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SCHNEIDER Jérémy/Chatrices_Baux-Saint-Rémy/2.Dossier_LBC_déposé/"/>
    </mc:Choice>
  </mc:AlternateContent>
  <xr:revisionPtr revIDLastSave="0" documentId="8_{430F0C98-F915-4704-B4A1-6B732483AB31}" xr6:coauthVersionLast="47" xr6:coauthVersionMax="47" xr10:uidLastSave="{00000000-0000-0000-0000-000000000000}"/>
  <bookViews>
    <workbookView minimized="1" xWindow="780" yWindow="770" windowWidth="19190" windowHeight="112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FY126" i="2" l="1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<sst xmlns="http://schemas.openxmlformats.org/spreadsheetml/2006/main" count="1173" uniqueCount="325">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</sst>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1.7202304100925723</c:v>
                </c:pt>
                <c:pt idx="2">
                  <c:v>2.2298741320266284</c:v>
                </c:pt>
                <c:pt idx="3">
                  <c:v>2.8911257088074844</c:v>
                </c:pt>
                <c:pt idx="4">
                  <c:v>3.7492588904152253</c:v>
                </c:pt>
                <c:pt idx="5">
                  <c:v>9.4527708386346081</c:v>
                </c:pt>
                <c:pt idx="6">
                  <c:v>16.799486671896954</c:v>
                </c:pt>
                <c:pt idx="7">
                  <c:v>25.664243314453273</c:v>
                </c:pt>
                <c:pt idx="8">
                  <c:v>35.922764560948956</c:v>
                </c:pt>
                <c:pt idx="9">
                  <c:v>47.453531707676156</c:v>
                </c:pt>
                <c:pt idx="10">
                  <c:v>60.137455844870459</c:v>
                </c:pt>
                <c:pt idx="11">
                  <c:v>73.857406838666478</c:v>
                </c:pt>
                <c:pt idx="12">
                  <c:v>88.497823262041379</c:v>
                </c:pt>
                <c:pt idx="13">
                  <c:v>103.94441176932362</c:v>
                </c:pt>
                <c:pt idx="14">
                  <c:v>120.08391644444065</c:v>
                </c:pt>
                <c:pt idx="15">
                  <c:v>136.80393960137704</c:v>
                </c:pt>
                <c:pt idx="16">
                  <c:v>153.99280012767676</c:v>
                </c:pt>
                <c:pt idx="17">
                  <c:v>171.53941943248637</c:v>
                </c:pt>
                <c:pt idx="18">
                  <c:v>189.3332279334883</c:v>
                </c:pt>
                <c:pt idx="19">
                  <c:v>207.26408700923182</c:v>
                </c:pt>
                <c:pt idx="20">
                  <c:v>225.22222271584272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1.0770822735897618</c:v>
                </c:pt>
                <c:pt idx="2">
                  <c:v>0.92890422076045853</c:v>
                </c:pt>
                <c:pt idx="3">
                  <c:v>0.80116959525208131</c:v>
                </c:pt>
                <c:pt idx="4">
                  <c:v>0.6910502424046997</c:v>
                </c:pt>
                <c:pt idx="5">
                  <c:v>0.59611026699885439</c:v>
                </c:pt>
                <c:pt idx="6">
                  <c:v>5.4717464294685385</c:v>
                </c:pt>
                <c:pt idx="7">
                  <c:v>11.518305665233219</c:v>
                </c:pt>
                <c:pt idx="8">
                  <c:v>18.695709718842568</c:v>
                </c:pt>
                <c:pt idx="9">
                  <c:v>26.920399433854723</c:v>
                </c:pt>
                <c:pt idx="10">
                  <c:v>36.104621489142723</c:v>
                </c:pt>
                <c:pt idx="11">
                  <c:v>46.160422858271886</c:v>
                </c:pt>
                <c:pt idx="12">
                  <c:v>57.000449718978125</c:v>
                </c:pt>
                <c:pt idx="13">
                  <c:v>68.538086574058667</c:v>
                </c:pt>
                <c:pt idx="14">
                  <c:v>80.687424983244725</c:v>
                </c:pt>
                <c:pt idx="15">
                  <c:v>93.363189081473081</c:v>
                </c:pt>
                <c:pt idx="16">
                  <c:v>106.48065557983945</c:v>
                </c:pt>
                <c:pt idx="17">
                  <c:v>119.95557952895358</c:v>
                </c:pt>
                <c:pt idx="18">
                  <c:v>133.70412855183645</c:v>
                </c:pt>
                <c:pt idx="19">
                  <c:v>147.64282540468182</c:v>
                </c:pt>
                <c:pt idx="20">
                  <c:v>161.6884978521027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2" zoomScale="80" zoomScaleNormal="80" workbookViewId="0">
      <selection activeCell="M62" sqref="M6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18.989999999999998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112</v>
      </c>
      <c r="C9" s="32">
        <v>0.87</v>
      </c>
      <c r="D9" s="33">
        <f t="shared" ref="D9:D18" si="0">C9*$C$5</f>
        <v>16.5213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119</v>
      </c>
      <c r="C10" s="32">
        <v>0.13</v>
      </c>
      <c r="D10" s="33">
        <f t="shared" si="0"/>
        <v>2.4686999999999997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18.989999999999998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4</v>
      </c>
      <c r="B36" s="60">
        <v>2.94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0.73499999999999999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</v>
      </c>
      <c r="B37" s="60">
        <v>7.6591666666666711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4.7191666666666716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</v>
      </c>
      <c r="B38" s="60">
        <v>13.873589743589744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6.2144230769230724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</v>
      </c>
      <c r="B39" s="60">
        <v>21.480576923076921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7.6069871794871773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</v>
      </c>
      <c r="B40" s="60">
        <v>30.377435897435895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8.8968589743589739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</v>
      </c>
      <c r="B41" s="60">
        <v>40.46147435897435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10.084038461538455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</v>
      </c>
      <c r="B42" s="60">
        <v>51.630000000000017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11.168525641025667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11</v>
      </c>
      <c r="B43" s="60">
        <v>63.780320512820509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12.150320512820493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12</v>
      </c>
      <c r="B44" s="60">
        <v>76.80974358974359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13.029423076923081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13</v>
      </c>
      <c r="B45" s="60">
        <v>90.615576923076929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13.805833333333339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14</v>
      </c>
      <c r="B46" s="60">
        <v>105.09512820512822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14.47955128205129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15</v>
      </c>
      <c r="B47" s="60">
        <v>120.14570512820511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15.050576923076889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16</v>
      </c>
      <c r="B48" s="60">
        <v>135.66461538461539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15.51891025641028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17</v>
      </c>
      <c r="B49" s="60">
        <v>151.54916666666668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15.884551282051291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18</v>
      </c>
      <c r="B50" s="50">
        <v>167.69666666666663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16.147499999999951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19</v>
      </c>
      <c r="B51" s="50">
        <v>184.00442307692299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16.30775641025636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20</v>
      </c>
      <c r="B52" s="50">
        <v>200.36974358974356</v>
      </c>
      <c r="C52" s="50" t="s">
        <v>324</v>
      </c>
      <c r="D52" s="50">
        <v>200.36974358974356</v>
      </c>
      <c r="E52" s="51">
        <v>0.7</v>
      </c>
      <c r="F52" s="51">
        <v>0.15</v>
      </c>
      <c r="G52" s="51">
        <v>0.15</v>
      </c>
      <c r="H52" s="51">
        <v>0</v>
      </c>
      <c r="I52" s="49">
        <f t="shared" si="1"/>
        <v>16.365320512820574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Peuplier Trichobel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5</v>
      </c>
      <c r="B62" s="60">
        <v>0.46275641025641273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9.2551282051282546E-2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6</v>
      </c>
      <c r="B63" s="60">
        <v>4.6342307692307738</v>
      </c>
      <c r="C63" s="60">
        <v>0</v>
      </c>
      <c r="D63" s="60">
        <v>0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4.1714743589743613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7</v>
      </c>
      <c r="B64" s="60">
        <v>10.009166666666667</v>
      </c>
      <c r="C64" s="60">
        <v>0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5.3749358974358934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8</v>
      </c>
      <c r="B65" s="60">
        <v>16.505256410256415</v>
      </c>
      <c r="C65" s="60">
        <v>0</v>
      </c>
      <c r="D65" s="60">
        <v>0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6.4960897435897476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9</v>
      </c>
      <c r="B66" s="60">
        <v>24.040192307692308</v>
      </c>
      <c r="C66" s="60">
        <v>0</v>
      </c>
      <c r="D66" s="60">
        <v>0</v>
      </c>
      <c r="E66" s="51">
        <v>0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7.5349358974358935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10</v>
      </c>
      <c r="B67" s="60">
        <v>32.531666666666673</v>
      </c>
      <c r="C67" s="60">
        <v>0</v>
      </c>
      <c r="D67" s="60">
        <v>0</v>
      </c>
      <c r="E67" s="51">
        <v>0</v>
      </c>
      <c r="F67" s="51">
        <v>0</v>
      </c>
      <c r="G67" s="51">
        <v>0</v>
      </c>
      <c r="H67" s="51">
        <v>0</v>
      </c>
      <c r="I67" s="49">
        <f t="shared" si="2"/>
        <v>8.4914743589743651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11</v>
      </c>
      <c r="B68" s="60">
        <v>41.897371794871802</v>
      </c>
      <c r="C68" s="60">
        <v>0</v>
      </c>
      <c r="D68" s="60">
        <v>0</v>
      </c>
      <c r="E68" s="51">
        <v>0</v>
      </c>
      <c r="F68" s="51">
        <v>0</v>
      </c>
      <c r="G68" s="51">
        <v>0</v>
      </c>
      <c r="H68" s="51">
        <v>0</v>
      </c>
      <c r="I68" s="49">
        <f t="shared" si="2"/>
        <v>9.3657051282051285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12</v>
      </c>
      <c r="B69" s="50">
        <v>52.055000000000014</v>
      </c>
      <c r="C69" s="50">
        <v>0</v>
      </c>
      <c r="D69" s="50">
        <v>0</v>
      </c>
      <c r="E69" s="51">
        <v>0</v>
      </c>
      <c r="F69" s="51">
        <v>0</v>
      </c>
      <c r="G69" s="51">
        <v>0</v>
      </c>
      <c r="H69" s="51">
        <v>0</v>
      </c>
      <c r="I69" s="49">
        <f t="shared" si="2"/>
        <v>10.157628205128212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13</v>
      </c>
      <c r="B70" s="50">
        <v>62.922243589743587</v>
      </c>
      <c r="C70" s="50">
        <v>0</v>
      </c>
      <c r="D70" s="50">
        <v>0</v>
      </c>
      <c r="E70" s="51">
        <v>0</v>
      </c>
      <c r="F70" s="51">
        <v>0</v>
      </c>
      <c r="G70" s="51">
        <v>0</v>
      </c>
      <c r="H70" s="51">
        <v>0</v>
      </c>
      <c r="I70" s="49">
        <f t="shared" si="2"/>
        <v>10.867243589743573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14</v>
      </c>
      <c r="B71" s="50">
        <v>74.416794871794863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11.494551282051276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15</v>
      </c>
      <c r="B72" s="50">
        <v>86.456346153846169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12.039551282051306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16</v>
      </c>
      <c r="B73" s="50">
        <v>98.958589743589755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12.502243589743586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17</v>
      </c>
      <c r="B74" s="50">
        <v>111.84121794871795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12.882628205128199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18</v>
      </c>
      <c r="B75" s="50">
        <v>125.02192307692309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13.180705128205133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19</v>
      </c>
      <c r="B76" s="50">
        <v>138.41839743589745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13.396474358974359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20</v>
      </c>
      <c r="B77" s="50">
        <v>151.94833333333338</v>
      </c>
      <c r="C77" s="50" t="s">
        <v>324</v>
      </c>
      <c r="D77" s="50">
        <v>151.94833333333338</v>
      </c>
      <c r="E77" s="51">
        <v>0.7</v>
      </c>
      <c r="F77" s="51">
        <v>0.15</v>
      </c>
      <c r="G77" s="51">
        <v>0.15</v>
      </c>
      <c r="H77" s="51">
        <v>0</v>
      </c>
      <c r="I77" s="49">
        <f t="shared" si="2"/>
        <v>13.529935897435934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6" sqref="G16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112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72656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45312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26953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26953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26953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Trichobel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67.68045600189987</v>
      </c>
      <c r="T3" s="59">
        <f>IF('Données projet'!E9&gt;30,$R$33-$H$33,LOOKUP('Données projet'!$E$9,$A$3:$A$203,R3:R203)-LOOKUP('Données projet'!$E$9,$A$3:$A$203,$H$3:$H$203))</f>
        <v>201.27532917737176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41.083616109261413</v>
      </c>
      <c r="AO3" s="59">
        <f>IF('Données projet'!E10&gt;30,$AM$33-$H$33,LOOKUP('Données projet'!$E$10,$A$3:$A$203,AM3:AM203)-LOOKUP('Données projet'!$E$10,$A$3:$A$203,$H$3:$H$203))</f>
        <v>137.74160431363168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0.50856000000000001</v>
      </c>
      <c r="D4" s="11">
        <f>IFERROR(EXP(-1.0587+0.8836*LN(C4)+0.284),0)</f>
        <v>0.25355724911707345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5.8830103440616197</v>
      </c>
      <c r="H4" s="67">
        <f t="shared" ref="H4:H67" si="1">(B4+E4+F4)*44/12+(C4+D4)*0.475*44/12</f>
        <v>294.6606875422122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0.73499999999999999</v>
      </c>
      <c r="N4" s="13">
        <f>IF('Données projet'!$A$36&gt;35,N3+M4-V3,IF(A4&lt;'Données projet'!$A$36,$K$205^A4,IF(A4='Données projet'!$A$36,'Données projet'!$B$36,N3+M4-V3)))</f>
        <v>1.3094437062921891</v>
      </c>
      <c r="O4" s="13">
        <f>N4*VLOOKUP('Données projet'!$B$9,Paramètres!$A$1:$I$89,3,0)*VLOOKUP('Données projet'!$B$9,Paramètres!$A$1:$I$89,5,0)</f>
        <v>0.6659306912719557</v>
      </c>
      <c r="P4" s="13">
        <f>EXP(-1.0587+0.8836*LN(O4)+0.284)</f>
        <v>0.32176141021660248</v>
      </c>
      <c r="Q4" s="20">
        <f t="shared" ref="Q4:Q34" si="2">(O4+P4)*0.475*44/12</f>
        <v>1.7202304100925723</v>
      </c>
      <c r="R4" s="59">
        <f t="shared" si="0"/>
        <v>295.05356374342591</v>
      </c>
      <c r="S4" s="59">
        <f ca="1">AVERAGE(OFFSET($R$3,0,0,'Données projet'!$E$9+1,1))-AVERAGE(OFFSET($H$3,0,0,'Données projet'!$E$9+1,1))</f>
        <v>67.68045600189987</v>
      </c>
      <c r="T4" s="59">
        <f>$T$3</f>
        <v>201.27532917737176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9.2551282051282546E-2</v>
      </c>
      <c r="AI4" s="13">
        <f>IF('Données projet'!$A$62&gt;35,AI3+AH4-AQ3,IF(A4&lt;'Données projet'!$A$62,$AF$205^A4,IF(A4='Données projet'!$A$62,'Données projet'!$B$62,AI3+AH4-AQ3)))</f>
        <v>0.85717695908485014</v>
      </c>
      <c r="AJ4" s="13">
        <f>AI4*VLOOKUP('Données projet'!$B$10,Paramètres!$A$1:$I$89,3,0)*VLOOKUP('Données projet'!$B$10,Paramètres!$A$1:$I$89,5,0)</f>
        <v>0.4091819931887441</v>
      </c>
      <c r="AK4" s="13">
        <f>EXP(-1.0587+0.8836*LN(AJ4)+0.284)</f>
        <v>0.20923845097762631</v>
      </c>
      <c r="AL4" s="20">
        <f t="shared" ref="AL4:AL67" si="4">(AJ4+AK4)*0.475*44/12</f>
        <v>1.0770822735897618</v>
      </c>
      <c r="AM4" s="59">
        <f t="shared" ref="AM4:AM67" si="5">AL4+(AD4+AE4)*44/12</f>
        <v>294.4104156069231</v>
      </c>
      <c r="AN4" s="59">
        <f ca="1">AVERAGE(OFFSET($AM$3,0,0,'Données projet'!$E$10+1,1))-AVERAGE(OFFSET($H$3,0,0,'Données projet'!$E$10+1,1))</f>
        <v>41.083616109261413</v>
      </c>
      <c r="AO4" s="59">
        <f>$AO$3</f>
        <v>137.74160431363168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1.01712</v>
      </c>
      <c r="D5" s="11">
        <f t="shared" ref="D5:D68" si="32">IFERROR(EXP(-1.0587+0.8836*LN(C5)+0.284),0)</f>
        <v>0.46780637471120479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11.462589559174214</v>
      </c>
      <c r="H5" s="67">
        <f t="shared" si="1"/>
        <v>295.91958010262198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0.73499999999999999</v>
      </c>
      <c r="N5" s="13">
        <f>IF('Données projet'!$A$36&gt;35,N4+M5-V4,IF(A5&lt;'Données projet'!$A$36,$K$205^A5,IF(A5='Données projet'!$A$36,'Données projet'!$B$36,N4+M5-V4)))</f>
        <v>1.7146428199482249</v>
      </c>
      <c r="O5" s="13">
        <f>N5*VLOOKUP('Données projet'!$B$9,Paramètres!$A$1:$I$89,3,0)*VLOOKUP('Données projet'!$B$9,Paramètres!$A$1:$I$89,5,0)</f>
        <v>0.87199875251286929</v>
      </c>
      <c r="P5" s="13">
        <f t="shared" ref="P5:P68" si="33">EXP(-1.0587+0.8836*LN(O5)+0.284)</f>
        <v>0.40831175391390312</v>
      </c>
      <c r="Q5" s="20">
        <f t="shared" si="2"/>
        <v>2.2298741320266284</v>
      </c>
      <c r="R5" s="59">
        <f t="shared" si="0"/>
        <v>295.56320746535994</v>
      </c>
      <c r="S5" s="59">
        <f ca="1">AVERAGE(OFFSET($R$3,0,0,'Données projet'!$E$9+1,1))-AVERAGE(OFFSET($H$3,0,0,'Données projet'!$E$9+1,1))</f>
        <v>67.68045600189987</v>
      </c>
      <c r="T5" s="59">
        <f t="shared" ref="T5:T68" si="34">$T$3</f>
        <v>201.27532917737176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9.2551282051282546E-2</v>
      </c>
      <c r="AI5" s="13">
        <f>IF('Données projet'!$A$62&gt;35,AI4+AH5-AQ4,IF(A5&lt;'Données projet'!$A$62,$AF$205^A5,IF(A5='Données projet'!$A$62,'Données projet'!$B$62,AI4+AH5-AQ4)))</f>
        <v>0.73475233918595084</v>
      </c>
      <c r="AJ5" s="13">
        <f>AI5*VLOOKUP('Données projet'!$B$10,Paramètres!$A$1:$I$89,3,0)*VLOOKUP('Données projet'!$B$10,Paramètres!$A$1:$I$89,5,0)</f>
        <v>0.3507413766338055</v>
      </c>
      <c r="AK5" s="13">
        <f t="shared" ref="AK5:AK68" si="35">EXP(-1.0587+0.8836*LN(AJ5)+0.284)</f>
        <v>0.18260075968798889</v>
      </c>
      <c r="AL5" s="20">
        <f t="shared" si="4"/>
        <v>0.92890422076045853</v>
      </c>
      <c r="AM5" s="59">
        <f t="shared" si="5"/>
        <v>294.26223755409376</v>
      </c>
      <c r="AN5" s="59">
        <f ca="1">AVERAGE(OFFSET($AM$3,0,0,'Données projet'!$E$10+1,1))-AVERAGE(OFFSET($H$3,0,0,'Données projet'!$E$10+1,1))</f>
        <v>41.083616109261413</v>
      </c>
      <c r="AO5" s="59">
        <f t="shared" ref="AO5:AO68" si="36">$AO$3</f>
        <v>137.74160431363168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1.5256799999999999</v>
      </c>
      <c r="D6" s="11">
        <f t="shared" si="32"/>
        <v>0.66936094955179459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16.944175750926135</v>
      </c>
      <c r="H6" s="67">
        <f t="shared" si="1"/>
        <v>297.15636298713605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0.73499999999999999</v>
      </c>
      <c r="N6" s="13">
        <f>IF('Données projet'!$A$36&gt;35,N5+M6-V5,IF(A6&lt;'Données projet'!$A$36,$K$205^A6,IF(A6='Données projet'!$A$36,'Données projet'!$B$36,N5+M6-V5)))</f>
        <v>2.2452282491202942</v>
      </c>
      <c r="O6" s="13">
        <f>N6*VLOOKUP('Données projet'!$B$9,Paramètres!$A$1:$I$89,3,0)*VLOOKUP('Données projet'!$B$9,Paramètres!$A$1:$I$89,5,0)</f>
        <v>1.1418332783726168</v>
      </c>
      <c r="P6" s="13">
        <f t="shared" si="33"/>
        <v>0.51814320515321177</v>
      </c>
      <c r="Q6" s="20">
        <f t="shared" si="2"/>
        <v>2.8911257088074844</v>
      </c>
      <c r="R6" s="59">
        <f t="shared" si="0"/>
        <v>296.22445904214078</v>
      </c>
      <c r="S6" s="59">
        <f ca="1">AVERAGE(OFFSET($R$3,0,0,'Données projet'!$E$9+1,1))-AVERAGE(OFFSET($H$3,0,0,'Données projet'!$E$9+1,1))</f>
        <v>67.68045600189987</v>
      </c>
      <c r="T6" s="59">
        <f t="shared" si="34"/>
        <v>201.27532917737176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9.2551282051282546E-2</v>
      </c>
      <c r="AI6" s="13">
        <f>IF('Données projet'!$A$62&gt;35,AI5+AH6-AQ5,IF(A6&lt;'Données projet'!$A$62,$AF$205^A6,IF(A6='Données projet'!$A$62,'Données projet'!$B$62,AI5+AH6-AQ5)))</f>
        <v>0.62981277578389372</v>
      </c>
      <c r="AJ6" s="13">
        <f>AI6*VLOOKUP('Données projet'!$B$10,Paramètres!$A$1:$I$89,3,0)*VLOOKUP('Données projet'!$B$10,Paramètres!$A$1:$I$89,5,0)</f>
        <v>0.30064742664819954</v>
      </c>
      <c r="AK6" s="13">
        <f t="shared" si="35"/>
        <v>0.15935425483624907</v>
      </c>
      <c r="AL6" s="20">
        <f t="shared" si="4"/>
        <v>0.80116959525208131</v>
      </c>
      <c r="AM6" s="59">
        <f t="shared" si="5"/>
        <v>294.13450292858539</v>
      </c>
      <c r="AN6" s="59">
        <f ca="1">AVERAGE(OFFSET($AM$3,0,0,'Données projet'!$E$10+1,1))-AVERAGE(OFFSET($H$3,0,0,'Données projet'!$E$10+1,1))</f>
        <v>41.083616109261413</v>
      </c>
      <c r="AO6" s="59">
        <f t="shared" si="36"/>
        <v>137.74160431363168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2.03424</v>
      </c>
      <c r="D7" s="11">
        <f t="shared" si="32"/>
        <v>0.86309030793828811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22.365356763032398</v>
      </c>
      <c r="H7" s="67">
        <f t="shared" si="1"/>
        <v>298.3795169529925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>
        <f>VLOOKUP(A7,'Données projet'!$A$35:$I$55,2,0)</f>
        <v>2.94</v>
      </c>
      <c r="L7" s="12">
        <f>VLOOKUP(A7,'Données projet'!$A$35:$I$55,9,0)</f>
        <v>0.73499999999999999</v>
      </c>
      <c r="M7" s="12">
        <f t="array" ref="M7">INDEX(L:L,MIN(IF(ISNUMBER(L7:L203),ROW(L7:L203),"")))</f>
        <v>0.73499999999999999</v>
      </c>
      <c r="N7" s="13">
        <f>IF('Données projet'!$A$36&gt;35,N6+M7-V6,IF(A7&lt;'Données projet'!$A$36,$K$205^A7,IF(A7='Données projet'!$A$36,'Données projet'!$B$36,N6+M7-V6)))</f>
        <v>2.94</v>
      </c>
      <c r="O7" s="13">
        <f>N7*VLOOKUP('Données projet'!$B$9,Paramètres!$A$1:$I$89,3,0)*VLOOKUP('Données projet'!$B$9,Paramètres!$A$1:$I$89,5,0)</f>
        <v>1.4951664000000002</v>
      </c>
      <c r="P7" s="13">
        <f t="shared" si="33"/>
        <v>0.65751813038194717</v>
      </c>
      <c r="Q7" s="20">
        <f t="shared" si="2"/>
        <v>3.7492588904152253</v>
      </c>
      <c r="R7" s="59">
        <f t="shared" si="0"/>
        <v>297.08259222374852</v>
      </c>
      <c r="S7" s="59">
        <f ca="1">AVERAGE(OFFSET($R$3,0,0,'Données projet'!$E$9+1,1))-AVERAGE(OFFSET($H$3,0,0,'Données projet'!$E$9+1,1))</f>
        <v>67.68045600189987</v>
      </c>
      <c r="T7" s="59">
        <f t="shared" si="34"/>
        <v>201.27532917737176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9.2551282051282546E-2</v>
      </c>
      <c r="AI7" s="13">
        <f>IF('Données projet'!$A$62&gt;35,AI6+AH7-AQ6,IF(A7&lt;'Données projet'!$A$62,$AF$205^A7,IF(A7='Données projet'!$A$62,'Données projet'!$B$62,AI6+AH7-AQ6)))</f>
        <v>0.53986099993922654</v>
      </c>
      <c r="AJ7" s="13">
        <f>AI7*VLOOKUP('Données projet'!$B$10,Paramètres!$A$1:$I$89,3,0)*VLOOKUP('Données projet'!$B$10,Paramètres!$A$1:$I$89,5,0)</f>
        <v>0.25770804693098914</v>
      </c>
      <c r="AK7" s="13">
        <f t="shared" si="35"/>
        <v>0.13906721186596765</v>
      </c>
      <c r="AL7" s="20">
        <f t="shared" si="4"/>
        <v>0.6910502424046997</v>
      </c>
      <c r="AM7" s="59">
        <f t="shared" si="5"/>
        <v>294.024383575738</v>
      </c>
      <c r="AN7" s="59">
        <f ca="1">AVERAGE(OFFSET($AM$3,0,0,'Données projet'!$E$10+1,1))-AVERAGE(OFFSET($H$3,0,0,'Données projet'!$E$10+1,1))</f>
        <v>41.083616109261413</v>
      </c>
      <c r="AO7" s="59">
        <f t="shared" si="36"/>
        <v>137.74160431363168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2.5428000000000002</v>
      </c>
      <c r="D8" s="11">
        <f t="shared" si="32"/>
        <v>1.0512013918025274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27.743168638475655</v>
      </c>
      <c r="H8" s="67">
        <f t="shared" si="1"/>
        <v>299.59288575738941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>
        <f>VLOOKUP(A8,'Données projet'!$A$35:$I$55,2,0)</f>
        <v>7.6591666666666711</v>
      </c>
      <c r="L8" s="12">
        <f>VLOOKUP(A8,'Données projet'!$A$35:$I$55,9,0)</f>
        <v>4.7191666666666716</v>
      </c>
      <c r="M8" s="12">
        <f t="array" ref="M8">INDEX(L:L,MIN(IF(ISNUMBER(L8:L204),ROW(L8:L204),"")))</f>
        <v>4.7191666666666716</v>
      </c>
      <c r="N8" s="13">
        <f>IF('Données projet'!$A$36&gt;35,N7+M8-V7,IF(A8&lt;'Données projet'!$A$36,$K$205^A8,IF(A8='Données projet'!$A$36,'Données projet'!$B$36,N7+M8-V7)))</f>
        <v>7.6591666666666711</v>
      </c>
      <c r="O8" s="13">
        <f>N8*VLOOKUP('Données projet'!$B$9,Paramètres!$A$1:$I$89,3,0)*VLOOKUP('Données projet'!$B$9,Paramètres!$A$1:$I$89,5,0)</f>
        <v>3.8951458000000025</v>
      </c>
      <c r="P8" s="13">
        <f t="shared" si="33"/>
        <v>1.5322824327088642</v>
      </c>
      <c r="Q8" s="20">
        <f t="shared" si="2"/>
        <v>9.4527708386346081</v>
      </c>
      <c r="R8" s="59">
        <f t="shared" si="0"/>
        <v>302.78610417196791</v>
      </c>
      <c r="S8" s="59">
        <f ca="1">AVERAGE(OFFSET($R$3,0,0,'Données projet'!$E$9+1,1))-AVERAGE(OFFSET($H$3,0,0,'Données projet'!$E$9+1,1))</f>
        <v>67.68045600189987</v>
      </c>
      <c r="T8" s="59">
        <f t="shared" si="34"/>
        <v>201.27532917737176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>
        <f>VLOOKUP(A8,'Données projet'!$A$61:$I$81,2,0)</f>
        <v>0.46275641025641273</v>
      </c>
      <c r="AG8" s="12">
        <f>VLOOKUP(A8,'Données projet'!$A$61:$I$81,9,0)</f>
        <v>9.2551282051282546E-2</v>
      </c>
      <c r="AH8" s="12">
        <f t="array" ref="AH8">INDEX(AG:AG,MIN(IF(ISNUMBER(AG8:AG204),ROW(AG8:AG204),"")))</f>
        <v>9.2551282051282546E-2</v>
      </c>
      <c r="AI8" s="13">
        <f>IF('Données projet'!$A$62&gt;35,AI7+AH8-AQ7,IF(A8&lt;'Données projet'!$A$62,$AF$205^A8,IF(A8='Données projet'!$A$62,'Données projet'!$B$62,AI7+AH8-AQ7)))</f>
        <v>0.46275641025641273</v>
      </c>
      <c r="AJ8" s="13">
        <f>AI8*VLOOKUP('Données projet'!$B$10,Paramètres!$A$1:$I$89,3,0)*VLOOKUP('Données projet'!$B$10,Paramètres!$A$1:$I$89,5,0)</f>
        <v>0.22090140000000119</v>
      </c>
      <c r="AK8" s="13">
        <f t="shared" si="35"/>
        <v>0.12136286813331235</v>
      </c>
      <c r="AL8" s="20">
        <f t="shared" si="4"/>
        <v>0.59611026699885439</v>
      </c>
      <c r="AM8" s="59">
        <f t="shared" si="5"/>
        <v>293.92944360033215</v>
      </c>
      <c r="AN8" s="59">
        <f ca="1">AVERAGE(OFFSET($AM$3,0,0,'Données projet'!$E$10+1,1))-AVERAGE(OFFSET($H$3,0,0,'Données projet'!$E$10+1,1))</f>
        <v>41.083616109261413</v>
      </c>
      <c r="AO8" s="59">
        <f t="shared" si="36"/>
        <v>137.74160431363168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3.0513600000000003</v>
      </c>
      <c r="D9" s="11">
        <f t="shared" si="32"/>
        <v>1.2349531329648338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33.087329447447836</v>
      </c>
      <c r="H9" s="67">
        <f t="shared" si="1"/>
        <v>300.79866203991372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>
        <f>VLOOKUP(A9,'Données projet'!$A$35:$I$55,2,0)</f>
        <v>13.873589743589744</v>
      </c>
      <c r="L9" s="12">
        <f>VLOOKUP(A9,'Données projet'!$A$35:$I$55,9,0)</f>
        <v>6.2144230769230724</v>
      </c>
      <c r="M9" s="12">
        <f t="array" ref="M9">INDEX(L:L,MIN(IF(ISNUMBER(L9:L205),ROW(L9:L205),"")))</f>
        <v>6.2144230769230724</v>
      </c>
      <c r="N9" s="13">
        <f>IF('Données projet'!$A$36&gt;35,N8+M9-V8,IF(A9&lt;'Données projet'!$A$36,$K$205^A9,IF(A9='Données projet'!$A$36,'Données projet'!$B$36,N8+M9-V8)))</f>
        <v>13.873589743589744</v>
      </c>
      <c r="O9" s="13">
        <f>N9*VLOOKUP('Données projet'!$B$9,Paramètres!$A$1:$I$89,3,0)*VLOOKUP('Données projet'!$B$9,Paramètres!$A$1:$I$89,5,0)</f>
        <v>7.0555528000000001</v>
      </c>
      <c r="P9" s="13">
        <f t="shared" si="33"/>
        <v>2.5900854805149982</v>
      </c>
      <c r="Q9" s="20">
        <f t="shared" si="2"/>
        <v>16.799486671896954</v>
      </c>
      <c r="R9" s="59">
        <f t="shared" si="0"/>
        <v>310.13282000523026</v>
      </c>
      <c r="S9" s="59">
        <f ca="1">AVERAGE(OFFSET($R$3,0,0,'Données projet'!$E$9+1,1))-AVERAGE(OFFSET($H$3,0,0,'Données projet'!$E$9+1,1))</f>
        <v>67.68045600189987</v>
      </c>
      <c r="T9" s="59">
        <f t="shared" si="34"/>
        <v>201.27532917737176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>
        <f>VLOOKUP(A9,'Données projet'!$A$61:$I$81,2,0)</f>
        <v>4.6342307692307738</v>
      </c>
      <c r="AG9" s="12">
        <f>VLOOKUP(A9,'Données projet'!$A$61:$I$81,9,0)</f>
        <v>4.1714743589743613</v>
      </c>
      <c r="AH9" s="12">
        <f t="array" ref="AH9">INDEX(AG:AG,MIN(IF(ISNUMBER(AG9:AG205),ROW(AG9:AG205),"")))</f>
        <v>4.1714743589743613</v>
      </c>
      <c r="AI9" s="13">
        <f>IF('Données projet'!$A$62&gt;35,AI8+AH9-AQ8,IF(A9&lt;'Données projet'!$A$62,$AF$205^A9,IF(A9='Données projet'!$A$62,'Données projet'!$B$62,AI8+AH9-AQ8)))</f>
        <v>4.6342307692307738</v>
      </c>
      <c r="AJ9" s="13">
        <f>AI9*VLOOKUP('Données projet'!$B$10,Paramètres!$A$1:$I$89,3,0)*VLOOKUP('Données projet'!$B$10,Paramètres!$A$1:$I$89,5,0)</f>
        <v>2.2121964000000021</v>
      </c>
      <c r="AK9" s="13">
        <f t="shared" si="35"/>
        <v>0.92947619108241242</v>
      </c>
      <c r="AL9" s="20">
        <f t="shared" si="4"/>
        <v>5.4717464294685385</v>
      </c>
      <c r="AM9" s="59">
        <f t="shared" si="5"/>
        <v>298.80507976280182</v>
      </c>
      <c r="AN9" s="59">
        <f ca="1">AVERAGE(OFFSET($AM$3,0,0,'Données projet'!$E$10+1,1))-AVERAGE(OFFSET($H$3,0,0,'Données projet'!$E$10+1,1))</f>
        <v>41.083616109261413</v>
      </c>
      <c r="AO9" s="59">
        <f t="shared" si="36"/>
        <v>137.74160431363168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3.5599200000000004</v>
      </c>
      <c r="D10" s="11">
        <f t="shared" si="32"/>
        <v>1.4151571160924612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38.404104054047075</v>
      </c>
      <c r="H10" s="67">
        <f t="shared" si="1"/>
        <v>301.99825931052766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>
        <f>VLOOKUP(A10,'Données projet'!$A$35:$I$55,2,0)</f>
        <v>21.480576923076921</v>
      </c>
      <c r="L10" s="12">
        <f>VLOOKUP(A10,'Données projet'!$A$35:$I$55,9,0)</f>
        <v>7.6069871794871773</v>
      </c>
      <c r="M10" s="12">
        <f t="array" ref="M10">INDEX(L:L,MIN(IF(ISNUMBER(L10:L206),ROW(L10:L206),"")))</f>
        <v>7.6069871794871773</v>
      </c>
      <c r="N10" s="13">
        <f>IF('Données projet'!$A$36&gt;35,N9+M10-V9,IF(A10&lt;'Données projet'!$A$36,$K$205^A10,IF(A10='Données projet'!$A$36,'Données projet'!$B$36,N9+M10-V9)))</f>
        <v>21.480576923076921</v>
      </c>
      <c r="O10" s="13">
        <f>N10*VLOOKUP('Données projet'!$B$9,Paramètres!$A$1:$I$89,3,0)*VLOOKUP('Données projet'!$B$9,Paramètres!$A$1:$I$89,5,0)</f>
        <v>10.9241622</v>
      </c>
      <c r="P10" s="13">
        <f t="shared" si="33"/>
        <v>3.8112885068631246</v>
      </c>
      <c r="Q10" s="20">
        <f t="shared" si="2"/>
        <v>25.664243314453273</v>
      </c>
      <c r="R10" s="59">
        <f t="shared" si="0"/>
        <v>318.99757664778656</v>
      </c>
      <c r="S10" s="59">
        <f ca="1">AVERAGE(OFFSET($R$3,0,0,'Données projet'!$E$9+1,1))-AVERAGE(OFFSET($H$3,0,0,'Données projet'!$E$9+1,1))</f>
        <v>67.68045600189987</v>
      </c>
      <c r="T10" s="59">
        <f t="shared" si="34"/>
        <v>201.27532917737176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>
        <f>VLOOKUP(A10,'Données projet'!$A$61:$I$81,2,0)</f>
        <v>10.009166666666667</v>
      </c>
      <c r="AG10" s="12">
        <f>VLOOKUP(A10,'Données projet'!$A$61:$I$81,9,0)</f>
        <v>5.3749358974358934</v>
      </c>
      <c r="AH10" s="12">
        <f t="array" ref="AH10">INDEX(AG:AG,MIN(IF(ISNUMBER(AG10:AG206),ROW(AG10:AG206),"")))</f>
        <v>5.3749358974358934</v>
      </c>
      <c r="AI10" s="13">
        <f>IF('Données projet'!$A$62&gt;35,AI9+AH10-AQ9,IF(A10&lt;'Données projet'!$A$62,$AF$205^A10,IF(A10='Données projet'!$A$62,'Données projet'!$B$62,AI9+AH10-AQ9)))</f>
        <v>10.009166666666667</v>
      </c>
      <c r="AJ10" s="13">
        <f>AI10*VLOOKUP('Données projet'!$B$10,Paramètres!$A$1:$I$89,3,0)*VLOOKUP('Données projet'!$B$10,Paramètres!$A$1:$I$89,5,0)</f>
        <v>4.7779758000000001</v>
      </c>
      <c r="AK10" s="13">
        <f t="shared" si="35"/>
        <v>1.8354054431961064</v>
      </c>
      <c r="AL10" s="20">
        <f t="shared" si="4"/>
        <v>11.518305665233219</v>
      </c>
      <c r="AM10" s="59">
        <f t="shared" si="5"/>
        <v>304.85163899856656</v>
      </c>
      <c r="AN10" s="59">
        <f ca="1">AVERAGE(OFFSET($AM$3,0,0,'Données projet'!$E$10+1,1))-AVERAGE(OFFSET($H$3,0,0,'Données projet'!$E$10+1,1))</f>
        <v>41.083616109261413</v>
      </c>
      <c r="AO10" s="59">
        <f t="shared" si="36"/>
        <v>137.74160431363168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4.0684800000000001</v>
      </c>
      <c r="D11" s="11">
        <f t="shared" si="32"/>
        <v>1.5923786419474943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43.697856183454348</v>
      </c>
      <c r="H11" s="67">
        <f t="shared" si="1"/>
        <v>303.1926621347252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>
        <f>VLOOKUP(A11,'Données projet'!$A$35:$I$55,2,0)</f>
        <v>30.377435897435895</v>
      </c>
      <c r="L11" s="12">
        <f>VLOOKUP(A11,'Données projet'!$A$35:$I$55,9,0)</f>
        <v>8.8968589743589739</v>
      </c>
      <c r="M11" s="12">
        <f t="array" ref="M11">INDEX(L:L,MIN(IF(ISNUMBER(L11:L207),ROW(L11:L207),"")))</f>
        <v>8.8968589743589739</v>
      </c>
      <c r="N11" s="13">
        <f>IF('Données projet'!$A$36&gt;35,N10+M11-V10,IF(A11&lt;'Données projet'!$A$36,$K$205^A11,IF(A11='Données projet'!$A$36,'Données projet'!$B$36,N10+M11-V10)))</f>
        <v>30.377435897435895</v>
      </c>
      <c r="O11" s="13">
        <f>N11*VLOOKUP('Données projet'!$B$9,Paramètres!$A$1:$I$89,3,0)*VLOOKUP('Données projet'!$B$9,Paramètres!$A$1:$I$89,5,0)</f>
        <v>15.448748800000001</v>
      </c>
      <c r="P11" s="13">
        <f t="shared" si="33"/>
        <v>5.1767619526979693</v>
      </c>
      <c r="Q11" s="20">
        <f t="shared" si="2"/>
        <v>35.922764560948956</v>
      </c>
      <c r="R11" s="59">
        <f t="shared" si="0"/>
        <v>329.25609789428228</v>
      </c>
      <c r="S11" s="59">
        <f ca="1">AVERAGE(OFFSET($R$3,0,0,'Données projet'!$E$9+1,1))-AVERAGE(OFFSET($H$3,0,0,'Données projet'!$E$9+1,1))</f>
        <v>67.68045600189987</v>
      </c>
      <c r="T11" s="59">
        <f t="shared" si="34"/>
        <v>201.27532917737176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>
        <f>VLOOKUP(A11,'Données projet'!$A$61:$I$81,2,0)</f>
        <v>16.505256410256415</v>
      </c>
      <c r="AG11" s="12">
        <f>VLOOKUP(A11,'Données projet'!$A$61:$I$81,9,0)</f>
        <v>6.4960897435897476</v>
      </c>
      <c r="AH11" s="12">
        <f t="array" ref="AH11">INDEX(AG:AG,MIN(IF(ISNUMBER(AG11:AG207),ROW(AG11:AG207),"")))</f>
        <v>6.4960897435897476</v>
      </c>
      <c r="AI11" s="13">
        <f>IF('Données projet'!$A$62&gt;35,AI10+AH11-AQ10,IF(A11&lt;'Données projet'!$A$62,$AF$205^A11,IF(A11='Données projet'!$A$62,'Données projet'!$B$62,AI10+AH11-AQ10)))</f>
        <v>16.505256410256415</v>
      </c>
      <c r="AJ11" s="13">
        <f>AI11*VLOOKUP('Données projet'!$B$10,Paramètres!$A$1:$I$89,3,0)*VLOOKUP('Données projet'!$B$10,Paramètres!$A$1:$I$89,5,0)</f>
        <v>7.8789492000000028</v>
      </c>
      <c r="AK11" s="13">
        <f t="shared" si="35"/>
        <v>2.8554295859383134</v>
      </c>
      <c r="AL11" s="20">
        <f t="shared" si="4"/>
        <v>18.695709718842568</v>
      </c>
      <c r="AM11" s="59">
        <f t="shared" si="5"/>
        <v>312.02904305217589</v>
      </c>
      <c r="AN11" s="59">
        <f ca="1">AVERAGE(OFFSET($AM$3,0,0,'Données projet'!$E$10+1,1))-AVERAGE(OFFSET($H$3,0,0,'Données projet'!$E$10+1,1))</f>
        <v>41.083616109261413</v>
      </c>
      <c r="AO11" s="59">
        <f t="shared" si="36"/>
        <v>137.74160431363168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4.5770400000000002</v>
      </c>
      <c r="D12" s="11">
        <f t="shared" si="32"/>
        <v>1.7670332137812694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48.971793229188755</v>
      </c>
      <c r="H12" s="67">
        <f t="shared" si="1"/>
        <v>304.382594180669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>
        <f>VLOOKUP(A12,'Données projet'!$A$35:$I$55,2,0)</f>
        <v>40.46147435897435</v>
      </c>
      <c r="L12" s="12">
        <f>VLOOKUP(A12,'Données projet'!$A$35:$I$55,9,0)</f>
        <v>10.084038461538455</v>
      </c>
      <c r="M12" s="12">
        <f t="array" ref="M12">INDEX(L:L,MIN(IF(ISNUMBER(L12:L208),ROW(L12:L208),"")))</f>
        <v>10.084038461538455</v>
      </c>
      <c r="N12" s="13">
        <f>IF('Données projet'!$A$36&gt;35,N11+M12-V11,IF(A12&lt;'Données projet'!$A$36,$K$205^A12,IF(A12='Données projet'!$A$36,'Données projet'!$B$36,N11+M12-V11)))</f>
        <v>40.46147435897435</v>
      </c>
      <c r="O12" s="13">
        <f>N12*VLOOKUP('Données projet'!$B$9,Paramètres!$A$1:$I$89,3,0)*VLOOKUP('Données projet'!$B$9,Paramètres!$A$1:$I$89,5,0)</f>
        <v>20.577087399999996</v>
      </c>
      <c r="P12" s="13">
        <f t="shared" si="33"/>
        <v>6.668959513498276</v>
      </c>
      <c r="Q12" s="20">
        <f t="shared" si="2"/>
        <v>47.453531707676156</v>
      </c>
      <c r="R12" s="59">
        <f t="shared" si="0"/>
        <v>340.78686504100949</v>
      </c>
      <c r="S12" s="59">
        <f ca="1">AVERAGE(OFFSET($R$3,0,0,'Données projet'!$E$9+1,1))-AVERAGE(OFFSET($H$3,0,0,'Données projet'!$E$9+1,1))</f>
        <v>67.68045600189987</v>
      </c>
      <c r="T12" s="59">
        <f t="shared" si="34"/>
        <v>201.27532917737176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>
        <f>VLOOKUP(A12,'Données projet'!$A$61:$I$81,2,0)</f>
        <v>24.040192307692308</v>
      </c>
      <c r="AG12" s="12">
        <f>VLOOKUP(A12,'Données projet'!$A$61:$I$81,9,0)</f>
        <v>7.5349358974358935</v>
      </c>
      <c r="AH12" s="12">
        <f t="array" ref="AH12">INDEX(AG:AG,MIN(IF(ISNUMBER(AG12:AG208),ROW(AG12:AG208),"")))</f>
        <v>7.5349358974358935</v>
      </c>
      <c r="AI12" s="13">
        <f>IF('Données projet'!$A$62&gt;35,AI11+AH12-AQ11,IF(A12&lt;'Données projet'!$A$62,$AF$205^A12,IF(A12='Données projet'!$A$62,'Données projet'!$B$62,AI11+AH12-AQ11)))</f>
        <v>24.040192307692308</v>
      </c>
      <c r="AJ12" s="13">
        <f>AI12*VLOOKUP('Données projet'!$B$10,Paramètres!$A$1:$I$89,3,0)*VLOOKUP('Données projet'!$B$10,Paramètres!$A$1:$I$89,5,0)</f>
        <v>11.4758262</v>
      </c>
      <c r="AK12" s="13">
        <f t="shared" si="35"/>
        <v>3.9808624701558202</v>
      </c>
      <c r="AL12" s="20">
        <f t="shared" si="4"/>
        <v>26.920399433854723</v>
      </c>
      <c r="AM12" s="59">
        <f t="shared" si="5"/>
        <v>320.25373276718801</v>
      </c>
      <c r="AN12" s="59">
        <f ca="1">AVERAGE(OFFSET($AM$3,0,0,'Données projet'!$E$10+1,1))-AVERAGE(OFFSET($H$3,0,0,'Données projet'!$E$10+1,1))</f>
        <v>41.083616109261413</v>
      </c>
      <c r="AO12" s="59">
        <f t="shared" si="36"/>
        <v>137.74160431363168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5.0856000000000003</v>
      </c>
      <c r="D13" s="11">
        <f t="shared" si="32"/>
        <v>1.939438583999846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54.228368016840911</v>
      </c>
      <c r="H13" s="67">
        <f t="shared" si="1"/>
        <v>305.56860886713304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51.630000000000017</v>
      </c>
      <c r="L13" s="12">
        <f>VLOOKUP(A13,'Données projet'!$A$35:$I$55,9,0)</f>
        <v>11.168525641025667</v>
      </c>
      <c r="M13" s="12">
        <f t="array" ref="M13">INDEX(L:L,MIN(IF(ISNUMBER(L13:L209),ROW(L13:L209),"")))</f>
        <v>11.168525641025667</v>
      </c>
      <c r="N13" s="13">
        <f>IF('Données projet'!$A$36&gt;35,N12+M13-V12,IF(A13&lt;'Données projet'!$A$36,$K$205^A13,IF(A13='Données projet'!$A$36,'Données projet'!$B$36,N12+M13-V12)))</f>
        <v>51.630000000000017</v>
      </c>
      <c r="O13" s="13">
        <f>N13*VLOOKUP('Données projet'!$B$9,Paramètres!$A$1:$I$89,3,0)*VLOOKUP('Données projet'!$B$9,Paramètres!$A$1:$I$89,5,0)</f>
        <v>26.256952800000011</v>
      </c>
      <c r="P13" s="13">
        <f t="shared" si="33"/>
        <v>8.2717299817437926</v>
      </c>
      <c r="Q13" s="20">
        <f t="shared" si="2"/>
        <v>60.137455844870459</v>
      </c>
      <c r="R13" s="59">
        <f t="shared" si="0"/>
        <v>353.47078917820374</v>
      </c>
      <c r="S13" s="59">
        <f ca="1">AVERAGE(OFFSET($R$3,0,0,'Données projet'!$E$9+1,1))-AVERAGE(OFFSET($H$3,0,0,'Données projet'!$E$9+1,1))</f>
        <v>67.68045600189987</v>
      </c>
      <c r="T13" s="59">
        <f t="shared" si="34"/>
        <v>201.27532917737176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32.531666666666673</v>
      </c>
      <c r="AG13" s="12">
        <f>VLOOKUP(A13,'Données projet'!$A$61:$I$81,9,0)</f>
        <v>8.4914743589743651</v>
      </c>
      <c r="AH13" s="12">
        <f t="array" ref="AH13">INDEX(AG:AG,MIN(IF(ISNUMBER(AG13:AG209),ROW(AG13:AG209),"")))</f>
        <v>8.4914743589743651</v>
      </c>
      <c r="AI13" s="13">
        <f>IF('Données projet'!$A$62&gt;35,AI12+AH13-AQ12,IF(A13&lt;'Données projet'!$A$62,$AF$205^A13,IF(A13='Données projet'!$A$62,'Données projet'!$B$62,AI12+AH13-AQ12)))</f>
        <v>32.531666666666673</v>
      </c>
      <c r="AJ13" s="13">
        <f>AI13*VLOOKUP('Données projet'!$B$10,Paramètres!$A$1:$I$89,3,0)*VLOOKUP('Données projet'!$B$10,Paramètres!$A$1:$I$89,5,0)</f>
        <v>15.529316400000003</v>
      </c>
      <c r="AK13" s="13">
        <f t="shared" si="35"/>
        <v>5.2006098138618455</v>
      </c>
      <c r="AL13" s="20">
        <f t="shared" si="4"/>
        <v>36.104621489142723</v>
      </c>
      <c r="AM13" s="59">
        <f t="shared" si="5"/>
        <v>329.43795482247606</v>
      </c>
      <c r="AN13" s="59">
        <f ca="1">AVERAGE(OFFSET($AM$3,0,0,'Données projet'!$E$10+1,1))-AVERAGE(OFFSET($H$3,0,0,'Données projet'!$E$10+1,1))</f>
        <v>41.083616109261413</v>
      </c>
      <c r="AO13" s="59">
        <f t="shared" si="36"/>
        <v>137.74160431363168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5.5941600000000005</v>
      </c>
      <c r="D14" s="11">
        <f t="shared" si="32"/>
        <v>2.1098452770315745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59.469514419191114</v>
      </c>
      <c r="H14" s="67">
        <f t="shared" si="1"/>
        <v>306.7511425241633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63.780320512820509</v>
      </c>
      <c r="L14" s="12">
        <f>VLOOKUP(A14,'Données projet'!$A$35:$I$55,9,0)</f>
        <v>12.150320512820493</v>
      </c>
      <c r="M14" s="12">
        <f t="array" ref="M14">INDEX(L:L,MIN(IF(ISNUMBER(L14:L210),ROW(L14:L210),"")))</f>
        <v>12.150320512820493</v>
      </c>
      <c r="N14" s="13">
        <f>IF('Données projet'!$A$36&gt;35,N13+M14-V13,IF(A14&lt;'Données projet'!$A$36,$K$205^A14,IF(A14='Données projet'!$A$36,'Données projet'!$B$36,N13+M14-V13)))</f>
        <v>63.780320512820509</v>
      </c>
      <c r="O14" s="13">
        <f>N14*VLOOKUP('Données projet'!$B$9,Paramètres!$A$1:$I$89,3,0)*VLOOKUP('Données projet'!$B$9,Paramètres!$A$1:$I$89,5,0)</f>
        <v>32.4361198</v>
      </c>
      <c r="P14" s="13">
        <f t="shared" si="33"/>
        <v>9.9700468059329115</v>
      </c>
      <c r="Q14" s="20">
        <f t="shared" si="2"/>
        <v>73.857406838666478</v>
      </c>
      <c r="R14" s="59">
        <f t="shared" si="0"/>
        <v>367.19074017199978</v>
      </c>
      <c r="S14" s="59">
        <f ca="1">AVERAGE(OFFSET($R$3,0,0,'Données projet'!$E$9+1,1))-AVERAGE(OFFSET($H$3,0,0,'Données projet'!$E$9+1,1))</f>
        <v>67.68045600189987</v>
      </c>
      <c r="T14" s="59">
        <f t="shared" si="34"/>
        <v>201.27532917737176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>
        <f>VLOOKUP(A14,'Données projet'!$A$61:$I$81,2,0)</f>
        <v>41.897371794871802</v>
      </c>
      <c r="AG14" s="12">
        <f>VLOOKUP(A14,'Données projet'!$A$61:$I$81,9,0)</f>
        <v>9.3657051282051285</v>
      </c>
      <c r="AH14" s="12">
        <f t="array" ref="AH14">INDEX(AG:AG,MIN(IF(ISNUMBER(AG14:AG210),ROW(AG14:AG210),"")))</f>
        <v>9.3657051282051285</v>
      </c>
      <c r="AI14" s="13">
        <f>IF('Données projet'!$A$62&gt;35,AI13+AH14-AQ13,IF(A14&lt;'Données projet'!$A$62,$AF$205^A14,IF(A14='Données projet'!$A$62,'Données projet'!$B$62,AI13+AH14-AQ13)))</f>
        <v>41.897371794871802</v>
      </c>
      <c r="AJ14" s="13">
        <f>AI14*VLOOKUP('Données projet'!$B$10,Paramètres!$A$1:$I$89,3,0)*VLOOKUP('Données projet'!$B$10,Paramètres!$A$1:$I$89,5,0)</f>
        <v>20.000129400000002</v>
      </c>
      <c r="AK14" s="13">
        <f t="shared" si="35"/>
        <v>6.5034626717350541</v>
      </c>
      <c r="AL14" s="20">
        <f t="shared" si="4"/>
        <v>46.160422858271886</v>
      </c>
      <c r="AM14" s="59">
        <f t="shared" si="5"/>
        <v>339.4937561916052</v>
      </c>
      <c r="AN14" s="59">
        <f ca="1">AVERAGE(OFFSET($AM$3,0,0,'Données projet'!$E$10+1,1))-AVERAGE(OFFSET($H$3,0,0,'Données projet'!$E$10+1,1))</f>
        <v>41.083616109261413</v>
      </c>
      <c r="AO14" s="59">
        <f t="shared" si="36"/>
        <v>137.74160431363168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6.1027200000000006</v>
      </c>
      <c r="D15" s="11">
        <f t="shared" si="32"/>
        <v>2.2784556548165451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64.696794528408418</v>
      </c>
      <c r="H15" s="67">
        <f t="shared" si="1"/>
        <v>307.93054759880545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76.80974358974359</v>
      </c>
      <c r="L15" s="12">
        <f>VLOOKUP(A15,'Données projet'!$A$35:$I$55,9,0)</f>
        <v>13.029423076923081</v>
      </c>
      <c r="M15" s="12">
        <f t="array" ref="M15">INDEX(L:L,MIN(IF(ISNUMBER(L15:L211),ROW(L15:L211),"")))</f>
        <v>13.029423076923081</v>
      </c>
      <c r="N15" s="13">
        <f>IF('Données projet'!$A$36&gt;35,N14+M15-V14,IF(A15&lt;'Données projet'!$A$36,$K$205^A15,IF(A15='Données projet'!$A$36,'Données projet'!$B$36,N14+M15-V14)))</f>
        <v>76.80974358974359</v>
      </c>
      <c r="O15" s="13">
        <f>N15*VLOOKUP('Données projet'!$B$9,Paramètres!$A$1:$I$89,3,0)*VLOOKUP('Données projet'!$B$9,Paramètres!$A$1:$I$89,5,0)</f>
        <v>39.0623632</v>
      </c>
      <c r="P15" s="13">
        <f t="shared" si="33"/>
        <v>11.749784127487876</v>
      </c>
      <c r="Q15" s="20">
        <f t="shared" si="2"/>
        <v>88.497823262041379</v>
      </c>
      <c r="R15" s="59">
        <f t="shared" si="0"/>
        <v>381.83115659537469</v>
      </c>
      <c r="S15" s="59">
        <f ca="1">AVERAGE(OFFSET($R$3,0,0,'Données projet'!$E$9+1,1))-AVERAGE(OFFSET($H$3,0,0,'Données projet'!$E$9+1,1))</f>
        <v>67.68045600189987</v>
      </c>
      <c r="T15" s="59">
        <f t="shared" si="34"/>
        <v>201.27532917737176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52.055000000000014</v>
      </c>
      <c r="AG15" s="12">
        <f>VLOOKUP(A15,'Données projet'!$A$61:$I$81,9,0)</f>
        <v>10.157628205128212</v>
      </c>
      <c r="AH15" s="12">
        <f t="array" ref="AH15">INDEX(AG:AG,MIN(IF(ISNUMBER(AG15:AG211),ROW(AG15:AG211),"")))</f>
        <v>10.157628205128212</v>
      </c>
      <c r="AI15" s="13">
        <f>IF('Données projet'!$A$62&gt;35,AI14+AH15-AQ14,IF(A15&lt;'Données projet'!$A$62,$AF$205^A15,IF(A15='Données projet'!$A$62,'Données projet'!$B$62,AI14+AH15-AQ14)))</f>
        <v>52.055000000000014</v>
      </c>
      <c r="AJ15" s="13">
        <f>AI15*VLOOKUP('Données projet'!$B$10,Paramètres!$A$1:$I$89,3,0)*VLOOKUP('Données projet'!$B$10,Paramètres!$A$1:$I$89,5,0)</f>
        <v>24.848974800000004</v>
      </c>
      <c r="AK15" s="13">
        <f t="shared" si="35"/>
        <v>7.8785561391261911</v>
      </c>
      <c r="AL15" s="20">
        <f t="shared" si="4"/>
        <v>57.000449718978125</v>
      </c>
      <c r="AM15" s="59">
        <f t="shared" si="5"/>
        <v>350.33378305231145</v>
      </c>
      <c r="AN15" s="59">
        <f ca="1">AVERAGE(OFFSET($AM$3,0,0,'Données projet'!$E$10+1,1))-AVERAGE(OFFSET($H$3,0,0,'Données projet'!$E$10+1,1))</f>
        <v>41.083616109261413</v>
      </c>
      <c r="AO15" s="59">
        <f t="shared" si="36"/>
        <v>137.74160431363168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6.6112800000000007</v>
      </c>
      <c r="D16" s="11">
        <f t="shared" si="32"/>
        <v>2.4454364290495585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69.911495241786071</v>
      </c>
      <c r="H16" s="67">
        <f t="shared" si="1"/>
        <v>309.10711444726132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90.615576923076929</v>
      </c>
      <c r="L16" s="12">
        <f>VLOOKUP(A16,'Données projet'!$A$35:$I$55,9,0)</f>
        <v>13.805833333333339</v>
      </c>
      <c r="M16" s="12">
        <f t="array" ref="M16">INDEX(L:L,MIN(IF(ISNUMBER(L16:L212),ROW(L16:L212),"")))</f>
        <v>13.805833333333339</v>
      </c>
      <c r="N16" s="13">
        <f>IF('Données projet'!$A$36&gt;35,N15+M16-V15,IF(A16&lt;'Données projet'!$A$36,$K$205^A16,IF(A16='Données projet'!$A$36,'Données projet'!$B$36,N15+M16-V15)))</f>
        <v>90.615576923076929</v>
      </c>
      <c r="O16" s="13">
        <f>N16*VLOOKUP('Données projet'!$B$9,Paramètres!$A$1:$I$89,3,0)*VLOOKUP('Données projet'!$B$9,Paramètres!$A$1:$I$89,5,0)</f>
        <v>46.083457800000005</v>
      </c>
      <c r="P16" s="13">
        <f t="shared" si="33"/>
        <v>13.597544172817395</v>
      </c>
      <c r="Q16" s="20">
        <f t="shared" si="2"/>
        <v>103.94441176932362</v>
      </c>
      <c r="R16" s="59">
        <f t="shared" si="0"/>
        <v>397.27774510265692</v>
      </c>
      <c r="S16" s="59">
        <f ca="1">AVERAGE(OFFSET($R$3,0,0,'Données projet'!$E$9+1,1))-AVERAGE(OFFSET($H$3,0,0,'Données projet'!$E$9+1,1))</f>
        <v>67.68045600189987</v>
      </c>
      <c r="T16" s="59">
        <f t="shared" si="34"/>
        <v>201.27532917737176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>
        <f>VLOOKUP(A16,'Données projet'!$A$61:$I$81,2,0)</f>
        <v>62.922243589743587</v>
      </c>
      <c r="AG16" s="12">
        <f>VLOOKUP(A16,'Données projet'!$A$61:$I$81,9,0)</f>
        <v>10.867243589743573</v>
      </c>
      <c r="AH16" s="12">
        <f t="array" ref="AH16">INDEX(AG:AG,MIN(IF(ISNUMBER(AG16:AG212),ROW(AG16:AG212),"")))</f>
        <v>10.867243589743573</v>
      </c>
      <c r="AI16" s="13">
        <f>IF('Données projet'!$A$62&gt;35,AI15+AH16-AQ15,IF(A16&lt;'Données projet'!$A$62,$AF$205^A16,IF(A16='Données projet'!$A$62,'Données projet'!$B$62,AI15+AH16-AQ15)))</f>
        <v>62.922243589743587</v>
      </c>
      <c r="AJ16" s="13">
        <f>AI16*VLOOKUP('Données projet'!$B$10,Paramètres!$A$1:$I$89,3,0)*VLOOKUP('Données projet'!$B$10,Paramètres!$A$1:$I$89,5,0)</f>
        <v>30.036562200000002</v>
      </c>
      <c r="AK16" s="13">
        <f t="shared" si="35"/>
        <v>9.3154492300815335</v>
      </c>
      <c r="AL16" s="20">
        <f t="shared" si="4"/>
        <v>68.538086574058667</v>
      </c>
      <c r="AM16" s="59">
        <f t="shared" si="5"/>
        <v>361.87141990739201</v>
      </c>
      <c r="AN16" s="59">
        <f ca="1">AVERAGE(OFFSET($AM$3,0,0,'Données projet'!$E$10+1,1))-AVERAGE(OFFSET($H$3,0,0,'Données projet'!$E$10+1,1))</f>
        <v>41.083616109261413</v>
      </c>
      <c r="AO16" s="59">
        <f t="shared" si="36"/>
        <v>137.74160431363168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7.1198400000000008</v>
      </c>
      <c r="D17" s="11">
        <f t="shared" si="32"/>
        <v>2.6109272065035998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75.114694225641827</v>
      </c>
      <c r="H17" s="67">
        <f t="shared" si="1"/>
        <v>310.28108621799373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105.09512820512822</v>
      </c>
      <c r="L17" s="12">
        <f>VLOOKUP(A17,'Données projet'!$A$35:$I$55,9,0)</f>
        <v>14.47955128205129</v>
      </c>
      <c r="M17" s="12">
        <f t="array" ref="M17">INDEX(L:L,MIN(IF(ISNUMBER(L17:L213),ROW(L17:L213),"")))</f>
        <v>14.47955128205129</v>
      </c>
      <c r="N17" s="13">
        <f>IF('Données projet'!$A$36&gt;35,N16+M17-V16,IF(A17&lt;'Données projet'!$A$36,$K$205^A17,IF(A17='Données projet'!$A$36,'Données projet'!$B$36,N16+M17-V16)))</f>
        <v>105.09512820512822</v>
      </c>
      <c r="O17" s="13">
        <f>N17*VLOOKUP('Données projet'!$B$9,Paramètres!$A$1:$I$89,3,0)*VLOOKUP('Données projet'!$B$9,Paramètres!$A$1:$I$89,5,0)</f>
        <v>53.447178400000006</v>
      </c>
      <c r="P17" s="13">
        <f t="shared" si="33"/>
        <v>15.500524821688407</v>
      </c>
      <c r="Q17" s="20">
        <f t="shared" si="2"/>
        <v>120.08391644444065</v>
      </c>
      <c r="R17" s="59">
        <f t="shared" si="0"/>
        <v>413.41724977777397</v>
      </c>
      <c r="S17" s="59">
        <f ca="1">AVERAGE(OFFSET($R$3,0,0,'Données projet'!$E$9+1,1))-AVERAGE(OFFSET($H$3,0,0,'Données projet'!$E$9+1,1))</f>
        <v>67.68045600189987</v>
      </c>
      <c r="T17" s="59">
        <f t="shared" si="34"/>
        <v>201.27532917737176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>
        <f>VLOOKUP(A17,'Données projet'!$A$61:$I$81,2,0)</f>
        <v>74.416794871794863</v>
      </c>
      <c r="AG17" s="12">
        <f>VLOOKUP(A17,'Données projet'!$A$61:$I$81,9,0)</f>
        <v>11.494551282051276</v>
      </c>
      <c r="AH17" s="12">
        <f t="array" ref="AH17">INDEX(AG:AG,MIN(IF(ISNUMBER(AG17:AG213),ROW(AG17:AG213),"")))</f>
        <v>11.494551282051276</v>
      </c>
      <c r="AI17" s="13">
        <f>IF('Données projet'!$A$62&gt;35,AI16+AH17-AQ16,IF(A17&lt;'Données projet'!$A$62,$AF$205^A17,IF(A17='Données projet'!$A$62,'Données projet'!$B$62,AI16+AH17-AQ16)))</f>
        <v>74.416794871794863</v>
      </c>
      <c r="AJ17" s="13">
        <f>AI17*VLOOKUP('Données projet'!$B$10,Paramètres!$A$1:$I$89,3,0)*VLOOKUP('Données projet'!$B$10,Paramètres!$A$1:$I$89,5,0)</f>
        <v>35.523601199999995</v>
      </c>
      <c r="AK17" s="13">
        <f t="shared" si="35"/>
        <v>10.804106924351046</v>
      </c>
      <c r="AL17" s="20">
        <f t="shared" si="4"/>
        <v>80.687424983244725</v>
      </c>
      <c r="AM17" s="59">
        <f t="shared" si="5"/>
        <v>374.02075831657805</v>
      </c>
      <c r="AN17" s="59">
        <f ca="1">AVERAGE(OFFSET($AM$3,0,0,'Données projet'!$E$10+1,1))-AVERAGE(OFFSET($H$3,0,0,'Données projet'!$E$10+1,1))</f>
        <v>41.083616109261413</v>
      </c>
      <c r="AO17" s="59">
        <f t="shared" si="36"/>
        <v>137.74160431363168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7.628400000000001</v>
      </c>
      <c r="D18" s="11">
        <f t="shared" si="32"/>
        <v>2.7750465200157755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80.307306470297235</v>
      </c>
      <c r="H18" s="67">
        <f t="shared" si="1"/>
        <v>311.45266935569413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120.14570512820511</v>
      </c>
      <c r="L18" s="12">
        <f>VLOOKUP(A18,'Données projet'!$A$35:$I$55,9,0)</f>
        <v>15.050576923076889</v>
      </c>
      <c r="M18" s="12">
        <f t="array" ref="M18">INDEX(L:L,MIN(IF(ISNUMBER(L18:L214),ROW(L18:L214),"")))</f>
        <v>15.050576923076889</v>
      </c>
      <c r="N18" s="13">
        <f>IF('Données projet'!$A$36&gt;35,N17+M18-V17,IF(A18&lt;'Données projet'!$A$36,$K$205^A18,IF(A18='Données projet'!$A$36,'Données projet'!$B$36,N17+M18-V17)))</f>
        <v>120.14570512820511</v>
      </c>
      <c r="O18" s="13">
        <f>N18*VLOOKUP('Données projet'!$B$9,Paramètres!$A$1:$I$89,3,0)*VLOOKUP('Données projet'!$B$9,Paramètres!$A$1:$I$89,5,0)</f>
        <v>61.101299799999993</v>
      </c>
      <c r="P18" s="13">
        <f t="shared" si="33"/>
        <v>17.446416717537055</v>
      </c>
      <c r="Q18" s="20">
        <f t="shared" si="2"/>
        <v>136.80393960137704</v>
      </c>
      <c r="R18" s="59">
        <f t="shared" si="0"/>
        <v>430.13727293471038</v>
      </c>
      <c r="S18" s="59">
        <f ca="1">AVERAGE(OFFSET($R$3,0,0,'Données projet'!$E$9+1,1))-AVERAGE(OFFSET($H$3,0,0,'Données projet'!$E$9+1,1))</f>
        <v>67.68045600189987</v>
      </c>
      <c r="T18" s="59">
        <f t="shared" si="34"/>
        <v>201.27532917737176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86.456346153846169</v>
      </c>
      <c r="AG18" s="12">
        <f>VLOOKUP(A18,'Données projet'!$A$61:$I$81,9,0)</f>
        <v>12.039551282051306</v>
      </c>
      <c r="AH18" s="12">
        <f t="array" ref="AH18">INDEX(AG:AG,MIN(IF(ISNUMBER(AG18:AG214),ROW(AG18:AG214),"")))</f>
        <v>12.039551282051306</v>
      </c>
      <c r="AI18" s="13">
        <f>IF('Données projet'!$A$62&gt;35,AI17+AH18-AQ17,IF(A18&lt;'Données projet'!$A$62,$AF$205^A18,IF(A18='Données projet'!$A$62,'Données projet'!$B$62,AI17+AH18-AQ17)))</f>
        <v>86.456346153846169</v>
      </c>
      <c r="AJ18" s="13">
        <f>AI18*VLOOKUP('Données projet'!$B$10,Paramètres!$A$1:$I$89,3,0)*VLOOKUP('Données projet'!$B$10,Paramètres!$A$1:$I$89,5,0)</f>
        <v>41.270801400000011</v>
      </c>
      <c r="AK18" s="13">
        <f t="shared" si="35"/>
        <v>12.334857402759662</v>
      </c>
      <c r="AL18" s="20">
        <f t="shared" si="4"/>
        <v>93.363189081473081</v>
      </c>
      <c r="AM18" s="59">
        <f t="shared" si="5"/>
        <v>386.6965224148064</v>
      </c>
      <c r="AN18" s="59">
        <f ca="1">AVERAGE(OFFSET($AM$3,0,0,'Données projet'!$E$10+1,1))-AVERAGE(OFFSET($H$3,0,0,'Données projet'!$E$10+1,1))</f>
        <v>41.083616109261413</v>
      </c>
      <c r="AO18" s="59">
        <f t="shared" si="36"/>
        <v>137.74160431363168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8.1369600000000002</v>
      </c>
      <c r="D19" s="11">
        <f t="shared" si="32"/>
        <v>2.9378962039182688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85.490118065334016</v>
      </c>
      <c r="H19" s="67">
        <f t="shared" si="1"/>
        <v>312.6220412218243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135.66461538461539</v>
      </c>
      <c r="L19" s="12">
        <f>VLOOKUP(A19,'Données projet'!$A$35:$I$55,9,0)</f>
        <v>15.51891025641028</v>
      </c>
      <c r="M19" s="12">
        <f t="array" ref="M19">INDEX(L:L,MIN(IF(ISNUMBER(L19:L215),ROW(L19:L215),"")))</f>
        <v>15.51891025641028</v>
      </c>
      <c r="N19" s="13">
        <f>IF('Données projet'!$A$36&gt;35,N18+M19-V18,IF(A19&lt;'Données projet'!$A$36,$K$205^A19,IF(A19='Données projet'!$A$36,'Données projet'!$B$36,N18+M19-V18)))</f>
        <v>135.66461538461539</v>
      </c>
      <c r="O19" s="13">
        <f>N19*VLOOKUP('Données projet'!$B$9,Paramètres!$A$1:$I$89,3,0)*VLOOKUP('Données projet'!$B$9,Paramètres!$A$1:$I$89,5,0)</f>
        <v>68.993596800000006</v>
      </c>
      <c r="P19" s="13">
        <f t="shared" si="33"/>
        <v>19.423321933594313</v>
      </c>
      <c r="Q19" s="20">
        <f t="shared" si="2"/>
        <v>153.99280012767676</v>
      </c>
      <c r="R19" s="59">
        <f t="shared" si="0"/>
        <v>447.32613346101004</v>
      </c>
      <c r="S19" s="59">
        <f ca="1">AVERAGE(OFFSET($R$3,0,0,'Données projet'!$E$9+1,1))-AVERAGE(OFFSET($H$3,0,0,'Données projet'!$E$9+1,1))</f>
        <v>67.68045600189987</v>
      </c>
      <c r="T19" s="59">
        <f t="shared" si="34"/>
        <v>201.27532917737176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98.958589743589755</v>
      </c>
      <c r="AG19" s="12">
        <f>VLOOKUP(A19,'Données projet'!$A$61:$I$81,9,0)</f>
        <v>12.502243589743586</v>
      </c>
      <c r="AH19" s="12">
        <f t="array" ref="AH19">INDEX(AG:AG,MIN(IF(ISNUMBER(AG19:AG215),ROW(AG19:AG215),"")))</f>
        <v>12.502243589743586</v>
      </c>
      <c r="AI19" s="13">
        <f>IF('Données projet'!$A$62&gt;35,AI18+AH19-AQ18,IF(A19&lt;'Données projet'!$A$62,$AF$205^A19,IF(A19='Données projet'!$A$62,'Données projet'!$B$62,AI18+AH19-AQ18)))</f>
        <v>98.958589743589755</v>
      </c>
      <c r="AJ19" s="13">
        <f>AI19*VLOOKUP('Données projet'!$B$10,Paramètres!$A$1:$I$89,3,0)*VLOOKUP('Données projet'!$B$10,Paramètres!$A$1:$I$89,5,0)</f>
        <v>47.238872400000005</v>
      </c>
      <c r="AK19" s="13">
        <f t="shared" si="35"/>
        <v>13.898346114740345</v>
      </c>
      <c r="AL19" s="20">
        <f t="shared" si="4"/>
        <v>106.48065557983945</v>
      </c>
      <c r="AM19" s="59">
        <f t="shared" si="5"/>
        <v>399.81398891317275</v>
      </c>
      <c r="AN19" s="59">
        <f ca="1">AVERAGE(OFFSET($AM$3,0,0,'Données projet'!$E$10+1,1))-AVERAGE(OFFSET($H$3,0,0,'Données projet'!$E$10+1,1))</f>
        <v>41.083616109261413</v>
      </c>
      <c r="AO19" s="59">
        <f t="shared" si="36"/>
        <v>137.74160431363168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8.6455199999999994</v>
      </c>
      <c r="D20" s="11">
        <f t="shared" si="32"/>
        <v>3.0995646437898636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90.663811285395425</v>
      </c>
      <c r="H20" s="67">
        <f t="shared" si="1"/>
        <v>313.78935575460065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151.54916666666668</v>
      </c>
      <c r="L20" s="12">
        <f>VLOOKUP(A20,'Données projet'!$A$35:$I$55,9,0)</f>
        <v>15.884551282051291</v>
      </c>
      <c r="M20" s="12">
        <f t="array" ref="M20">INDEX(L:L,MIN(IF(ISNUMBER(L20:L216),ROW(L20:L216),"")))</f>
        <v>15.884551282051291</v>
      </c>
      <c r="N20" s="13">
        <f>IF('Données projet'!$A$36&gt;35,N19+M20-V19,IF(A20&lt;'Données projet'!$A$36,$K$205^A20,IF(A20='Données projet'!$A$36,'Données projet'!$B$36,N19+M20-V19)))</f>
        <v>151.54916666666668</v>
      </c>
      <c r="O20" s="13">
        <f>N20*VLOOKUP('Données projet'!$B$9,Paramètres!$A$1:$I$89,3,0)*VLOOKUP('Données projet'!$B$9,Paramètres!$A$1:$I$89,5,0)</f>
        <v>77.071844200000015</v>
      </c>
      <c r="P20" s="13">
        <f t="shared" si="33"/>
        <v>21.419688488508918</v>
      </c>
      <c r="Q20" s="20">
        <f t="shared" si="2"/>
        <v>171.53941943248637</v>
      </c>
      <c r="R20" s="59">
        <f t="shared" si="0"/>
        <v>464.87275276581965</v>
      </c>
      <c r="S20" s="59">
        <f ca="1">AVERAGE(OFFSET($R$3,0,0,'Données projet'!$E$9+1,1))-AVERAGE(OFFSET($H$3,0,0,'Données projet'!$E$9+1,1))</f>
        <v>67.68045600189987</v>
      </c>
      <c r="T20" s="59">
        <f t="shared" si="34"/>
        <v>201.27532917737176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>
        <f>VLOOKUP(A20,'Données projet'!$A$61:$I$81,2,0)</f>
        <v>111.84121794871795</v>
      </c>
      <c r="AG20" s="12">
        <f>VLOOKUP(A20,'Données projet'!$A$61:$I$81,9,0)</f>
        <v>12.882628205128199</v>
      </c>
      <c r="AH20" s="12">
        <f t="array" ref="AH20">INDEX(AG:AG,MIN(IF(ISNUMBER(AG20:AG216),ROW(AG20:AG216),"")))</f>
        <v>12.882628205128199</v>
      </c>
      <c r="AI20" s="13">
        <f>IF('Données projet'!$A$62&gt;35,AI19+AH20-AQ19,IF(A20&lt;'Données projet'!$A$62,$AF$205^A20,IF(A20='Données projet'!$A$62,'Données projet'!$B$62,AI19+AH20-AQ19)))</f>
        <v>111.84121794871795</v>
      </c>
      <c r="AJ20" s="13">
        <f>AI20*VLOOKUP('Données projet'!$B$10,Paramètres!$A$1:$I$89,3,0)*VLOOKUP('Données projet'!$B$10,Paramètres!$A$1:$I$89,5,0)</f>
        <v>53.388523800000002</v>
      </c>
      <c r="AK20" s="13">
        <f t="shared" si="35"/>
        <v>15.485493154423114</v>
      </c>
      <c r="AL20" s="20">
        <f t="shared" si="4"/>
        <v>119.95557952895358</v>
      </c>
      <c r="AM20" s="59">
        <f t="shared" si="5"/>
        <v>413.28891286228691</v>
      </c>
      <c r="AN20" s="59">
        <f ca="1">AVERAGE(OFFSET($AM$3,0,0,'Données projet'!$E$10+1,1))-AVERAGE(OFFSET($H$3,0,0,'Données projet'!$E$10+1,1))</f>
        <v>41.083616109261413</v>
      </c>
      <c r="AO20" s="59">
        <f t="shared" si="36"/>
        <v>137.74160431363168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9.1540799999999987</v>
      </c>
      <c r="D21" s="11">
        <f t="shared" si="32"/>
        <v>3.2601292394982173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95.828983603144138</v>
      </c>
      <c r="H21" s="67">
        <f t="shared" si="1"/>
        <v>314.95474775879268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167.69666666666663</v>
      </c>
      <c r="L21" s="12">
        <f>VLOOKUP(A21,'Données projet'!$A$35:$I$55,9,0)</f>
        <v>16.147499999999951</v>
      </c>
      <c r="M21" s="12">
        <f t="array" ref="M21">INDEX(L:L,MIN(IF(ISNUMBER(L21:L217),ROW(L21:L217),"")))</f>
        <v>16.147499999999951</v>
      </c>
      <c r="N21" s="13">
        <f>IF('Données projet'!$A$36&gt;35,N20+M21-V20,IF(A21&lt;'Données projet'!$A$36,$K$205^A21,IF(A21='Données projet'!$A$36,'Données projet'!$B$36,N20+M21-V20)))</f>
        <v>167.69666666666663</v>
      </c>
      <c r="O21" s="13">
        <f>N21*VLOOKUP('Données projet'!$B$9,Paramètres!$A$1:$I$89,3,0)*VLOOKUP('Données projet'!$B$9,Paramètres!$A$1:$I$89,5,0)</f>
        <v>85.283816799999983</v>
      </c>
      <c r="P21" s="13">
        <f t="shared" si="33"/>
        <v>23.424256654634469</v>
      </c>
      <c r="Q21" s="20">
        <f t="shared" si="2"/>
        <v>189.3332279334883</v>
      </c>
      <c r="R21" s="59">
        <f t="shared" si="0"/>
        <v>482.66656126682165</v>
      </c>
      <c r="S21" s="59">
        <f ca="1">AVERAGE(OFFSET($R$3,0,0,'Données projet'!$E$9+1,1))-AVERAGE(OFFSET($H$3,0,0,'Données projet'!$E$9+1,1))</f>
        <v>67.68045600189987</v>
      </c>
      <c r="T21" s="59">
        <f t="shared" si="34"/>
        <v>201.27532917737176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125.02192307692309</v>
      </c>
      <c r="AG21" s="12">
        <f>VLOOKUP(A21,'Données projet'!$A$61:$I$81,9,0)</f>
        <v>13.180705128205133</v>
      </c>
      <c r="AH21" s="12">
        <f t="array" ref="AH21">INDEX(AG:AG,MIN(IF(ISNUMBER(AG21:AG217),ROW(AG21:AG217),"")))</f>
        <v>13.180705128205133</v>
      </c>
      <c r="AI21" s="13">
        <f>IF('Données projet'!$A$62&gt;35,AI20+AH21-AQ20,IF(A21&lt;'Données projet'!$A$62,$AF$205^A21,IF(A21='Données projet'!$A$62,'Données projet'!$B$62,AI20+AH21-AQ20)))</f>
        <v>125.02192307692309</v>
      </c>
      <c r="AJ21" s="13">
        <f>AI21*VLOOKUP('Données projet'!$B$10,Paramètres!$A$1:$I$89,3,0)*VLOOKUP('Données projet'!$B$10,Paramètres!$A$1:$I$89,5,0)</f>
        <v>59.680465200000008</v>
      </c>
      <c r="AK21" s="13">
        <f t="shared" si="35"/>
        <v>17.087455499619018</v>
      </c>
      <c r="AL21" s="20">
        <f t="shared" si="4"/>
        <v>133.70412855183645</v>
      </c>
      <c r="AM21" s="59">
        <f t="shared" si="5"/>
        <v>427.03746188516976</v>
      </c>
      <c r="AN21" s="59">
        <f ca="1">AVERAGE(OFFSET($AM$3,0,0,'Données projet'!$E$10+1,1))-AVERAGE(OFFSET($H$3,0,0,'Données projet'!$E$10+1,1))</f>
        <v>41.083616109261413</v>
      </c>
      <c r="AO21" s="59">
        <f t="shared" si="36"/>
        <v>137.74160431363168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9.6626399999999979</v>
      </c>
      <c r="D22" s="11">
        <f t="shared" si="32"/>
        <v>3.4196583052075891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100.98616235598838</v>
      </c>
      <c r="H22" s="67">
        <f t="shared" si="1"/>
        <v>316.1183362149032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184.00442307692299</v>
      </c>
      <c r="L22" s="12">
        <f>VLOOKUP(A22,'Données projet'!$A$35:$I$55,9,0)</f>
        <v>16.30775641025636</v>
      </c>
      <c r="M22" s="12">
        <f t="array" ref="M22">INDEX(L:L,MIN(IF(ISNUMBER(L22:L218),ROW(L22:L218),"")))</f>
        <v>16.30775641025636</v>
      </c>
      <c r="N22" s="13">
        <f>IF('Données projet'!$A$36&gt;35,N21+M22-V21,IF(A22&lt;'Données projet'!$A$36,$K$205^A22,IF(A22='Données projet'!$A$36,'Données projet'!$B$36,N21+M22-V21)))</f>
        <v>184.00442307692299</v>
      </c>
      <c r="O22" s="13">
        <f>N22*VLOOKUP('Données projet'!$B$9,Paramètres!$A$1:$I$89,3,0)*VLOOKUP('Données projet'!$B$9,Paramètres!$A$1:$I$89,5,0)</f>
        <v>93.57728939999997</v>
      </c>
      <c r="P22" s="13">
        <f t="shared" si="33"/>
        <v>25.426014145970452</v>
      </c>
      <c r="Q22" s="20">
        <f t="shared" si="2"/>
        <v>207.26408700923182</v>
      </c>
      <c r="R22" s="59">
        <f t="shared" si="0"/>
        <v>500.5974203425651</v>
      </c>
      <c r="S22" s="59">
        <f ca="1">AVERAGE(OFFSET($R$3,0,0,'Données projet'!$E$9+1,1))-AVERAGE(OFFSET($H$3,0,0,'Données projet'!$E$9+1,1))</f>
        <v>67.68045600189987</v>
      </c>
      <c r="T22" s="59">
        <f t="shared" si="34"/>
        <v>201.27532917737176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138.41839743589745</v>
      </c>
      <c r="AG22" s="12">
        <f>VLOOKUP(A22,'Données projet'!$A$61:$I$81,9,0)</f>
        <v>13.396474358974359</v>
      </c>
      <c r="AH22" s="12">
        <f t="array" ref="AH22">INDEX(AG:AG,MIN(IF(ISNUMBER(AG22:AG218),ROW(AG22:AG218),"")))</f>
        <v>13.396474358974359</v>
      </c>
      <c r="AI22" s="13">
        <f>IF('Données projet'!$A$62&gt;35,AI21+AH22-AQ21,IF(A22&lt;'Données projet'!$A$62,$AF$205^A22,IF(A22='Données projet'!$A$62,'Données projet'!$B$62,AI21+AH22-AQ21)))</f>
        <v>138.41839743589745</v>
      </c>
      <c r="AJ22" s="13">
        <f>AI22*VLOOKUP('Données projet'!$B$10,Paramètres!$A$1:$I$89,3,0)*VLOOKUP('Données projet'!$B$10,Paramètres!$A$1:$I$89,5,0)</f>
        <v>66.075406200000018</v>
      </c>
      <c r="AK22" s="13">
        <f t="shared" si="35"/>
        <v>18.695594032353178</v>
      </c>
      <c r="AL22" s="20">
        <f t="shared" si="4"/>
        <v>147.64282540468182</v>
      </c>
      <c r="AM22" s="59">
        <f t="shared" si="5"/>
        <v>440.9761587380151</v>
      </c>
      <c r="AN22" s="59">
        <f ca="1">AVERAGE(OFFSET($AM$3,0,0,'Données projet'!$E$10+1,1))-AVERAGE(OFFSET($H$3,0,0,'Données projet'!$E$10+1,1))</f>
        <v>41.083616109261413</v>
      </c>
      <c r="AO22" s="59">
        <f t="shared" si="36"/>
        <v>137.74160431363168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10.171199999999997</v>
      </c>
      <c r="D23" s="11">
        <f t="shared" si="32"/>
        <v>3.5782125579737869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106.13581623699061</v>
      </c>
      <c r="H23" s="67">
        <f t="shared" si="1"/>
        <v>317.2802268718043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200.36974358974356</v>
      </c>
      <c r="L23" s="12">
        <f>VLOOKUP(A23,'Données projet'!$A$35:$I$55,9,0)</f>
        <v>16.365320512820574</v>
      </c>
      <c r="M23" s="12">
        <f t="array" ref="M23">INDEX(L:L,MIN(IF(ISNUMBER(L23:L219),ROW(L23:L219),"")))</f>
        <v>16.365320512820574</v>
      </c>
      <c r="N23" s="13">
        <f>IF('Données projet'!$A$36&gt;35,N22+M23-V22,IF(A23&lt;'Données projet'!$A$36,$K$205^A23,IF(A23='Données projet'!$A$36,'Données projet'!$B$36,N22+M23-V22)))</f>
        <v>200.36974358974356</v>
      </c>
      <c r="O23" s="13">
        <f>N23*VLOOKUP('Données projet'!$B$9,Paramètres!$A$1:$I$89,3,0)*VLOOKUP('Données projet'!$B$9,Paramètres!$A$1:$I$89,5,0)</f>
        <v>101.9000368</v>
      </c>
      <c r="P23" s="13">
        <f t="shared" si="33"/>
        <v>27.414158060770966</v>
      </c>
      <c r="Q23" s="20">
        <f t="shared" si="2"/>
        <v>225.22222271584272</v>
      </c>
      <c r="R23" s="59">
        <f t="shared" si="0"/>
        <v>518.55555604917606</v>
      </c>
      <c r="S23" s="59">
        <f ca="1">AVERAGE(OFFSET($R$3,0,0,'Données projet'!$E$9+1,1))-AVERAGE(OFFSET($H$3,0,0,'Données projet'!$E$9+1,1))</f>
        <v>67.68045600189987</v>
      </c>
      <c r="T23" s="59">
        <f t="shared" si="34"/>
        <v>201.27532917737176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200.36974358974356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47.311938389401384</v>
      </c>
      <c r="AA23" s="21">
        <f>EXP(-LN(2)/25)*AA22+(1-EXP(-LN(2)/25))/(LN(2)/25)*Calculateur!V23*Calculateur!X23*VLOOKUP('Données projet'!$B$9,Paramètres!$A$1:$I$89,3,0)*0.475*44/12</f>
        <v>10.0983542701501</v>
      </c>
      <c r="AB23" s="21">
        <f>EXP(-LN(2)/2)*AB22+(1-EXP(-LN(2)/2))/(LN(2)/2)*V23*Y23*VLOOKUP('Données projet'!$B$9,Paramètres!$A$1:$I$89,3,0)*0.475*44/12</f>
        <v>14.421814098011927</v>
      </c>
      <c r="AC23" s="22">
        <f t="shared" si="3"/>
        <v>71.832106757563409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151.94833333333338</v>
      </c>
      <c r="AG23" s="12">
        <f>VLOOKUP(A23,'Données projet'!$A$61:$I$81,9,0)</f>
        <v>13.529935897435934</v>
      </c>
      <c r="AH23" s="12">
        <f t="array" ref="AH23">INDEX(AG:AG,MIN(IF(ISNUMBER(AG23:AG219),ROW(AG23:AG219),"")))</f>
        <v>13.529935897435934</v>
      </c>
      <c r="AI23" s="13">
        <f>IF('Données projet'!$A$62&gt;35,AI22+AH23-AQ22,IF(A23&lt;'Données projet'!$A$62,$AF$205^A23,IF(A23='Données projet'!$A$62,'Données projet'!$B$62,AI22+AH23-AQ22)))</f>
        <v>151.94833333333338</v>
      </c>
      <c r="AJ23" s="13">
        <f>AI23*VLOOKUP('Données projet'!$B$10,Paramètres!$A$1:$I$89,3,0)*VLOOKUP('Données projet'!$B$10,Paramètres!$A$1:$I$89,5,0)</f>
        <v>72.534056400000026</v>
      </c>
      <c r="AK23" s="13">
        <f t="shared" si="35"/>
        <v>20.301444759101994</v>
      </c>
      <c r="AL23" s="20">
        <f t="shared" si="4"/>
        <v>161.6884978521027</v>
      </c>
      <c r="AM23" s="59">
        <f t="shared" si="5"/>
        <v>455.02183118543599</v>
      </c>
      <c r="AN23" s="59">
        <f ca="1">AVERAGE(OFFSET($AM$3,0,0,'Données projet'!$E$10+1,1))-AVERAGE(OFFSET($H$3,0,0,'Données projet'!$E$10+1,1))</f>
        <v>41.083616109261413</v>
      </c>
      <c r="AO23" s="59">
        <f t="shared" si="36"/>
        <v>137.74160431363168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151.94833333333338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33.677385360180423</v>
      </c>
      <c r="AV23" s="21">
        <f>EXP(-LN(2)/25)*AV22+(1-EXP(-LN(2)/25))/(LN(2)/25)*Calculateur!AQ23*Calculateur!AS23*VLOOKUP('Données projet'!$B$10,Paramètres!$A$1:$I$89,3,0)*0.475*44/12</f>
        <v>7.1881681418416177</v>
      </c>
      <c r="AW23" s="21">
        <f>EXP(-LN(2)/2)*AW22+(1-EXP(-LN(2)/2))/(LN(2)/2)*AQ23*AT23*VLOOKUP('Données projet'!$B$10,Paramètres!$A$1:$I$89,3,0)*0.475*44/12</f>
        <v>10.265675165835782</v>
      </c>
      <c r="AX23" s="21">
        <f t="shared" si="6"/>
        <v>51.131228667857819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10.679759999999996</v>
      </c>
      <c r="D24" s="11">
        <f t="shared" si="32"/>
        <v>3.7358463001594564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111.2783644222835</v>
      </c>
      <c r="H24" s="67">
        <f t="shared" si="1"/>
        <v>318.44051430611103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67.68045600189987</v>
      </c>
      <c r="T24" s="59">
        <f t="shared" si="34"/>
        <v>201.27532917737176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46.384180135018205</v>
      </c>
      <c r="AA24" s="21">
        <f>EXP(-LN(2)/25)*AA23+(1-EXP(-LN(2)/25))/(LN(2)/25)*Calculateur!V24*Calculateur!X24*VLOOKUP('Données projet'!$B$9,Paramètres!$A$1:$I$89,3,0)*0.475*44/12</f>
        <v>9.8222142415834739</v>
      </c>
      <c r="AB24" s="21">
        <f>EXP(-LN(2)/2)*AB23+(1-EXP(-LN(2)/2))/(LN(2)/2)*V24*Y24*VLOOKUP('Données projet'!$B$9,Paramètres!$A$1:$I$89,3,0)*0.475*44/12</f>
        <v>10.197762545715987</v>
      </c>
      <c r="AC24" s="22">
        <f t="shared" si="3"/>
        <v>66.404156922317668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41.083616109261413</v>
      </c>
      <c r="AO24" s="59">
        <f t="shared" si="36"/>
        <v>137.74160431363168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33.016992374444079</v>
      </c>
      <c r="AV24" s="21">
        <f>EXP(-LN(2)/25)*AV23+(1-EXP(-LN(2)/25))/(LN(2)/25)*Calculateur!AQ24*Calculateur!AS24*VLOOKUP('Données projet'!$B$10,Paramètres!$A$1:$I$89,3,0)*0.475*44/12</f>
        <v>6.9916073059936252</v>
      </c>
      <c r="AW24" s="21">
        <f>EXP(-LN(2)/2)*AW23+(1-EXP(-LN(2)/2))/(LN(2)/2)*AQ24*AT24*VLOOKUP('Données projet'!$B$10,Paramètres!$A$1:$I$89,3,0)*0.475*44/12</f>
        <v>7.2589285232208178</v>
      </c>
      <c r="AX24" s="21">
        <f t="shared" si="6"/>
        <v>47.267528203658522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11.188319999999996</v>
      </c>
      <c r="D25" s="11">
        <f t="shared" si="32"/>
        <v>3.8926083702461098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116.4141839106717</v>
      </c>
      <c r="H25" s="67">
        <f t="shared" si="1"/>
        <v>319.59928357817864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67.68045600189987</v>
      </c>
      <c r="T25" s="59">
        <f t="shared" si="34"/>
        <v>201.27532917737176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45.474614654126825</v>
      </c>
      <c r="AA25" s="21">
        <f>EXP(-LN(2)/25)*AA24+(1-EXP(-LN(2)/25))/(LN(2)/25)*Calculateur!V25*Calculateur!X25*VLOOKUP('Données projet'!$B$9,Paramètres!$A$1:$I$89,3,0)*0.475*44/12</f>
        <v>9.5536252766195755</v>
      </c>
      <c r="AB25" s="21">
        <f>EXP(-LN(2)/2)*AB24+(1-EXP(-LN(2)/2))/(LN(2)/2)*V25*Y25*VLOOKUP('Données projet'!$B$9,Paramètres!$A$1:$I$89,3,0)*0.475*44/12</f>
        <v>7.2109070490059652</v>
      </c>
      <c r="AC25" s="22">
        <f t="shared" si="3"/>
        <v>62.23914697975237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41.083616109261413</v>
      </c>
      <c r="AO25" s="59">
        <f t="shared" si="36"/>
        <v>137.74160431363168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32.36954929235808</v>
      </c>
      <c r="AV25" s="21">
        <f>EXP(-LN(2)/25)*AV24+(1-EXP(-LN(2)/25))/(LN(2)/25)*Calculateur!AQ25*Calculateur!AS25*VLOOKUP('Données projet'!$B$10,Paramètres!$A$1:$I$89,3,0)*0.475*44/12</f>
        <v>6.8004214365385804</v>
      </c>
      <c r="AW25" s="21">
        <f>EXP(-LN(2)/2)*AW24+(1-EXP(-LN(2)/2))/(LN(2)/2)*AQ25*AT25*VLOOKUP('Données projet'!$B$10,Paramètres!$A$1:$I$89,3,0)*0.475*44/12</f>
        <v>5.132837582917892</v>
      </c>
      <c r="AX25" s="21">
        <f t="shared" si="6"/>
        <v>44.302808311814552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11.696879999999995</v>
      </c>
      <c r="D26" s="11">
        <f t="shared" si="32"/>
        <v>4.0485429158844513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121.54361549103784</v>
      </c>
      <c r="H26" s="67">
        <f t="shared" si="1"/>
        <v>320.75661157849873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67.68045600189987</v>
      </c>
      <c r="T26" s="59">
        <f t="shared" si="34"/>
        <v>201.27532917737176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44.58288519753556</v>
      </c>
      <c r="AA26" s="21">
        <f>EXP(-LN(2)/25)*AA25+(1-EXP(-LN(2)/25))/(LN(2)/25)*Calculateur!V26*Calculateur!X26*VLOOKUP('Données projet'!$B$9,Paramètres!$A$1:$I$89,3,0)*0.475*44/12</f>
        <v>9.2923808910270953</v>
      </c>
      <c r="AB26" s="21">
        <f>EXP(-LN(2)/2)*AB25+(1-EXP(-LN(2)/2))/(LN(2)/2)*V26*Y26*VLOOKUP('Données projet'!$B$9,Paramètres!$A$1:$I$89,3,0)*0.475*44/12</f>
        <v>5.0988812728579944</v>
      </c>
      <c r="AC26" s="22">
        <f t="shared" si="3"/>
        <v>58.974147361420648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41.083616109261413</v>
      </c>
      <c r="AO26" s="59">
        <f t="shared" si="36"/>
        <v>137.74160431363168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31.7348021742105</v>
      </c>
      <c r="AV26" s="21">
        <f>EXP(-LN(2)/25)*AV25+(1-EXP(-LN(2)/25))/(LN(2)/25)*Calculateur!AQ26*Calculateur!AS26*VLOOKUP('Données projet'!$B$10,Paramètres!$A$1:$I$89,3,0)*0.475*44/12</f>
        <v>6.6144635547378119</v>
      </c>
      <c r="AW26" s="21">
        <f>EXP(-LN(2)/2)*AW25+(1-EXP(-LN(2)/2))/(LN(2)/2)*AQ26*AT26*VLOOKUP('Données projet'!$B$10,Paramètres!$A$1:$I$89,3,0)*0.475*44/12</f>
        <v>3.6294642616104098</v>
      </c>
      <c r="AX26" s="21">
        <f t="shared" si="6"/>
        <v>41.978729990558719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12.205439999999994</v>
      </c>
      <c r="D27" s="11">
        <f t="shared" si="32"/>
        <v>4.2036900287076042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126.66696864265514</v>
      </c>
      <c r="H27" s="67">
        <f t="shared" si="1"/>
        <v>321.9125681333324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67.68045600189987</v>
      </c>
      <c r="T27" s="59">
        <f t="shared" si="34"/>
        <v>201.27532917737176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43.708642011686784</v>
      </c>
      <c r="AA27" s="21">
        <f>EXP(-LN(2)/25)*AA26+(1-EXP(-LN(2)/25))/(LN(2)/25)*Calculateur!V27*Calculateur!X27*VLOOKUP('Données projet'!$B$9,Paramètres!$A$1:$I$89,3,0)*0.475*44/12</f>
        <v>9.0382802468968855</v>
      </c>
      <c r="AB27" s="21">
        <f>EXP(-LN(2)/2)*AB26+(1-EXP(-LN(2)/2))/(LN(2)/2)*V27*Y27*VLOOKUP('Données projet'!$B$9,Paramètres!$A$1:$I$89,3,0)*0.475*44/12</f>
        <v>3.6054535245029831</v>
      </c>
      <c r="AC27" s="22">
        <f t="shared" si="3"/>
        <v>56.35237578308665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41.083616109261413</v>
      </c>
      <c r="AO27" s="59">
        <f t="shared" si="36"/>
        <v>137.74160431363168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31.112502059892282</v>
      </c>
      <c r="AV27" s="21">
        <f>EXP(-LN(2)/25)*AV26+(1-EXP(-LN(2)/25))/(LN(2)/25)*Calculateur!AQ27*Calculateur!AS27*VLOOKUP('Données projet'!$B$10,Paramètres!$A$1:$I$89,3,0)*0.475*44/12</f>
        <v>6.4335907009939852</v>
      </c>
      <c r="AW27" s="21">
        <f>EXP(-LN(2)/2)*AW26+(1-EXP(-LN(2)/2))/(LN(2)/2)*AQ27*AT27*VLOOKUP('Données projet'!$B$10,Paramètres!$A$1:$I$89,3,0)*0.475*44/12</f>
        <v>2.5664187914589465</v>
      </c>
      <c r="AX27" s="21">
        <f t="shared" si="6"/>
        <v>40.112511552345211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12.713999999999993</v>
      </c>
      <c r="D28" s="11">
        <f t="shared" si="32"/>
        <v>4.3580862703607961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131.78452559576752</v>
      </c>
      <c r="H28" s="67">
        <f t="shared" si="1"/>
        <v>323.06721692087837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67.68045600189987</v>
      </c>
      <c r="T28" s="59">
        <f t="shared" si="34"/>
        <v>201.27532917737176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42.851542201476811</v>
      </c>
      <c r="AA28" s="21">
        <f>EXP(-LN(2)/25)*AA27+(1-EXP(-LN(2)/25))/(LN(2)/25)*Calculateur!V28*Calculateur!X28*VLOOKUP('Données projet'!$B$9,Paramètres!$A$1:$I$89,3,0)*0.475*44/12</f>
        <v>8.79112799824299</v>
      </c>
      <c r="AB28" s="21">
        <f>EXP(-LN(2)/2)*AB27+(1-EXP(-LN(2)/2))/(LN(2)/2)*V28*Y28*VLOOKUP('Données projet'!$B$9,Paramètres!$A$1:$I$89,3,0)*0.475*44/12</f>
        <v>2.5494406364289977</v>
      </c>
      <c r="AC28" s="22">
        <f t="shared" si="3"/>
        <v>54.1921108361488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41.083616109261413</v>
      </c>
      <c r="AO28" s="59">
        <f t="shared" si="36"/>
        <v>137.74160431363168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30.502404871250253</v>
      </c>
      <c r="AV28" s="21">
        <f>EXP(-LN(2)/25)*AV27+(1-EXP(-LN(2)/25))/(LN(2)/25)*Calculateur!AQ28*Calculateur!AS28*VLOOKUP('Données projet'!$B$10,Paramètres!$A$1:$I$89,3,0)*0.475*44/12</f>
        <v>6.2576638249474739</v>
      </c>
      <c r="AW28" s="21">
        <f>EXP(-LN(2)/2)*AW27+(1-EXP(-LN(2)/2))/(LN(2)/2)*AQ28*AT28*VLOOKUP('Données projet'!$B$10,Paramètres!$A$1:$I$89,3,0)*0.475*44/12</f>
        <v>1.8147321308052051</v>
      </c>
      <c r="AX28" s="21">
        <f t="shared" si="6"/>
        <v>38.574800827002932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13.222559999999993</v>
      </c>
      <c r="D29" s="11">
        <f t="shared" si="32"/>
        <v>4.511765111997172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136.89654472418866</v>
      </c>
      <c r="H29" s="67">
        <f t="shared" si="1"/>
        <v>324.2206162367284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67.68045600189987</v>
      </c>
      <c r="T29" s="59">
        <f t="shared" si="34"/>
        <v>201.27532917737176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42.01124959576579</v>
      </c>
      <c r="AA29" s="21">
        <f>EXP(-LN(2)/25)*AA28+(1-EXP(-LN(2)/25))/(LN(2)/25)*Calculateur!V29*Calculateur!X29*VLOOKUP('Données projet'!$B$9,Paramètres!$A$1:$I$89,3,0)*0.475*44/12</f>
        <v>8.5507341408257069</v>
      </c>
      <c r="AB29" s="21">
        <f>EXP(-LN(2)/2)*AB28+(1-EXP(-LN(2)/2))/(LN(2)/2)*V29*Y29*VLOOKUP('Données projet'!$B$9,Paramètres!$A$1:$I$89,3,0)*0.475*44/12</f>
        <v>1.8027267622514918</v>
      </c>
      <c r="AC29" s="22">
        <f t="shared" si="3"/>
        <v>52.364710498842989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41.083616109261413</v>
      </c>
      <c r="AO29" s="59">
        <f t="shared" si="36"/>
        <v>137.74160431363168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29.904271316354951</v>
      </c>
      <c r="AV29" s="21">
        <f>EXP(-LN(2)/25)*AV28+(1-EXP(-LN(2)/25))/(LN(2)/25)*Calculateur!AQ29*Calculateur!AS29*VLOOKUP('Données projet'!$B$10,Paramètres!$A$1:$I$89,3,0)*0.475*44/12</f>
        <v>6.0865476785780466</v>
      </c>
      <c r="AW29" s="21">
        <f>EXP(-LN(2)/2)*AW28+(1-EXP(-LN(2)/2))/(LN(2)/2)*AQ29*AT29*VLOOKUP('Données projet'!$B$10,Paramètres!$A$1:$I$89,3,0)*0.475*44/12</f>
        <v>1.2832093957294735</v>
      </c>
      <c r="AX29" s="21">
        <f t="shared" si="6"/>
        <v>37.274028390662465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13.731119999999992</v>
      </c>
      <c r="D30" s="11">
        <f t="shared" si="32"/>
        <v>4.6647573042570354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142.00326340128231</v>
      </c>
      <c r="H30" s="67">
        <f t="shared" si="1"/>
        <v>325.37281963824762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67.68045600189987</v>
      </c>
      <c r="T30" s="59">
        <f t="shared" si="34"/>
        <v>201.27532917737176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41.187434615524886</v>
      </c>
      <c r="AA30" s="21">
        <f>EXP(-LN(2)/25)*AA29+(1-EXP(-LN(2)/25))/(LN(2)/25)*Calculateur!V30*Calculateur!X30*VLOOKUP('Données projet'!$B$9,Paramètres!$A$1:$I$89,3,0)*0.475*44/12</f>
        <v>8.3169138660812632</v>
      </c>
      <c r="AB30" s="21">
        <f>EXP(-LN(2)/2)*AB29+(1-EXP(-LN(2)/2))/(LN(2)/2)*V30*Y30*VLOOKUP('Données projet'!$B$9,Paramètres!$A$1:$I$89,3,0)*0.475*44/12</f>
        <v>1.274720318214499</v>
      </c>
      <c r="AC30" s="22">
        <f t="shared" si="3"/>
        <v>50.779068799820649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41.083616109261413</v>
      </c>
      <c r="AO30" s="59">
        <f t="shared" si="36"/>
        <v>137.74160431363168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29.317866795645703</v>
      </c>
      <c r="AV30" s="21">
        <f>EXP(-LN(2)/25)*AV29+(1-EXP(-LN(2)/25))/(LN(2)/25)*Calculateur!AQ30*Calculateur!AS30*VLOOKUP('Données projet'!$B$10,Paramètres!$A$1:$I$89,3,0)*0.475*44/12</f>
        <v>5.9201107122296985</v>
      </c>
      <c r="AW30" s="21">
        <f>EXP(-LN(2)/2)*AW29+(1-EXP(-LN(2)/2))/(LN(2)/2)*AQ30*AT30*VLOOKUP('Données projet'!$B$10,Paramètres!$A$1:$I$89,3,0)*0.475*44/12</f>
        <v>0.90736606540260267</v>
      </c>
      <c r="AX30" s="21">
        <f t="shared" si="6"/>
        <v>36.145343573278005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14.239679999999991</v>
      </c>
      <c r="D31" s="11">
        <f t="shared" si="32"/>
        <v>4.8170911908945184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147.10490042094008</v>
      </c>
      <c r="H31" s="67">
        <f t="shared" si="1"/>
        <v>326.52387649080794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67.68045600189987</v>
      </c>
      <c r="T31" s="59">
        <f t="shared" si="34"/>
        <v>201.27532917737176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40.379774144568984</v>
      </c>
      <c r="AA31" s="21">
        <f>EXP(-LN(2)/25)*AA30+(1-EXP(-LN(2)/25))/(LN(2)/25)*Calculateur!V31*Calculateur!X31*VLOOKUP('Données projet'!$B$9,Paramètres!$A$1:$I$89,3,0)*0.475*44/12</f>
        <v>8.0894874190457795</v>
      </c>
      <c r="AB31" s="21">
        <f>EXP(-LN(2)/2)*AB30+(1-EXP(-LN(2)/2))/(LN(2)/2)*V31*Y31*VLOOKUP('Données projet'!$B$9,Paramètres!$A$1:$I$89,3,0)*0.475*44/12</f>
        <v>0.9013633811257461</v>
      </c>
      <c r="AC31" s="22">
        <f t="shared" si="3"/>
        <v>49.370624944740513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41.083616109261413</v>
      </c>
      <c r="AO31" s="59">
        <f t="shared" si="36"/>
        <v>137.74160431363168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28.742961309916122</v>
      </c>
      <c r="AV31" s="21">
        <f>EXP(-LN(2)/25)*AV30+(1-EXP(-LN(2)/25))/(LN(2)/25)*Calculateur!AQ31*Calculateur!AS31*VLOOKUP('Données projet'!$B$10,Paramètres!$A$1:$I$89,3,0)*0.475*44/12</f>
        <v>5.7582249734786854</v>
      </c>
      <c r="AW31" s="21">
        <f>EXP(-LN(2)/2)*AW30+(1-EXP(-LN(2)/2))/(LN(2)/2)*AQ31*AT31*VLOOKUP('Données projet'!$B$10,Paramètres!$A$1:$I$89,3,0)*0.475*44/12</f>
        <v>0.64160469786473673</v>
      </c>
      <c r="AX31" s="21">
        <f t="shared" si="6"/>
        <v>35.142790981259544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14.74823999999999</v>
      </c>
      <c r="D32" s="11">
        <f t="shared" si="32"/>
        <v>4.9687929763413852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152.20165806298607</v>
      </c>
      <c r="H32" s="67">
        <f t="shared" si="1"/>
        <v>327.67383243379453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67.68045600189987</v>
      </c>
      <c r="T32" s="59">
        <f t="shared" si="34"/>
        <v>201.27532917737176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39.587951402824281</v>
      </c>
      <c r="AA32" s="21">
        <f>EXP(-LN(2)/25)*AA31+(1-EXP(-LN(2)/25))/(LN(2)/25)*Calculateur!V32*Calculateur!X32*VLOOKUP('Données projet'!$B$9,Paramètres!$A$1:$I$89,3,0)*0.475*44/12</f>
        <v>7.8682799601643181</v>
      </c>
      <c r="AB32" s="21">
        <f>EXP(-LN(2)/2)*AB31+(1-EXP(-LN(2)/2))/(LN(2)/2)*V32*Y32*VLOOKUP('Données projet'!$B$9,Paramètres!$A$1:$I$89,3,0)*0.475*44/12</f>
        <v>0.63736015910724964</v>
      </c>
      <c r="AC32" s="22">
        <f t="shared" si="3"/>
        <v>48.093591522095849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41.083616109261413</v>
      </c>
      <c r="AO32" s="59">
        <f t="shared" si="36"/>
        <v>137.74160431363168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28.179329370103975</v>
      </c>
      <c r="AV32" s="21">
        <f>EXP(-LN(2)/25)*AV31+(1-EXP(-LN(2)/25))/(LN(2)/25)*Calculateur!AQ32*Calculateur!AS32*VLOOKUP('Données projet'!$B$10,Paramètres!$A$1:$I$89,3,0)*0.475*44/12</f>
        <v>5.6007660087670201</v>
      </c>
      <c r="AW32" s="21">
        <f>EXP(-LN(2)/2)*AW31+(1-EXP(-LN(2)/2))/(LN(2)/2)*AQ32*AT32*VLOOKUP('Données projet'!$B$10,Paramètres!$A$1:$I$89,3,0)*0.475*44/12</f>
        <v>0.45368303270130134</v>
      </c>
      <c r="AX32" s="21">
        <f t="shared" si="6"/>
        <v>34.233778411572295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15.256799999999989</v>
      </c>
      <c r="D33" s="11">
        <f t="shared" si="32"/>
        <v>5.1198869553286599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157.29372386569489</v>
      </c>
      <c r="H33" s="67">
        <f t="shared" si="1"/>
        <v>328.82272978053072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67.68045600189987</v>
      </c>
      <c r="T33" s="59">
        <f t="shared" si="34"/>
        <v>201.27532917737176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38.811655822081008</v>
      </c>
      <c r="AA33" s="21">
        <f>EXP(-LN(2)/25)*AA32+(1-EXP(-LN(2)/25))/(LN(2)/25)*Calculateur!V33*Calculateur!X33*VLOOKUP('Données projet'!$B$9,Paramètres!$A$1:$I$89,3,0)*0.475*44/12</f>
        <v>7.6531214308787652</v>
      </c>
      <c r="AB33" s="21">
        <f>EXP(-LN(2)/2)*AB32+(1-EXP(-LN(2)/2))/(LN(2)/2)*V33*Y33*VLOOKUP('Données projet'!$B$9,Paramètres!$A$1:$I$89,3,0)*0.475*44/12</f>
        <v>0.45068169056287311</v>
      </c>
      <c r="AC33" s="22">
        <f t="shared" si="3"/>
        <v>46.915458943522644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41.083616109261413</v>
      </c>
      <c r="AO33" s="59">
        <f t="shared" si="36"/>
        <v>137.74160431363168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27.626749908850009</v>
      </c>
      <c r="AV33" s="21">
        <f>EXP(-LN(2)/25)*AV32+(1-EXP(-LN(2)/25))/(LN(2)/25)*Calculateur!AQ33*Calculateur!AS33*VLOOKUP('Données projet'!$B$10,Paramètres!$A$1:$I$89,3,0)*0.475*44/12</f>
        <v>5.4476127677258024</v>
      </c>
      <c r="AW33" s="21">
        <f>EXP(-LN(2)/2)*AW32+(1-EXP(-LN(2)/2))/(LN(2)/2)*AQ33*AT33*VLOOKUP('Données projet'!$B$10,Paramètres!$A$1:$I$89,3,0)*0.475*44/12</f>
        <v>0.32080234893236836</v>
      </c>
      <c r="AX33" s="21">
        <f t="shared" si="6"/>
        <v>33.395165025508177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15.765359999999989</v>
      </c>
      <c r="D34" s="11">
        <f t="shared" si="32"/>
        <v>5.2703957110319708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162.38127215533444</v>
      </c>
      <c r="H34" s="67">
        <f t="shared" si="1"/>
        <v>329.97060786338062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67.68045600189987</v>
      </c>
      <c r="T34" s="59">
        <f t="shared" si="34"/>
        <v>201.27532917737176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38.050582924182557</v>
      </c>
      <c r="AA34" s="21">
        <f>EXP(-LN(2)/25)*AA33+(1-EXP(-LN(2)/25))/(LN(2)/25)*Calculateur!V34*Calculateur!X34*VLOOKUP('Données projet'!$B$9,Paramètres!$A$1:$I$89,3,0)*0.475*44/12</f>
        <v>7.4438464228912204</v>
      </c>
      <c r="AB34" s="21">
        <f>EXP(-LN(2)/2)*AB33+(1-EXP(-LN(2)/2))/(LN(2)/2)*V34*Y34*VLOOKUP('Données projet'!$B$9,Paramètres!$A$1:$I$89,3,0)*0.475*44/12</f>
        <v>0.31868007955362487</v>
      </c>
      <c r="AC34" s="22">
        <f t="shared" si="3"/>
        <v>45.813109426627399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41.083616109261413</v>
      </c>
      <c r="AO34" s="59">
        <f t="shared" si="36"/>
        <v>137.74160431363168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27.085006193791042</v>
      </c>
      <c r="AV34" s="21">
        <f>EXP(-LN(2)/25)*AV33+(1-EXP(-LN(2)/25))/(LN(2)/25)*Calculateur!AQ34*Calculateur!AS34*VLOOKUP('Données projet'!$B$10,Paramètres!$A$1:$I$89,3,0)*0.475*44/12</f>
        <v>5.2986475101148356</v>
      </c>
      <c r="AW34" s="21">
        <f>EXP(-LN(2)/2)*AW33+(1-EXP(-LN(2)/2))/(LN(2)/2)*AQ34*AT34*VLOOKUP('Données projet'!$B$10,Paramètres!$A$1:$I$89,3,0)*0.475*44/12</f>
        <v>0.22684151635065067</v>
      </c>
      <c r="AX34" s="21">
        <f t="shared" si="6"/>
        <v>32.610495220256531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16.27391999999999</v>
      </c>
      <c r="D35" s="11">
        <f t="shared" si="32"/>
        <v>5.4203402869315624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167.46446537280497</v>
      </c>
      <c r="H35" s="67">
        <f t="shared" si="1"/>
        <v>331.11750333307242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67.68045600189987</v>
      </c>
      <c r="T35" s="59">
        <f t="shared" si="34"/>
        <v>201.27532917737176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37.304434201603264</v>
      </c>
      <c r="AA35" s="21">
        <f>EXP(-LN(2)/25)*AA34+(1-EXP(-LN(2)/25))/(LN(2)/25)*Calculateur!V35*Calculateur!X35*VLOOKUP('Données projet'!$B$9,Paramètres!$A$1:$I$89,3,0)*0.475*44/12</f>
        <v>7.2402940510023894</v>
      </c>
      <c r="AB35" s="21">
        <f>EXP(-LN(2)/2)*AB34+(1-EXP(-LN(2)/2))/(LN(2)/2)*V35*Y35*VLOOKUP('Données projet'!$B$9,Paramètres!$A$1:$I$89,3,0)*0.475*44/12</f>
        <v>0.22534084528143661</v>
      </c>
      <c r="AC35" s="22">
        <f t="shared" si="3"/>
        <v>44.770069097887088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41.083616109261413</v>
      </c>
      <c r="AO35" s="59">
        <f t="shared" si="36"/>
        <v>137.74160431363168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26.553885742553341</v>
      </c>
      <c r="AV35" s="21">
        <f>EXP(-LN(2)/25)*AV34+(1-EXP(-LN(2)/25))/(LN(2)/25)*Calculateur!AQ35*Calculateur!AS35*VLOOKUP('Données projet'!$B$10,Paramètres!$A$1:$I$89,3,0)*0.475*44/12</f>
        <v>5.1537557153069828</v>
      </c>
      <c r="AW35" s="21">
        <f>EXP(-LN(2)/2)*AW34+(1-EXP(-LN(2)/2))/(LN(2)/2)*AQ35*AT35*VLOOKUP('Données projet'!$B$10,Paramètres!$A$1:$I$89,3,0)*0.475*44/12</f>
        <v>0.16040117446618418</v>
      </c>
      <c r="AX35" s="21">
        <f t="shared" si="6"/>
        <v>31.868042632326507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16.782479999999989</v>
      </c>
      <c r="D36" s="11">
        <f t="shared" si="32"/>
        <v>5.5697403365862934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172.54345522978883</v>
      </c>
      <c r="H36" s="67">
        <f t="shared" si="1"/>
        <v>332.26345041955443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67.68045600189987</v>
      </c>
      <c r="T36" s="59">
        <f t="shared" si="34"/>
        <v>201.27532917737176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36.572917000367973</v>
      </c>
      <c r="AA36" s="21">
        <f>EXP(-LN(2)/25)*AA35+(1-EXP(-LN(2)/25))/(LN(2)/25)*Calculateur!V36*Calculateur!X36*VLOOKUP('Données projet'!$B$9,Paramètres!$A$1:$I$89,3,0)*0.475*44/12</f>
        <v>7.0423078294272132</v>
      </c>
      <c r="AB36" s="21">
        <f>EXP(-LN(2)/2)*AB35+(1-EXP(-LN(2)/2))/(LN(2)/2)*V36*Y36*VLOOKUP('Données projet'!$B$9,Paramètres!$A$1:$I$89,3,0)*0.475*44/12</f>
        <v>0.15934003977681246</v>
      </c>
      <c r="AC36" s="22">
        <f t="shared" si="3"/>
        <v>43.774564869572004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41.083616109261413</v>
      </c>
      <c r="AO36" s="59">
        <f t="shared" si="36"/>
        <v>137.74160431363168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26.033180239412925</v>
      </c>
      <c r="AV36" s="21">
        <f>EXP(-LN(2)/25)*AV35+(1-EXP(-LN(2)/25))/(LN(2)/25)*Calculateur!AQ36*Calculateur!AS36*VLOOKUP('Données projet'!$B$10,Paramètres!$A$1:$I$89,3,0)*0.475*44/12</f>
        <v>5.0128259942476792</v>
      </c>
      <c r="AW36" s="21">
        <f>EXP(-LN(2)/2)*AW35+(1-EXP(-LN(2)/2))/(LN(2)/2)*AQ36*AT36*VLOOKUP('Données projet'!$B$10,Paramètres!$A$1:$I$89,3,0)*0.475*44/12</f>
        <v>0.11342075817532533</v>
      </c>
      <c r="AX36" s="21">
        <f t="shared" si="6"/>
        <v>31.159426991835932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17.291039999999988</v>
      </c>
      <c r="D37" s="11">
        <f t="shared" si="32"/>
        <v>5.7186142547431738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177.61838372082443</v>
      </c>
      <c r="H37" s="67">
        <f t="shared" si="1"/>
        <v>333.40848116034431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67.68045600189987</v>
      </c>
      <c r="T37" s="59">
        <f t="shared" si="34"/>
        <v>201.27532917737176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35.855744405267465</v>
      </c>
      <c r="AA37" s="21">
        <f>EXP(-LN(2)/25)*AA36+(1-EXP(-LN(2)/25))/(LN(2)/25)*Calculateur!V37*Calculateur!X37*VLOOKUP('Données projet'!$B$9,Paramètres!$A$1:$I$89,3,0)*0.475*44/12</f>
        <v>6.8497355514926523</v>
      </c>
      <c r="AB37" s="21">
        <f>EXP(-LN(2)/2)*AB36+(1-EXP(-LN(2)/2))/(LN(2)/2)*V37*Y37*VLOOKUP('Données projet'!$B$9,Paramètres!$A$1:$I$89,3,0)*0.475*44/12</f>
        <v>0.11267042264071832</v>
      </c>
      <c r="AC37" s="22">
        <f t="shared" si="3"/>
        <v>42.818150379400834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41.083616109261413</v>
      </c>
      <c r="AO37" s="59">
        <f t="shared" si="36"/>
        <v>137.74160431363168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25.522685453590096</v>
      </c>
      <c r="AV37" s="21">
        <f>EXP(-LN(2)/25)*AV36+(1-EXP(-LN(2)/25))/(LN(2)/25)*Calculateur!AQ37*Calculateur!AS37*VLOOKUP('Données projet'!$B$10,Paramètres!$A$1:$I$89,3,0)*0.475*44/12</f>
        <v>4.8757500038219144</v>
      </c>
      <c r="AW37" s="21">
        <f>EXP(-LN(2)/2)*AW36+(1-EXP(-LN(2)/2))/(LN(2)/2)*AQ37*AT37*VLOOKUP('Données projet'!$B$10,Paramètres!$A$1:$I$89,3,0)*0.475*44/12</f>
        <v>8.0200587233092091E-2</v>
      </c>
      <c r="AX37" s="21">
        <f t="shared" si="6"/>
        <v>30.478636044645103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17.799599999999987</v>
      </c>
      <c r="D38" s="11">
        <f t="shared" si="32"/>
        <v>5.8669792925887796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182.68938401296592</v>
      </c>
      <c r="H38" s="67">
        <f t="shared" si="1"/>
        <v>334.55262560125874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67.68045600189987</v>
      </c>
      <c r="T38" s="59">
        <f t="shared" si="34"/>
        <v>201.27532917737176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35.152635127324793</v>
      </c>
      <c r="AA38" s="21">
        <f>EXP(-LN(2)/25)*AA37+(1-EXP(-LN(2)/25))/(LN(2)/25)*Calculateur!V38*Calculateur!X38*VLOOKUP('Données projet'!$B$9,Paramètres!$A$1:$I$89,3,0)*0.475*44/12</f>
        <v>6.6624291726251483</v>
      </c>
      <c r="AB38" s="21">
        <f>EXP(-LN(2)/2)*AB37+(1-EXP(-LN(2)/2))/(LN(2)/2)*V38*Y38*VLOOKUP('Données projet'!$B$9,Paramètres!$A$1:$I$89,3,0)*0.475*44/12</f>
        <v>7.9670019888406246E-2</v>
      </c>
      <c r="AC38" s="22">
        <f t="shared" si="3"/>
        <v>41.894734319838342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41.083616109261413</v>
      </c>
      <c r="AO38" s="59">
        <f t="shared" si="36"/>
        <v>137.74160431363168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25.022201159146178</v>
      </c>
      <c r="AV38" s="21">
        <f>EXP(-LN(2)/25)*AV37+(1-EXP(-LN(2)/25))/(LN(2)/25)*Calculateur!AQ38*Calculateur!AS38*VLOOKUP('Données projet'!$B$10,Paramètres!$A$1:$I$89,3,0)*0.475*44/12</f>
        <v>4.7424223635628548</v>
      </c>
      <c r="AW38" s="21">
        <f>EXP(-LN(2)/2)*AW37+(1-EXP(-LN(2)/2))/(LN(2)/2)*AQ38*AT38*VLOOKUP('Données projet'!$B$10,Paramètres!$A$1:$I$89,3,0)*0.475*44/12</f>
        <v>5.6710379087662667E-2</v>
      </c>
      <c r="AX38" s="21">
        <f t="shared" si="6"/>
        <v>29.821333901796695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18.308159999999987</v>
      </c>
      <c r="D39" s="11">
        <f t="shared" si="32"/>
        <v>6.0148516594588788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187.75658123091054</v>
      </c>
      <c r="H39" s="67">
        <f t="shared" si="1"/>
        <v>335.69591197355749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67.68045600189987</v>
      </c>
      <c r="T39" s="59">
        <f t="shared" si="34"/>
        <v>201.27532917737176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34.463313393468262</v>
      </c>
      <c r="AA39" s="21">
        <f>EXP(-LN(2)/25)*AA38+(1-EXP(-LN(2)/25))/(LN(2)/25)*Calculateur!V39*Calculateur!X39*VLOOKUP('Données projet'!$B$9,Paramètres!$A$1:$I$89,3,0)*0.475*44/12</f>
        <v>6.4802446965377909</v>
      </c>
      <c r="AB39" s="21">
        <f>EXP(-LN(2)/2)*AB38+(1-EXP(-LN(2)/2))/(LN(2)/2)*V39*Y39*VLOOKUP('Données projet'!$B$9,Paramètres!$A$1:$I$89,3,0)*0.475*44/12</f>
        <v>5.6335211320359166E-2</v>
      </c>
      <c r="AC39" s="22">
        <f t="shared" si="3"/>
        <v>40.999893301326409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41.083616109261413</v>
      </c>
      <c r="AO39" s="59">
        <f t="shared" si="36"/>
        <v>137.74160431363168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24.531531056451026</v>
      </c>
      <c r="AV39" s="21">
        <f>EXP(-LN(2)/25)*AV38+(1-EXP(-LN(2)/25))/(LN(2)/25)*Calculateur!AQ39*Calculateur!AS39*VLOOKUP('Données projet'!$B$10,Paramètres!$A$1:$I$89,3,0)*0.475*44/12</f>
        <v>4.6127405746380754</v>
      </c>
      <c r="AW39" s="21">
        <f>EXP(-LN(2)/2)*AW38+(1-EXP(-LN(2)/2))/(LN(2)/2)*AQ39*AT39*VLOOKUP('Données projet'!$B$10,Paramètres!$A$1:$I$89,3,0)*0.475*44/12</f>
        <v>4.0100293616546046E-2</v>
      </c>
      <c r="AX39" s="21">
        <f t="shared" si="6"/>
        <v>29.184371924705648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18.816719999999986</v>
      </c>
      <c r="D40" s="11">
        <f t="shared" si="32"/>
        <v>6.1622466129292643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192.82009315243633</v>
      </c>
      <c r="H40" s="67">
        <f t="shared" si="1"/>
        <v>336.83836685085174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67.68045600189987</v>
      </c>
      <c r="T40" s="59">
        <f t="shared" si="34"/>
        <v>201.27532917737176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33.787508838367913</v>
      </c>
      <c r="AA40" s="21">
        <f>EXP(-LN(2)/25)*AA39+(1-EXP(-LN(2)/25))/(LN(2)/25)*Calculateur!V40*Calculateur!X40*VLOOKUP('Données projet'!$B$9,Paramètres!$A$1:$I$89,3,0)*0.475*44/12</f>
        <v>6.3030420645297074</v>
      </c>
      <c r="AB40" s="21">
        <f>EXP(-LN(2)/2)*AB39+(1-EXP(-LN(2)/2))/(LN(2)/2)*V40*Y40*VLOOKUP('Données projet'!$B$9,Paramètres!$A$1:$I$89,3,0)*0.475*44/12</f>
        <v>3.983500994420313E-2</v>
      </c>
      <c r="AC40" s="22">
        <f t="shared" si="3"/>
        <v>40.130385912841824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41.083616109261413</v>
      </c>
      <c r="AO40" s="59">
        <f t="shared" si="36"/>
        <v>137.74160431363168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24.050482695190517</v>
      </c>
      <c r="AV40" s="21">
        <f>EXP(-LN(2)/25)*AV39+(1-EXP(-LN(2)/25))/(LN(2)/25)*Calculateur!AQ40*Calculateur!AS40*VLOOKUP('Données projet'!$B$10,Paramètres!$A$1:$I$89,3,0)*0.475*44/12</f>
        <v>4.4866049410511133</v>
      </c>
      <c r="AW40" s="21">
        <f>EXP(-LN(2)/2)*AW39+(1-EXP(-LN(2)/2))/(LN(2)/2)*AQ40*AT40*VLOOKUP('Données projet'!$B$10,Paramètres!$A$1:$I$89,3,0)*0.475*44/12</f>
        <v>2.8355189543831334E-2</v>
      </c>
      <c r="AX40" s="21">
        <f t="shared" si="6"/>
        <v>28.56544282578546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19.325279999999985</v>
      </c>
      <c r="D41" s="11">
        <f t="shared" si="32"/>
        <v>6.3091785388931516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197.8800308265435</v>
      </c>
      <c r="H41" s="67">
        <f t="shared" si="1"/>
        <v>337.98001528857219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67.68045600189987</v>
      </c>
      <c r="T41" s="59">
        <f t="shared" si="34"/>
        <v>201.27532917737176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33.124956398393003</v>
      </c>
      <c r="AA41" s="21">
        <f>EXP(-LN(2)/25)*AA40+(1-EXP(-LN(2)/25))/(LN(2)/25)*Calculateur!V41*Calculateur!X41*VLOOKUP('Données projet'!$B$9,Paramètres!$A$1:$I$89,3,0)*0.475*44/12</f>
        <v>6.1306850478125661</v>
      </c>
      <c r="AB41" s="21">
        <f>EXP(-LN(2)/2)*AB40+(1-EXP(-LN(2)/2))/(LN(2)/2)*V41*Y41*VLOOKUP('Données projet'!$B$9,Paramètres!$A$1:$I$89,3,0)*0.475*44/12</f>
        <v>2.816760566017959E-2</v>
      </c>
      <c r="AC41" s="22">
        <f t="shared" si="3"/>
        <v>39.283809051865752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41.083616109261413</v>
      </c>
      <c r="AO41" s="59">
        <f t="shared" si="36"/>
        <v>137.74160431363168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23.578867398883798</v>
      </c>
      <c r="AV41" s="21">
        <f>EXP(-LN(2)/25)*AV40+(1-EXP(-LN(2)/25))/(LN(2)/25)*Calculateur!AQ41*Calculateur!AS41*VLOOKUP('Données projet'!$B$10,Paramètres!$A$1:$I$89,3,0)*0.475*44/12</f>
        <v>4.3639184929977715</v>
      </c>
      <c r="AW41" s="21">
        <f>EXP(-LN(2)/2)*AW40+(1-EXP(-LN(2)/2))/(LN(2)/2)*AQ41*AT41*VLOOKUP('Données projet'!$B$10,Paramètres!$A$1:$I$89,3,0)*0.475*44/12</f>
        <v>2.0050146808273023E-2</v>
      </c>
      <c r="AX41" s="21">
        <f t="shared" si="6"/>
        <v>27.962836038689844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19.833839999999984</v>
      </c>
      <c r="D42" s="11">
        <f t="shared" si="32"/>
        <v>6.4556610229722713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202.93649912469814</v>
      </c>
      <c r="H42" s="67">
        <f t="shared" si="1"/>
        <v>339.12088094834331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67.68045600189987</v>
      </c>
      <c r="T42" s="59">
        <f t="shared" si="34"/>
        <v>201.27532917737176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32.47539620764892</v>
      </c>
      <c r="AA42" s="21">
        <f>EXP(-LN(2)/25)*AA41+(1-EXP(-LN(2)/25))/(LN(2)/25)*Calculateur!V42*Calculateur!X42*VLOOKUP('Données projet'!$B$9,Paramètres!$A$1:$I$89,3,0)*0.475*44/12</f>
        <v>5.9630411427814165</v>
      </c>
      <c r="AB42" s="21">
        <f>EXP(-LN(2)/2)*AB41+(1-EXP(-LN(2)/2))/(LN(2)/2)*V42*Y42*VLOOKUP('Données projet'!$B$9,Paramètres!$A$1:$I$89,3,0)*0.475*44/12</f>
        <v>1.9917504972101568E-2</v>
      </c>
      <c r="AC42" s="22">
        <f t="shared" si="3"/>
        <v>38.458354855402433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41.083616109261413</v>
      </c>
      <c r="AO42" s="59">
        <f t="shared" si="36"/>
        <v>137.74160431363168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23.116500190880725</v>
      </c>
      <c r="AV42" s="21">
        <f>EXP(-LN(2)/25)*AV41+(1-EXP(-LN(2)/25))/(LN(2)/25)*Calculateur!AQ42*Calculateur!AS42*VLOOKUP('Données projet'!$B$10,Paramètres!$A$1:$I$89,3,0)*0.475*44/12</f>
        <v>4.2445869123182476</v>
      </c>
      <c r="AW42" s="21">
        <f>EXP(-LN(2)/2)*AW41+(1-EXP(-LN(2)/2))/(LN(2)/2)*AQ42*AT42*VLOOKUP('Données projet'!$B$10,Paramètres!$A$1:$I$89,3,0)*0.475*44/12</f>
        <v>1.4177594771915667E-2</v>
      </c>
      <c r="AX42" s="21">
        <f t="shared" si="6"/>
        <v>27.375264697970888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20.342399999999984</v>
      </c>
      <c r="D43" s="11">
        <f t="shared" si="32"/>
        <v>6.601706914397619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207.9895972339464</v>
      </c>
      <c r="H43" s="67">
        <f t="shared" si="1"/>
        <v>340.26098620924245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67.68045600189987</v>
      </c>
      <c r="T43" s="59">
        <f t="shared" si="34"/>
        <v>201.27532917737176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31.838573496052732</v>
      </c>
      <c r="AA43" s="21">
        <f>EXP(-LN(2)/25)*AA42+(1-EXP(-LN(2)/25))/(LN(2)/25)*Calculateur!V43*Calculateur!X43*VLOOKUP('Données projet'!$B$9,Paramètres!$A$1:$I$89,3,0)*0.475*44/12</f>
        <v>5.7999814691493539</v>
      </c>
      <c r="AB43" s="21">
        <f>EXP(-LN(2)/2)*AB42+(1-EXP(-LN(2)/2))/(LN(2)/2)*V43*Y43*VLOOKUP('Données projet'!$B$9,Paramètres!$A$1:$I$89,3,0)*0.475*44/12</f>
        <v>1.4083802830089797E-2</v>
      </c>
      <c r="AC43" s="22">
        <f t="shared" si="3"/>
        <v>37.652638768032169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41.083616109261413</v>
      </c>
      <c r="AO43" s="59">
        <f t="shared" si="36"/>
        <v>137.74160431363168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22.663199721810443</v>
      </c>
      <c r="AV43" s="21">
        <f>EXP(-LN(2)/25)*AV42+(1-EXP(-LN(2)/25))/(LN(2)/25)*Calculateur!AQ43*Calculateur!AS43*VLOOKUP('Données projet'!$B$10,Paramètres!$A$1:$I$89,3,0)*0.475*44/12</f>
        <v>4.1285184599877809</v>
      </c>
      <c r="AW43" s="21">
        <f>EXP(-LN(2)/2)*AW42+(1-EXP(-LN(2)/2))/(LN(2)/2)*AQ43*AT43*VLOOKUP('Données projet'!$B$10,Paramètres!$A$1:$I$89,3,0)*0.475*44/12</f>
        <v>1.0025073404136511E-2</v>
      </c>
      <c r="AX43" s="21">
        <f t="shared" si="6"/>
        <v>26.801743255202361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20.850959999999983</v>
      </c>
      <c r="D44" s="11">
        <f t="shared" si="32"/>
        <v>6.7473283833223689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213.03941909933044</v>
      </c>
      <c r="H44" s="67">
        <f t="shared" si="1"/>
        <v>341.40035226761972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67.68045600189987</v>
      </c>
      <c r="T44" s="59">
        <f t="shared" si="34"/>
        <v>201.27532917737176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31.214238489407443</v>
      </c>
      <c r="AA44" s="21">
        <f>EXP(-LN(2)/25)*AA43+(1-EXP(-LN(2)/25))/(LN(2)/25)*Calculateur!V44*Calculateur!X44*VLOOKUP('Données projet'!$B$9,Paramètres!$A$1:$I$89,3,0)*0.475*44/12</f>
        <v>5.6413806708676955</v>
      </c>
      <c r="AB44" s="21">
        <f>EXP(-LN(2)/2)*AB43+(1-EXP(-LN(2)/2))/(LN(2)/2)*V44*Y44*VLOOKUP('Données projet'!$B$9,Paramètres!$A$1:$I$89,3,0)*0.475*44/12</f>
        <v>9.958752486050786E-3</v>
      </c>
      <c r="AC44" s="22">
        <f t="shared" si="3"/>
        <v>36.865577912761189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41.083616109261413</v>
      </c>
      <c r="AO44" s="59">
        <f t="shared" si="36"/>
        <v>137.74160431363168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22.218788198452643</v>
      </c>
      <c r="AV44" s="21">
        <f>EXP(-LN(2)/25)*AV43+(1-EXP(-LN(2)/25))/(LN(2)/25)*Calculateur!AQ44*Calculateur!AS44*VLOOKUP('Données projet'!$B$10,Paramètres!$A$1:$I$89,3,0)*0.475*44/12</f>
        <v>4.0156239055900649</v>
      </c>
      <c r="AW44" s="21">
        <f>EXP(-LN(2)/2)*AW43+(1-EXP(-LN(2)/2))/(LN(2)/2)*AQ44*AT44*VLOOKUP('Données projet'!$B$10,Paramètres!$A$1:$I$89,3,0)*0.475*44/12</f>
        <v>7.0887973859578334E-3</v>
      </c>
      <c r="AX44" s="21">
        <f t="shared" si="6"/>
        <v>26.241500901428665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21.359519999999982</v>
      </c>
      <c r="D45" s="11">
        <f t="shared" si="32"/>
        <v>6.8925369723857894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218.08605382192528</v>
      </c>
      <c r="H45" s="67">
        <f t="shared" si="1"/>
        <v>342.53899922690522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67.68045600189987</v>
      </c>
      <c r="T45" s="59">
        <f t="shared" si="34"/>
        <v>201.27532917737176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30.602146311435714</v>
      </c>
      <c r="AA45" s="21">
        <f>EXP(-LN(2)/25)*AA44+(1-EXP(-LN(2)/25))/(LN(2)/25)*Calculateur!V45*Calculateur!X45*VLOOKUP('Données projet'!$B$9,Paramètres!$A$1:$I$89,3,0)*0.475*44/12</f>
        <v>5.487116819755502</v>
      </c>
      <c r="AB45" s="21">
        <f>EXP(-LN(2)/2)*AB44+(1-EXP(-LN(2)/2))/(LN(2)/2)*V45*Y45*VLOOKUP('Données projet'!$B$9,Paramètres!$A$1:$I$89,3,0)*0.475*44/12</f>
        <v>7.0419014150449001E-3</v>
      </c>
      <c r="AC45" s="22">
        <f t="shared" si="3"/>
        <v>36.09630503260626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41.083616109261413</v>
      </c>
      <c r="AO45" s="59">
        <f t="shared" si="36"/>
        <v>137.74160431363168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21.783091314003627</v>
      </c>
      <c r="AV45" s="21">
        <f>EXP(-LN(2)/25)*AV44+(1-EXP(-LN(2)/25))/(LN(2)/25)*Calculateur!AQ45*Calculateur!AS45*VLOOKUP('Données projet'!$B$10,Paramètres!$A$1:$I$89,3,0)*0.475*44/12</f>
        <v>3.905816458719221</v>
      </c>
      <c r="AW45" s="21">
        <f>EXP(-LN(2)/2)*AW44+(1-EXP(-LN(2)/2))/(LN(2)/2)*AQ45*AT45*VLOOKUP('Données projet'!$B$10,Paramètres!$A$1:$I$89,3,0)*0.475*44/12</f>
        <v>5.0125367020682557E-3</v>
      </c>
      <c r="AX45" s="21">
        <f t="shared" si="6"/>
        <v>25.693920309424918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21.868079999999981</v>
      </c>
      <c r="D46" s="11">
        <f t="shared" si="32"/>
        <v>7.0373436432280112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223.12958601790027</v>
      </c>
      <c r="H46" s="67">
        <f t="shared" si="1"/>
        <v>343.67694617862207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67.68045600189987</v>
      </c>
      <c r="T46" s="59">
        <f t="shared" si="34"/>
        <v>201.27532917737176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30.002056887734646</v>
      </c>
      <c r="AA46" s="21">
        <f>EXP(-LN(2)/25)*AA45+(1-EXP(-LN(2)/25))/(LN(2)/25)*Calculateur!V46*Calculateur!X46*VLOOKUP('Données projet'!$B$9,Paramètres!$A$1:$I$89,3,0)*0.475*44/12</f>
        <v>5.3370713217643555</v>
      </c>
      <c r="AB46" s="21">
        <f>EXP(-LN(2)/2)*AB45+(1-EXP(-LN(2)/2))/(LN(2)/2)*V46*Y46*VLOOKUP('Données projet'!$B$9,Paramètres!$A$1:$I$89,3,0)*0.475*44/12</f>
        <v>4.9793762430253938E-3</v>
      </c>
      <c r="AC46" s="22">
        <f t="shared" si="3"/>
        <v>35.34410758574203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41.083616109261413</v>
      </c>
      <c r="AO46" s="59">
        <f t="shared" si="36"/>
        <v>137.74160431363168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21.355938179709796</v>
      </c>
      <c r="AV46" s="21">
        <f>EXP(-LN(2)/25)*AV45+(1-EXP(-LN(2)/25))/(LN(2)/25)*Calculateur!AQ46*Calculateur!AS46*VLOOKUP('Données projet'!$B$10,Paramètres!$A$1:$I$89,3,0)*0.475*44/12</f>
        <v>3.7990117022575833</v>
      </c>
      <c r="AW46" s="21">
        <f>EXP(-LN(2)/2)*AW45+(1-EXP(-LN(2)/2))/(LN(2)/2)*AQ46*AT46*VLOOKUP('Données projet'!$B$10,Paramètres!$A$1:$I$89,3,0)*0.475*44/12</f>
        <v>3.5443986929789167E-3</v>
      </c>
      <c r="AX46" s="21">
        <f t="shared" si="6"/>
        <v>25.15849428066036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22.376639999999981</v>
      </c>
      <c r="D47" s="11">
        <f t="shared" si="32"/>
        <v>7.1817588185559256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228.17009614323862</v>
      </c>
      <c r="H47" s="67">
        <f t="shared" si="1"/>
        <v>344.81421127565153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67.68045600189987</v>
      </c>
      <c r="T47" s="59">
        <f t="shared" si="34"/>
        <v>201.27532917737176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29.413734851613953</v>
      </c>
      <c r="AA47" s="21">
        <f>EXP(-LN(2)/25)*AA46+(1-EXP(-LN(2)/25))/(LN(2)/25)*Calculateur!V47*Calculateur!X47*VLOOKUP('Données projet'!$B$9,Paramètres!$A$1:$I$89,3,0)*0.475*44/12</f>
        <v>5.1911288258063264</v>
      </c>
      <c r="AB47" s="21">
        <f>EXP(-LN(2)/2)*AB46+(1-EXP(-LN(2)/2))/(LN(2)/2)*V47*Y47*VLOOKUP('Données projet'!$B$9,Paramètres!$A$1:$I$89,3,0)*0.475*44/12</f>
        <v>3.5209507075224505E-3</v>
      </c>
      <c r="AC47" s="22">
        <f t="shared" si="3"/>
        <v>34.608384628127801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41.083616109261413</v>
      </c>
      <c r="AO47" s="59">
        <f t="shared" si="36"/>
        <v>137.74160431363168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20.937161257841783</v>
      </c>
      <c r="AV47" s="21">
        <f>EXP(-LN(2)/25)*AV46+(1-EXP(-LN(2)/25))/(LN(2)/25)*Calculateur!AQ47*Calculateur!AS47*VLOOKUP('Données projet'!$B$10,Paramètres!$A$1:$I$89,3,0)*0.475*44/12</f>
        <v>3.6951275274780069</v>
      </c>
      <c r="AW47" s="21">
        <f>EXP(-LN(2)/2)*AW46+(1-EXP(-LN(2)/2))/(LN(2)/2)*AQ47*AT47*VLOOKUP('Données projet'!$B$10,Paramètres!$A$1:$I$89,3,0)*0.475*44/12</f>
        <v>2.5062683510341278E-3</v>
      </c>
      <c r="AX47" s="21">
        <f t="shared" si="6"/>
        <v>24.634795053670825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22.88519999999998</v>
      </c>
      <c r="D48" s="11">
        <f t="shared" si="32"/>
        <v>7.3257924202770681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233.20766078810354</v>
      </c>
      <c r="H48" s="67">
        <f t="shared" si="1"/>
        <v>345.95081179864917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67.68045600189987</v>
      </c>
      <c r="T48" s="59">
        <f t="shared" si="34"/>
        <v>201.27532917737176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28.836949451780576</v>
      </c>
      <c r="AA48" s="21">
        <f>EXP(-LN(2)/25)*AA47+(1-EXP(-LN(2)/25))/(LN(2)/25)*Calculateur!V48*Calculateur!X48*VLOOKUP('Données projet'!$B$9,Paramètres!$A$1:$I$89,3,0)*0.475*44/12</f>
        <v>5.0491771350750518</v>
      </c>
      <c r="AB48" s="21">
        <f>EXP(-LN(2)/2)*AB47+(1-EXP(-LN(2)/2))/(LN(2)/2)*V48*Y48*VLOOKUP('Données projet'!$B$9,Paramètres!$A$1:$I$89,3,0)*0.475*44/12</f>
        <v>2.4896881215126974E-3</v>
      </c>
      <c r="AC48" s="22">
        <f t="shared" si="3"/>
        <v>33.888616274977139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41.083616109261413</v>
      </c>
      <c r="AO48" s="59">
        <f t="shared" si="36"/>
        <v>137.74160431363168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20.526596295982902</v>
      </c>
      <c r="AV48" s="21">
        <f>EXP(-LN(2)/25)*AV47+(1-EXP(-LN(2)/25))/(LN(2)/25)*Calculateur!AQ48*Calculateur!AS48*VLOOKUP('Données projet'!$B$10,Paramètres!$A$1:$I$89,3,0)*0.475*44/12</f>
        <v>3.5940840709208093</v>
      </c>
      <c r="AW48" s="21">
        <f>EXP(-LN(2)/2)*AW47+(1-EXP(-LN(2)/2))/(LN(2)/2)*AQ48*AT48*VLOOKUP('Données projet'!$B$10,Paramètres!$A$1:$I$89,3,0)*0.475*44/12</f>
        <v>1.7721993464894583E-3</v>
      </c>
      <c r="AX48" s="21">
        <f t="shared" si="6"/>
        <v>24.122452566250203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23.393759999999979</v>
      </c>
      <c r="D49" s="11">
        <f t="shared" si="32"/>
        <v>7.4694539041483274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238.24235294430272</v>
      </c>
      <c r="H49" s="67">
        <f t="shared" si="1"/>
        <v>347.0867642163916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67.68045600189987</v>
      </c>
      <c r="T49" s="59">
        <f t="shared" si="34"/>
        <v>201.27532917737176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28.271474461833574</v>
      </c>
      <c r="AA49" s="21">
        <f>EXP(-LN(2)/25)*AA48+(1-EXP(-LN(2)/25))/(LN(2)/25)*Calculateur!V49*Calculateur!X49*VLOOKUP('Données projet'!$B$9,Paramètres!$A$1:$I$89,3,0)*0.475*44/12</f>
        <v>4.9111071207917387</v>
      </c>
      <c r="AB49" s="21">
        <f>EXP(-LN(2)/2)*AB48+(1-EXP(-LN(2)/2))/(LN(2)/2)*V49*Y49*VLOOKUP('Données projet'!$B$9,Paramètres!$A$1:$I$89,3,0)*0.475*44/12</f>
        <v>1.7604753537612255E-3</v>
      </c>
      <c r="AC49" s="22">
        <f t="shared" si="3"/>
        <v>33.184342057979073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41.083616109261413</v>
      </c>
      <c r="AO49" s="59">
        <f t="shared" si="36"/>
        <v>137.74160431363168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20.124082262606173</v>
      </c>
      <c r="AV49" s="21">
        <f>EXP(-LN(2)/25)*AV48+(1-EXP(-LN(2)/25))/(LN(2)/25)*Calculateur!AQ49*Calculateur!AS49*VLOOKUP('Données projet'!$B$10,Paramètres!$A$1:$I$89,3,0)*0.475*44/12</f>
        <v>3.4958036529968131</v>
      </c>
      <c r="AW49" s="21">
        <f>EXP(-LN(2)/2)*AW48+(1-EXP(-LN(2)/2))/(LN(2)/2)*AQ49*AT49*VLOOKUP('Données projet'!$B$10,Paramètres!$A$1:$I$89,3,0)*0.475*44/12</f>
        <v>1.2531341755170639E-3</v>
      </c>
      <c r="AX49" s="21">
        <f t="shared" si="6"/>
        <v>23.621139049778503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23.902319999999978</v>
      </c>
      <c r="D50" s="11">
        <f t="shared" si="32"/>
        <v>7.612752291326645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243.27424224883714</v>
      </c>
      <c r="H50" s="67">
        <f t="shared" si="1"/>
        <v>348.22208424072721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67.68045600189987</v>
      </c>
      <c r="T50" s="59">
        <f t="shared" si="34"/>
        <v>201.27532917737176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27.717088091533746</v>
      </c>
      <c r="AA50" s="21">
        <f>EXP(-LN(2)/25)*AA49+(1-EXP(-LN(2)/25))/(LN(2)/25)*Calculateur!V50*Calculateur!X50*VLOOKUP('Données projet'!$B$9,Paramètres!$A$1:$I$89,3,0)*0.475*44/12</f>
        <v>4.7768126383097895</v>
      </c>
      <c r="AB50" s="21">
        <f>EXP(-LN(2)/2)*AB49+(1-EXP(-LN(2)/2))/(LN(2)/2)*V50*Y50*VLOOKUP('Données projet'!$B$9,Paramètres!$A$1:$I$89,3,0)*0.475*44/12</f>
        <v>1.2448440607563487E-3</v>
      </c>
      <c r="AC50" s="22">
        <f t="shared" si="3"/>
        <v>32.495145573904296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41.083616109261413</v>
      </c>
      <c r="AO50" s="59">
        <f t="shared" si="36"/>
        <v>137.74160431363168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19.729461283914642</v>
      </c>
      <c r="AV50" s="21">
        <f>EXP(-LN(2)/25)*AV49+(1-EXP(-LN(2)/25))/(LN(2)/25)*Calculateur!AQ50*Calculateur!AS50*VLOOKUP('Données projet'!$B$10,Paramètres!$A$1:$I$89,3,0)*0.475*44/12</f>
        <v>3.4002107182692907</v>
      </c>
      <c r="AW50" s="21">
        <f>EXP(-LN(2)/2)*AW49+(1-EXP(-LN(2)/2))/(LN(2)/2)*AQ50*AT50*VLOOKUP('Données projet'!$B$10,Paramètres!$A$1:$I$89,3,0)*0.475*44/12</f>
        <v>8.8609967324472917E-4</v>
      </c>
      <c r="AX50" s="21">
        <f t="shared" si="6"/>
        <v>23.130558101857176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24.410879999999977</v>
      </c>
      <c r="D51" s="11">
        <f t="shared" si="32"/>
        <v>7.7556961971588443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248.30339520613825</v>
      </c>
      <c r="H51" s="67">
        <f t="shared" si="1"/>
        <v>349.35678687671827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67.68045600189987</v>
      </c>
      <c r="T51" s="59">
        <f t="shared" si="34"/>
        <v>201.27532917737176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27.173572899813202</v>
      </c>
      <c r="AA51" s="21">
        <f>EXP(-LN(2)/25)*AA50+(1-EXP(-LN(2)/25))/(LN(2)/25)*Calculateur!V51*Calculateur!X51*VLOOKUP('Données projet'!$B$9,Paramètres!$A$1:$I$89,3,0)*0.475*44/12</f>
        <v>4.6461904455135494</v>
      </c>
      <c r="AB51" s="21">
        <f>EXP(-LN(2)/2)*AB50+(1-EXP(-LN(2)/2))/(LN(2)/2)*V51*Y51*VLOOKUP('Données projet'!$B$9,Paramètres!$A$1:$I$89,3,0)*0.475*44/12</f>
        <v>8.8023767688061273E-4</v>
      </c>
      <c r="AC51" s="22">
        <f t="shared" si="3"/>
        <v>31.820643583003633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41.083616109261413</v>
      </c>
      <c r="AO51" s="59">
        <f t="shared" si="36"/>
        <v>137.74160431363168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19.342578581920222</v>
      </c>
      <c r="AV51" s="21">
        <f>EXP(-LN(2)/25)*AV50+(1-EXP(-LN(2)/25))/(LN(2)/25)*Calculateur!AQ51*Calculateur!AS51*VLOOKUP('Données projet'!$B$10,Paramètres!$A$1:$I$89,3,0)*0.475*44/12</f>
        <v>3.3072317773689064</v>
      </c>
      <c r="AW51" s="21">
        <f>EXP(-LN(2)/2)*AW50+(1-EXP(-LN(2)/2))/(LN(2)/2)*AQ51*AT51*VLOOKUP('Données projet'!$B$10,Paramètres!$A$1:$I$89,3,0)*0.475*44/12</f>
        <v>6.2656708775853196E-4</v>
      </c>
      <c r="AX51" s="21">
        <f t="shared" si="6"/>
        <v>22.650436926376884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24.919439999999977</v>
      </c>
      <c r="D52" s="11">
        <f t="shared" si="32"/>
        <v>7.8982938575045374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253.32987539126293</v>
      </c>
      <c r="H52" s="67">
        <f t="shared" si="1"/>
        <v>350.49088646848702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67.68045600189987</v>
      </c>
      <c r="T52" s="59">
        <f t="shared" si="34"/>
        <v>201.27532917737176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26.640715709490763</v>
      </c>
      <c r="AA52" s="21">
        <f>EXP(-LN(2)/25)*AA51+(1-EXP(-LN(2)/25))/(LN(2)/25)*Calculateur!V52*Calculateur!X52*VLOOKUP('Données projet'!$B$9,Paramètres!$A$1:$I$89,3,0)*0.475*44/12</f>
        <v>4.5191401234484445</v>
      </c>
      <c r="AB52" s="21">
        <f>EXP(-LN(2)/2)*AB51+(1-EXP(-LN(2)/2))/(LN(2)/2)*V52*Y52*VLOOKUP('Données projet'!$B$9,Paramètres!$A$1:$I$89,3,0)*0.475*44/12</f>
        <v>6.2242203037817434E-4</v>
      </c>
      <c r="AC52" s="22">
        <f t="shared" si="3"/>
        <v>31.160478254969586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41.083616109261413</v>
      </c>
      <c r="AO52" s="59">
        <f t="shared" si="36"/>
        <v>137.74160431363168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18.963282413736763</v>
      </c>
      <c r="AV52" s="21">
        <f>EXP(-LN(2)/25)*AV51+(1-EXP(-LN(2)/25))/(LN(2)/25)*Calculateur!AQ52*Calculateur!AS52*VLOOKUP('Données projet'!$B$10,Paramètres!$A$1:$I$89,3,0)*0.475*44/12</f>
        <v>3.2167953504969931</v>
      </c>
      <c r="AW52" s="21">
        <f>EXP(-LN(2)/2)*AW51+(1-EXP(-LN(2)/2))/(LN(2)/2)*AQ52*AT52*VLOOKUP('Données projet'!$B$10,Paramètres!$A$1:$I$89,3,0)*0.475*44/12</f>
        <v>4.4304983662236459E-4</v>
      </c>
      <c r="AX52" s="21">
        <f t="shared" si="6"/>
        <v>22.18052081407038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25.427999999999976</v>
      </c>
      <c r="D53" s="11">
        <f t="shared" si="32"/>
        <v>8.0405531528496077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258.35374363603188</v>
      </c>
      <c r="H53" s="67">
        <f t="shared" si="1"/>
        <v>351.62439674121299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67.68045600189987</v>
      </c>
      <c r="T53" s="59">
        <f t="shared" si="34"/>
        <v>201.27532917737176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26.118307523659755</v>
      </c>
      <c r="AA53" s="21">
        <f>EXP(-LN(2)/25)*AA52+(1-EXP(-LN(2)/25))/(LN(2)/25)*Calculateur!V53*Calculateur!X53*VLOOKUP('Données projet'!$B$9,Paramètres!$A$1:$I$89,3,0)*0.475*44/12</f>
        <v>4.3955639991214968</v>
      </c>
      <c r="AB53" s="21">
        <f>EXP(-LN(2)/2)*AB52+(1-EXP(-LN(2)/2))/(LN(2)/2)*V53*Y53*VLOOKUP('Données projet'!$B$9,Paramètres!$A$1:$I$89,3,0)*0.475*44/12</f>
        <v>4.4011883844030636E-4</v>
      </c>
      <c r="AC53" s="22">
        <f t="shared" si="3"/>
        <v>30.514311641619692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41.083616109261413</v>
      </c>
      <c r="AO53" s="59">
        <f t="shared" si="36"/>
        <v>137.74160431363168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18.591424012063566</v>
      </c>
      <c r="AV53" s="21">
        <f>EXP(-LN(2)/25)*AV52+(1-EXP(-LN(2)/25))/(LN(2)/25)*Calculateur!AQ53*Calculateur!AS53*VLOOKUP('Données projet'!$B$10,Paramètres!$A$1:$I$89,3,0)*0.475*44/12</f>
        <v>3.1288319124737374</v>
      </c>
      <c r="AW53" s="21">
        <f>EXP(-LN(2)/2)*AW52+(1-EXP(-LN(2)/2))/(LN(2)/2)*AQ53*AT53*VLOOKUP('Données projet'!$B$10,Paramètres!$A$1:$I$89,3,0)*0.475*44/12</f>
        <v>3.1328354387926598E-4</v>
      </c>
      <c r="AX53" s="21">
        <f t="shared" si="6"/>
        <v>21.720569208081184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25.936559999999975</v>
      </c>
      <c r="D54" s="11">
        <f t="shared" si="32"/>
        <v>8.1824816304360528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263.37505819985705</v>
      </c>
      <c r="H54" s="67">
        <f t="shared" si="1"/>
        <v>352.75733083967606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67.68045600189987</v>
      </c>
      <c r="T54" s="59">
        <f t="shared" si="34"/>
        <v>201.27532917737176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25.606143443715361</v>
      </c>
      <c r="AA54" s="21">
        <f>EXP(-LN(2)/25)*AA53+(1-EXP(-LN(2)/25))/(LN(2)/25)*Calculateur!V54*Calculateur!X54*VLOOKUP('Données projet'!$B$9,Paramètres!$A$1:$I$89,3,0)*0.475*44/12</f>
        <v>4.2753670704128552</v>
      </c>
      <c r="AB54" s="21">
        <f>EXP(-LN(2)/2)*AB53+(1-EXP(-LN(2)/2))/(LN(2)/2)*V54*Y54*VLOOKUP('Données projet'!$B$9,Paramètres!$A$1:$I$89,3,0)*0.475*44/12</f>
        <v>3.1121101518908717E-4</v>
      </c>
      <c r="AC54" s="22">
        <f t="shared" si="3"/>
        <v>29.881821725143404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41.083616109261413</v>
      </c>
      <c r="AO54" s="59">
        <f t="shared" si="36"/>
        <v>137.74160431363168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18.22685752683595</v>
      </c>
      <c r="AV54" s="21">
        <f>EXP(-LN(2)/25)*AV53+(1-EXP(-LN(2)/25))/(LN(2)/25)*Calculateur!AQ54*Calculateur!AS54*VLOOKUP('Données projet'!$B$10,Paramètres!$A$1:$I$89,3,0)*0.475*44/12</f>
        <v>3.0432738392890237</v>
      </c>
      <c r="AW54" s="21">
        <f>EXP(-LN(2)/2)*AW53+(1-EXP(-LN(2)/2))/(LN(2)/2)*AQ54*AT54*VLOOKUP('Données projet'!$B$10,Paramètres!$A$1:$I$89,3,0)*0.475*44/12</f>
        <v>2.2152491831118229E-4</v>
      </c>
      <c r="AX54" s="21">
        <f t="shared" si="6"/>
        <v>21.270352891043284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26.445119999999974</v>
      </c>
      <c r="D55" s="11">
        <f t="shared" si="32"/>
        <v>8.3240865246071483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268.3938749267918</v>
      </c>
      <c r="H55" s="67">
        <f t="shared" si="1"/>
        <v>353.88970136369073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67.68045600189987</v>
      </c>
      <c r="T55" s="59">
        <f t="shared" si="34"/>
        <v>201.27532917737176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25.104022588989434</v>
      </c>
      <c r="AA55" s="21">
        <f>EXP(-LN(2)/25)*AA54+(1-EXP(-LN(2)/25))/(LN(2)/25)*Calculateur!V55*Calculateur!X55*VLOOKUP('Données projet'!$B$9,Paramètres!$A$1:$I$89,3,0)*0.475*44/12</f>
        <v>4.1584569330406334</v>
      </c>
      <c r="AB55" s="21">
        <f>EXP(-LN(2)/2)*AB54+(1-EXP(-LN(2)/2))/(LN(2)/2)*V55*Y55*VLOOKUP('Données projet'!$B$9,Paramètres!$A$1:$I$89,3,0)*0.475*44/12</f>
        <v>2.2005941922015318E-4</v>
      </c>
      <c r="AC55" s="22">
        <f t="shared" si="3"/>
        <v>29.262699581449287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41.083616109261413</v>
      </c>
      <c r="AO55" s="59">
        <f t="shared" si="36"/>
        <v>137.74160431363168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17.869439968020046</v>
      </c>
      <c r="AV55" s="21">
        <f>EXP(-LN(2)/25)*AV54+(1-EXP(-LN(2)/25))/(LN(2)/25)*Calculateur!AQ55*Calculateur!AS55*VLOOKUP('Données projet'!$B$10,Paramètres!$A$1:$I$89,3,0)*0.475*44/12</f>
        <v>2.9600553561148497</v>
      </c>
      <c r="AW55" s="21">
        <f>EXP(-LN(2)/2)*AW54+(1-EXP(-LN(2)/2))/(LN(2)/2)*AQ55*AT55*VLOOKUP('Données projet'!$B$10,Paramètres!$A$1:$I$89,3,0)*0.475*44/12</f>
        <v>1.5664177193963299E-4</v>
      </c>
      <c r="AX55" s="21">
        <f t="shared" si="6"/>
        <v>20.829651965906837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26.953679999999974</v>
      </c>
      <c r="D56" s="11">
        <f t="shared" si="32"/>
        <v>8.4653747755433564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273.41024739015904</v>
      </c>
      <c r="H56" s="67">
        <f t="shared" si="1"/>
        <v>355.02152040073793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67.68045600189987</v>
      </c>
      <c r="T56" s="59">
        <f t="shared" si="34"/>
        <v>201.27532917737176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24.611748017961201</v>
      </c>
      <c r="AA56" s="21">
        <f>EXP(-LN(2)/25)*AA55+(1-EXP(-LN(2)/25))/(LN(2)/25)*Calculateur!V56*Calculateur!X56*VLOOKUP('Données projet'!$B$9,Paramètres!$A$1:$I$89,3,0)*0.475*44/12</f>
        <v>4.0447437095228915</v>
      </c>
      <c r="AB56" s="21">
        <f>EXP(-LN(2)/2)*AB55+(1-EXP(-LN(2)/2))/(LN(2)/2)*V56*Y56*VLOOKUP('Données projet'!$B$9,Paramètres!$A$1:$I$89,3,0)*0.475*44/12</f>
        <v>1.5560550759454358E-4</v>
      </c>
      <c r="AC56" s="22">
        <f t="shared" si="3"/>
        <v>28.656647332991685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41.083616109261413</v>
      </c>
      <c r="AO56" s="59">
        <f t="shared" si="36"/>
        <v>137.74160431363168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17.51903114952934</v>
      </c>
      <c r="AV56" s="21">
        <f>EXP(-LN(2)/25)*AV55+(1-EXP(-LN(2)/25))/(LN(2)/25)*Calculateur!AQ56*Calculateur!AS56*VLOOKUP('Données projet'!$B$10,Paramètres!$A$1:$I$89,3,0)*0.475*44/12</f>
        <v>2.8791124867393432</v>
      </c>
      <c r="AW56" s="21">
        <f>EXP(-LN(2)/2)*AW55+(1-EXP(-LN(2)/2))/(LN(2)/2)*AQ56*AT56*VLOOKUP('Données projet'!$B$10,Paramètres!$A$1:$I$89,3,0)*0.475*44/12</f>
        <v>1.1076245915559115E-4</v>
      </c>
      <c r="AX56" s="21">
        <f t="shared" si="6"/>
        <v>20.39825439872784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27.462239999999973</v>
      </c>
      <c r="D57" s="11">
        <f t="shared" si="32"/>
        <v>8.6063530465442142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278.42422702595513</v>
      </c>
      <c r="H57" s="67">
        <f t="shared" si="1"/>
        <v>356.15279955606445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67.68045600189987</v>
      </c>
      <c r="T57" s="59">
        <f t="shared" si="34"/>
        <v>201.27532917737176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24.129126651012992</v>
      </c>
      <c r="AA57" s="21">
        <f>EXP(-LN(2)/25)*AA56+(1-EXP(-LN(2)/25))/(LN(2)/25)*Calculateur!V57*Calculateur!X57*VLOOKUP('Données projet'!$B$9,Paramètres!$A$1:$I$89,3,0)*0.475*44/12</f>
        <v>3.9341399800821608</v>
      </c>
      <c r="AB57" s="21">
        <f>EXP(-LN(2)/2)*AB56+(1-EXP(-LN(2)/2))/(LN(2)/2)*V57*Y57*VLOOKUP('Données projet'!$B$9,Paramètres!$A$1:$I$89,3,0)*0.475*44/12</f>
        <v>1.1002970961007659E-4</v>
      </c>
      <c r="AC57" s="22">
        <f t="shared" si="3"/>
        <v>28.063376660804764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41.083616109261413</v>
      </c>
      <c r="AO57" s="59">
        <f t="shared" si="36"/>
        <v>137.74160431363168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17.175493634240961</v>
      </c>
      <c r="AV57" s="21">
        <f>EXP(-LN(2)/25)*AV56+(1-EXP(-LN(2)/25))/(LN(2)/25)*Calculateur!AQ57*Calculateur!AS57*VLOOKUP('Données projet'!$B$10,Paramètres!$A$1:$I$89,3,0)*0.475*44/12</f>
        <v>2.8003830043835105</v>
      </c>
      <c r="AW57" s="21">
        <f>EXP(-LN(2)/2)*AW56+(1-EXP(-LN(2)/2))/(LN(2)/2)*AQ57*AT57*VLOOKUP('Données projet'!$B$10,Paramètres!$A$1:$I$89,3,0)*0.475*44/12</f>
        <v>7.8320885969816495E-5</v>
      </c>
      <c r="AX57" s="21">
        <f t="shared" si="6"/>
        <v>19.975954959510439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27.970799999999972</v>
      </c>
      <c r="D58" s="11">
        <f t="shared" si="32"/>
        <v>8.7470277399938681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283.43586325609277</v>
      </c>
      <c r="H58" s="67">
        <f t="shared" si="1"/>
        <v>357.28354998048923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67.68045600189987</v>
      </c>
      <c r="T58" s="59">
        <f t="shared" si="34"/>
        <v>201.27532917737176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23.65596919470067</v>
      </c>
      <c r="AA58" s="21">
        <f>EXP(-LN(2)/25)*AA57+(1-EXP(-LN(2)/25))/(LN(2)/25)*Calculateur!V58*Calculateur!X58*VLOOKUP('Données projet'!$B$9,Paramètres!$A$1:$I$89,3,0)*0.475*44/12</f>
        <v>3.8265607154393844</v>
      </c>
      <c r="AB58" s="21">
        <f>EXP(-LN(2)/2)*AB57+(1-EXP(-LN(2)/2))/(LN(2)/2)*V58*Y58*VLOOKUP('Données projet'!$B$9,Paramètres!$A$1:$I$89,3,0)*0.475*44/12</f>
        <v>7.7802753797271792E-5</v>
      </c>
      <c r="AC58" s="22">
        <f t="shared" si="3"/>
        <v>27.482607712893852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41.083616109261413</v>
      </c>
      <c r="AO58" s="59">
        <f t="shared" si="36"/>
        <v>137.74160431363168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16.838692680090194</v>
      </c>
      <c r="AV58" s="21">
        <f>EXP(-LN(2)/25)*AV57+(1-EXP(-LN(2)/25))/(LN(2)/25)*Calculateur!AQ58*Calculateur!AS58*VLOOKUP('Données projet'!$B$10,Paramètres!$A$1:$I$89,3,0)*0.475*44/12</f>
        <v>2.7238063838629016</v>
      </c>
      <c r="AW58" s="21">
        <f>EXP(-LN(2)/2)*AW57+(1-EXP(-LN(2)/2))/(LN(2)/2)*AQ58*AT58*VLOOKUP('Données projet'!$B$10,Paramètres!$A$1:$I$89,3,0)*0.475*44/12</f>
        <v>5.5381229577795573E-5</v>
      </c>
      <c r="AX58" s="21">
        <f t="shared" si="6"/>
        <v>19.562554445182673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28.479359999999971</v>
      </c>
      <c r="D59" s="11">
        <f t="shared" si="32"/>
        <v>8.8874050121326427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288.44520360242723</v>
      </c>
      <c r="H59" s="67">
        <f t="shared" si="1"/>
        <v>358.41378239613096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67.68045600189987</v>
      </c>
      <c r="T59" s="59">
        <f t="shared" si="34"/>
        <v>201.27532917737176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23.192090067509081</v>
      </c>
      <c r="AA59" s="21">
        <f>EXP(-LN(2)/25)*AA58+(1-EXP(-LN(2)/25))/(LN(2)/25)*Calculateur!V59*Calculateur!X59*VLOOKUP('Données projet'!$B$9,Paramètres!$A$1:$I$89,3,0)*0.475*44/12</f>
        <v>3.721923211445612</v>
      </c>
      <c r="AB59" s="21">
        <f>EXP(-LN(2)/2)*AB58+(1-EXP(-LN(2)/2))/(LN(2)/2)*V59*Y59*VLOOKUP('Données projet'!$B$9,Paramètres!$A$1:$I$89,3,0)*0.475*44/12</f>
        <v>5.5014854805038295E-5</v>
      </c>
      <c r="AC59" s="22">
        <f t="shared" si="3"/>
        <v>26.9140682938095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41.083616109261413</v>
      </c>
      <c r="AO59" s="59">
        <f t="shared" si="36"/>
        <v>137.74160431363168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16.508496187222022</v>
      </c>
      <c r="AV59" s="21">
        <f>EXP(-LN(2)/25)*AV58+(1-EXP(-LN(2)/25))/(LN(2)/25)*Calculateur!AQ59*Calculateur!AS59*VLOOKUP('Données projet'!$B$10,Paramètres!$A$1:$I$89,3,0)*0.475*44/12</f>
        <v>2.6493237550574182</v>
      </c>
      <c r="AW59" s="21">
        <f>EXP(-LN(2)/2)*AW58+(1-EXP(-LN(2)/2))/(LN(2)/2)*AQ59*AT59*VLOOKUP('Données projet'!$B$10,Paramètres!$A$1:$I$89,3,0)*0.475*44/12</f>
        <v>3.9160442984908248E-5</v>
      </c>
      <c r="AX59" s="21">
        <f t="shared" si="6"/>
        <v>19.157859102722423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28.987919999999971</v>
      </c>
      <c r="D60" s="11">
        <f t="shared" si="32"/>
        <v>9.0274907867435932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293.45229379240646</v>
      </c>
      <c r="H60" s="67">
        <f t="shared" si="1"/>
        <v>359.54350712024501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67.68045600189987</v>
      </c>
      <c r="T60" s="59">
        <f t="shared" si="34"/>
        <v>201.27532917737176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22.737307327063391</v>
      </c>
      <c r="AA60" s="21">
        <f>EXP(-LN(2)/25)*AA59+(1-EXP(-LN(2)/25))/(LN(2)/25)*Calculateur!V60*Calculateur!X60*VLOOKUP('Données projet'!$B$9,Paramètres!$A$1:$I$89,3,0)*0.475*44/12</f>
        <v>3.6201470255011965</v>
      </c>
      <c r="AB60" s="21">
        <f>EXP(-LN(2)/2)*AB59+(1-EXP(-LN(2)/2))/(LN(2)/2)*V60*Y60*VLOOKUP('Données projet'!$B$9,Paramètres!$A$1:$I$89,3,0)*0.475*44/12</f>
        <v>3.8901376898635896E-5</v>
      </c>
      <c r="AC60" s="22">
        <f t="shared" si="3"/>
        <v>26.357493253941488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41.083616109261413</v>
      </c>
      <c r="AO60" s="59">
        <f t="shared" si="36"/>
        <v>137.74160431363168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16.184774646179022</v>
      </c>
      <c r="AV60" s="21">
        <f>EXP(-LN(2)/25)*AV59+(1-EXP(-LN(2)/25))/(LN(2)/25)*Calculateur!AQ60*Calculateur!AS60*VLOOKUP('Données projet'!$B$10,Paramètres!$A$1:$I$89,3,0)*0.475*44/12</f>
        <v>2.5768778576534919</v>
      </c>
      <c r="AW60" s="21">
        <f>EXP(-LN(2)/2)*AW59+(1-EXP(-LN(2)/2))/(LN(2)/2)*AQ60*AT60*VLOOKUP('Données projet'!$B$10,Paramètres!$A$1:$I$89,3,0)*0.475*44/12</f>
        <v>2.7690614788897787E-5</v>
      </c>
      <c r="AX60" s="21">
        <f t="shared" si="6"/>
        <v>18.761680194447305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29.49647999999997</v>
      </c>
      <c r="D61" s="11">
        <f t="shared" si="32"/>
        <v>9.1672907678514566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298.45717785709877</v>
      </c>
      <c r="H61" s="67">
        <f t="shared" si="1"/>
        <v>360.67273408734121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67.68045600189987</v>
      </c>
      <c r="T61" s="59">
        <f t="shared" si="34"/>
        <v>201.27532917737176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22.291442598767759</v>
      </c>
      <c r="AA61" s="21">
        <f>EXP(-LN(2)/25)*AA60+(1-EXP(-LN(2)/25))/(LN(2)/25)*Calculateur!V61*Calculateur!X61*VLOOKUP('Données projet'!$B$9,Paramètres!$A$1:$I$89,3,0)*0.475*44/12</f>
        <v>3.5211539147136079</v>
      </c>
      <c r="AB61" s="21">
        <f>EXP(-LN(2)/2)*AB60+(1-EXP(-LN(2)/2))/(LN(2)/2)*V61*Y61*VLOOKUP('Données projet'!$B$9,Paramètres!$A$1:$I$89,3,0)*0.475*44/12</f>
        <v>2.7507427402519148E-5</v>
      </c>
      <c r="AC61" s="22">
        <f t="shared" si="3"/>
        <v>25.812624020908768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41.083616109261413</v>
      </c>
      <c r="AO61" s="59">
        <f t="shared" si="36"/>
        <v>137.74160431363168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15.867401087105232</v>
      </c>
      <c r="AV61" s="21">
        <f>EXP(-LN(2)/25)*AV60+(1-EXP(-LN(2)/25))/(LN(2)/25)*Calculateur!AQ61*Calculateur!AS61*VLOOKUP('Données projet'!$B$10,Paramètres!$A$1:$I$89,3,0)*0.475*44/12</f>
        <v>2.50641299712384</v>
      </c>
      <c r="AW61" s="21">
        <f>EXP(-LN(2)/2)*AW60+(1-EXP(-LN(2)/2))/(LN(2)/2)*AQ61*AT61*VLOOKUP('Données projet'!$B$10,Paramètres!$A$1:$I$89,3,0)*0.475*44/12</f>
        <v>1.9580221492454124E-5</v>
      </c>
      <c r="AX61" s="21">
        <f t="shared" si="6"/>
        <v>18.373833664450565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30.005039999999969</v>
      </c>
      <c r="D62" s="11">
        <f t="shared" si="32"/>
        <v>9.3068104515209722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303.45989822226693</v>
      </c>
      <c r="H62" s="67">
        <f t="shared" si="1"/>
        <v>361.80147286973227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67.68045600189987</v>
      </c>
      <c r="T62" s="59">
        <f t="shared" si="34"/>
        <v>201.27532917737176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21.854321005843371</v>
      </c>
      <c r="AA62" s="21">
        <f>EXP(-LN(2)/25)*AA61+(1-EXP(-LN(2)/25))/(LN(2)/25)*Calculateur!V62*Calculateur!X62*VLOOKUP('Données projet'!$B$9,Paramètres!$A$1:$I$89,3,0)*0.475*44/12</f>
        <v>3.4248677757463275</v>
      </c>
      <c r="AB62" s="21">
        <f>EXP(-LN(2)/2)*AB61+(1-EXP(-LN(2)/2))/(LN(2)/2)*V62*Y62*VLOOKUP('Données projet'!$B$9,Paramètres!$A$1:$I$89,3,0)*0.475*44/12</f>
        <v>1.9450688449317948E-5</v>
      </c>
      <c r="AC62" s="22">
        <f t="shared" si="3"/>
        <v>25.279208232278148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41.083616109261413</v>
      </c>
      <c r="AO62" s="59">
        <f t="shared" si="36"/>
        <v>137.74160431363168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15.556251029946123</v>
      </c>
      <c r="AV62" s="21">
        <f>EXP(-LN(2)/25)*AV61+(1-EXP(-LN(2)/25))/(LN(2)/25)*Calculateur!AQ62*Calculateur!AS62*VLOOKUP('Données projet'!$B$10,Paramètres!$A$1:$I$89,3,0)*0.475*44/12</f>
        <v>2.4378750019109576</v>
      </c>
      <c r="AW62" s="21">
        <f>EXP(-LN(2)/2)*AW61+(1-EXP(-LN(2)/2))/(LN(2)/2)*AQ62*AT62*VLOOKUP('Données projet'!$B$10,Paramètres!$A$1:$I$89,3,0)*0.475*44/12</f>
        <v>1.3845307394448893E-5</v>
      </c>
      <c r="AX62" s="21">
        <f t="shared" si="6"/>
        <v>17.994139877164475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30.513599999999968</v>
      </c>
      <c r="D63" s="11">
        <f t="shared" si="32"/>
        <v>9.4460551368326477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308.46049579309391</v>
      </c>
      <c r="H63" s="67">
        <f t="shared" si="1"/>
        <v>362.92973269665015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67.68045600189987</v>
      </c>
      <c r="T63" s="59">
        <f t="shared" si="34"/>
        <v>201.27532917737176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21.425771100738384</v>
      </c>
      <c r="AA63" s="21">
        <f>EXP(-LN(2)/25)*AA62+(1-EXP(-LN(2)/25))/(LN(2)/25)*Calculateur!V63*Calculateur!X63*VLOOKUP('Données projet'!$B$9,Paramètres!$A$1:$I$89,3,0)*0.475*44/12</f>
        <v>3.3312145863125755</v>
      </c>
      <c r="AB63" s="21">
        <f>EXP(-LN(2)/2)*AB62+(1-EXP(-LN(2)/2))/(LN(2)/2)*V63*Y63*VLOOKUP('Données projet'!$B$9,Paramètres!$A$1:$I$89,3,0)*0.475*44/12</f>
        <v>1.3753713701259574E-5</v>
      </c>
      <c r="AC63" s="22">
        <f t="shared" si="3"/>
        <v>24.756999440764663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41.083616109261413</v>
      </c>
      <c r="AO63" s="59">
        <f t="shared" si="36"/>
        <v>137.74160431363168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15.251202435625109</v>
      </c>
      <c r="AV63" s="21">
        <f>EXP(-LN(2)/25)*AV62+(1-EXP(-LN(2)/25))/(LN(2)/25)*Calculateur!AQ63*Calculateur!AS63*VLOOKUP('Données projet'!$B$10,Paramètres!$A$1:$I$89,3,0)*0.475*44/12</f>
        <v>2.3712111817814279</v>
      </c>
      <c r="AW63" s="21">
        <f>EXP(-LN(2)/2)*AW62+(1-EXP(-LN(2)/2))/(LN(2)/2)*AQ63*AT63*VLOOKUP('Données projet'!$B$10,Paramètres!$A$1:$I$89,3,0)*0.475*44/12</f>
        <v>9.7901107462270619E-6</v>
      </c>
      <c r="AX63" s="21">
        <f t="shared" si="6"/>
        <v>17.622423407517282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31.022159999999968</v>
      </c>
      <c r="D64" s="11">
        <f t="shared" si="32"/>
        <v>9.5850299361061282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313.45901003309967</v>
      </c>
      <c r="H64" s="67">
        <f t="shared" si="1"/>
        <v>364.05752247205146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67.68045600189987</v>
      </c>
      <c r="T64" s="59">
        <f t="shared" si="34"/>
        <v>201.27532917737176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21.005624797882877</v>
      </c>
      <c r="AA64" s="21">
        <f>EXP(-LN(2)/25)*AA63+(1-EXP(-LN(2)/25))/(LN(2)/25)*Calculateur!V64*Calculateur!X64*VLOOKUP('Données projet'!$B$9,Paramètres!$A$1:$I$89,3,0)*0.475*44/12</f>
        <v>3.2401223482688968</v>
      </c>
      <c r="AB64" s="21">
        <f>EXP(-LN(2)/2)*AB63+(1-EXP(-LN(2)/2))/(LN(2)/2)*V64*Y64*VLOOKUP('Données projet'!$B$9,Paramètres!$A$1:$I$89,3,0)*0.475*44/12</f>
        <v>9.7253442246589741E-6</v>
      </c>
      <c r="AC64" s="22">
        <f t="shared" si="3"/>
        <v>24.245756871495999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41.083616109261413</v>
      </c>
      <c r="AO64" s="59">
        <f t="shared" si="36"/>
        <v>137.74160431363168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14.952135658177459</v>
      </c>
      <c r="AV64" s="21">
        <f>EXP(-LN(2)/25)*AV63+(1-EXP(-LN(2)/25))/(LN(2)/25)*Calculateur!AQ64*Calculateur!AS64*VLOOKUP('Données projet'!$B$10,Paramètres!$A$1:$I$89,3,0)*0.475*44/12</f>
        <v>2.3063702873190381</v>
      </c>
      <c r="AW64" s="21">
        <f>EXP(-LN(2)/2)*AW63+(1-EXP(-LN(2)/2))/(LN(2)/2)*AQ64*AT64*VLOOKUP('Données projet'!$B$10,Paramètres!$A$1:$I$89,3,0)*0.475*44/12</f>
        <v>6.9226536972244467E-6</v>
      </c>
      <c r="AX64" s="21">
        <f t="shared" si="6"/>
        <v>17.258512868150195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31.530719999999967</v>
      </c>
      <c r="D65" s="11">
        <f t="shared" si="32"/>
        <v>9.7237397844340734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318.45547903773644</v>
      </c>
      <c r="H65" s="67">
        <f t="shared" si="1"/>
        <v>365.18485079122257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67.68045600189987</v>
      </c>
      <c r="T65" s="59">
        <f t="shared" si="34"/>
        <v>201.27532917737176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20.593717307762425</v>
      </c>
      <c r="AA65" s="21">
        <f>EXP(-LN(2)/25)*AA64+(1-EXP(-LN(2)/25))/(LN(2)/25)*Calculateur!V65*Calculateur!X65*VLOOKUP('Données projet'!$B$9,Paramètres!$A$1:$I$89,3,0)*0.475*44/12</f>
        <v>3.151521032264855</v>
      </c>
      <c r="AB65" s="21">
        <f>EXP(-LN(2)/2)*AB64+(1-EXP(-LN(2)/2))/(LN(2)/2)*V65*Y65*VLOOKUP('Données projet'!$B$9,Paramètres!$A$1:$I$89,3,0)*0.475*44/12</f>
        <v>6.8768568506297869E-6</v>
      </c>
      <c r="AC65" s="22">
        <f t="shared" si="3"/>
        <v>23.745245216884133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41.083616109261413</v>
      </c>
      <c r="AO65" s="59">
        <f t="shared" si="36"/>
        <v>137.74160431363168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14.658933397822835</v>
      </c>
      <c r="AV65" s="21">
        <f>EXP(-LN(2)/25)*AV64+(1-EXP(-LN(2)/25))/(LN(2)/25)*Calculateur!AQ65*Calculateur!AS65*VLOOKUP('Données projet'!$B$10,Paramètres!$A$1:$I$89,3,0)*0.475*44/12</f>
        <v>2.2433024705255571</v>
      </c>
      <c r="AW65" s="21">
        <f>EXP(-LN(2)/2)*AW64+(1-EXP(-LN(2)/2))/(LN(2)/2)*AQ65*AT65*VLOOKUP('Données projet'!$B$10,Paramètres!$A$1:$I$89,3,0)*0.475*44/12</f>
        <v>4.8950553731135309E-6</v>
      </c>
      <c r="AX65" s="21">
        <f t="shared" si="6"/>
        <v>16.902240763403764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32.03927999999997</v>
      </c>
      <c r="D66" s="11">
        <f t="shared" si="32"/>
        <v>9.8621894485836226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323.44993960310143</v>
      </c>
      <c r="H66" s="67">
        <f t="shared" si="1"/>
        <v>366.31172595628306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67.68045600189987</v>
      </c>
      <c r="T66" s="59">
        <f t="shared" si="34"/>
        <v>201.27532917737176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20.189887072284474</v>
      </c>
      <c r="AA66" s="21">
        <f>EXP(-LN(2)/25)*AA65+(1-EXP(-LN(2)/25))/(LN(2)/25)*Calculateur!V66*Calculateur!X66*VLOOKUP('Données projet'!$B$9,Paramètres!$A$1:$I$89,3,0)*0.475*44/12</f>
        <v>3.0653425239062844</v>
      </c>
      <c r="AB66" s="21">
        <f>EXP(-LN(2)/2)*AB65+(1-EXP(-LN(2)/2))/(LN(2)/2)*V66*Y66*VLOOKUP('Données projet'!$B$9,Paramètres!$A$1:$I$89,3,0)*0.475*44/12</f>
        <v>4.862672112329487E-6</v>
      </c>
      <c r="AC66" s="22">
        <f t="shared" si="3"/>
        <v>23.255234458862873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41.083616109261413</v>
      </c>
      <c r="AO66" s="59">
        <f t="shared" si="36"/>
        <v>137.74160431363168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14.371480654958045</v>
      </c>
      <c r="AV66" s="21">
        <f>EXP(-LN(2)/25)*AV65+(1-EXP(-LN(2)/25))/(LN(2)/25)*Calculateur!AQ66*Calculateur!AS66*VLOOKUP('Données projet'!$B$10,Paramètres!$A$1:$I$89,3,0)*0.475*44/12</f>
        <v>2.1819592464988857</v>
      </c>
      <c r="AW66" s="21">
        <f>EXP(-LN(2)/2)*AW65+(1-EXP(-LN(2)/2))/(LN(2)/2)*AQ66*AT66*VLOOKUP('Données projet'!$B$10,Paramètres!$A$1:$I$89,3,0)*0.475*44/12</f>
        <v>3.4613268486122233E-6</v>
      </c>
      <c r="AX66" s="21">
        <f t="shared" si="6"/>
        <v>16.553443362783778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32.547839999999972</v>
      </c>
      <c r="D67" s="11">
        <f t="shared" si="32"/>
        <v>10.000383535316574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328.44242729016281</v>
      </c>
      <c r="H67" s="67">
        <f t="shared" si="1"/>
        <v>367.43815599067631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67.68045600189987</v>
      </c>
      <c r="T67" s="59">
        <f t="shared" si="34"/>
        <v>201.27532917737176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19.793975701412123</v>
      </c>
      <c r="AA67" s="21">
        <f>EXP(-LN(2)/25)*AA66+(1-EXP(-LN(2)/25))/(LN(2)/25)*Calculateur!V67*Calculateur!X67*VLOOKUP('Données projet'!$B$9,Paramètres!$A$1:$I$89,3,0)*0.475*44/12</f>
        <v>2.9815205713907096</v>
      </c>
      <c r="AB67" s="21">
        <f>EXP(-LN(2)/2)*AB66+(1-EXP(-LN(2)/2))/(LN(2)/2)*V67*Y67*VLOOKUP('Données projet'!$B$9,Paramètres!$A$1:$I$89,3,0)*0.475*44/12</f>
        <v>3.4384284253148935E-6</v>
      </c>
      <c r="AC67" s="22">
        <f t="shared" si="3"/>
        <v>22.775499711231259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41.083616109261413</v>
      </c>
      <c r="AO67" s="59">
        <f t="shared" si="36"/>
        <v>137.74160431363168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14.089664685051973</v>
      </c>
      <c r="AV67" s="21">
        <f>EXP(-LN(2)/25)*AV66+(1-EXP(-LN(2)/25))/(LN(2)/25)*Calculateur!AQ67*Calculateur!AS67*VLOOKUP('Données projet'!$B$10,Paramètres!$A$1:$I$89,3,0)*0.475*44/12</f>
        <v>2.1222934561591238</v>
      </c>
      <c r="AW67" s="21">
        <f>EXP(-LN(2)/2)*AW66+(1-EXP(-LN(2)/2))/(LN(2)/2)*AQ67*AT67*VLOOKUP('Données projet'!$B$10,Paramètres!$A$1:$I$89,3,0)*0.475*44/12</f>
        <v>2.4475276865567655E-6</v>
      </c>
      <c r="AX67" s="21">
        <f t="shared" si="6"/>
        <v>16.211960588738787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33.056399999999975</v>
      </c>
      <c r="D68" s="11">
        <f t="shared" si="32"/>
        <v>10.138326499174815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333.43297648485805</v>
      </c>
      <c r="H68" s="67">
        <f t="shared" ref="H68:H131" si="56">(B68+E68+F68)*44/12+(C68+D68)*0.475*44/12</f>
        <v>368.56414865272939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67.68045600189987</v>
      </c>
      <c r="T68" s="59">
        <f t="shared" si="34"/>
        <v>201.27532917737176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19.405827911040486</v>
      </c>
      <c r="AA68" s="21">
        <f>EXP(-LN(2)/25)*AA67+(1-EXP(-LN(2)/25))/(LN(2)/25)*Calculateur!V68*Calculateur!X68*VLOOKUP('Données projet'!$B$9,Paramètres!$A$1:$I$89,3,0)*0.475*44/12</f>
        <v>2.8999907345746783</v>
      </c>
      <c r="AB68" s="21">
        <f>EXP(-LN(2)/2)*AB67+(1-EXP(-LN(2)/2))/(LN(2)/2)*V68*Y68*VLOOKUP('Données projet'!$B$9,Paramètres!$A$1:$I$89,3,0)*0.475*44/12</f>
        <v>2.4313360561647435E-6</v>
      </c>
      <c r="AC68" s="22">
        <f t="shared" ref="AC68:AC131" si="57">SUM(Z68:AB68)</f>
        <v>22.305821076951222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41.083616109261413</v>
      </c>
      <c r="AO68" s="59">
        <f t="shared" si="36"/>
        <v>137.74160431363168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13.81337495442499</v>
      </c>
      <c r="AV68" s="21">
        <f>EXP(-LN(2)/25)*AV67+(1-EXP(-LN(2)/25))/(LN(2)/25)*Calculateur!AQ68*Calculateur!AS68*VLOOKUP('Données projet'!$B$10,Paramètres!$A$1:$I$89,3,0)*0.475*44/12</f>
        <v>2.0642592299938904</v>
      </c>
      <c r="AW68" s="21">
        <f>EXP(-LN(2)/2)*AW67+(1-EXP(-LN(2)/2))/(LN(2)/2)*AQ68*AT68*VLOOKUP('Données projet'!$B$10,Paramètres!$A$1:$I$89,3,0)*0.475*44/12</f>
        <v>1.7306634243061117E-6</v>
      </c>
      <c r="AX68" s="21">
        <f t="shared" ref="AX68:AX131" si="60">SUM(AU68:AW68)</f>
        <v>15.877635915082305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33.564959999999978</v>
      </c>
      <c r="D69" s="11">
        <f t="shared" ref="D69:D132" si="86">IFERROR(EXP(-1.0587+0.8836*LN(C69)+0.284),0)</f>
        <v>10.276022649773063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338.4216204543884</v>
      </c>
      <c r="H69" s="67">
        <f t="shared" si="56"/>
        <v>369.68971144835467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67.68045600189987</v>
      </c>
      <c r="T69" s="59">
        <f t="shared" ref="T69:T132" si="88">$T$3</f>
        <v>201.27532917737176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19.025291462091261</v>
      </c>
      <c r="AA69" s="21">
        <f>EXP(-LN(2)/25)*AA68+(1-EXP(-LN(2)/25))/(LN(2)/25)*Calculateur!V69*Calculateur!X69*VLOOKUP('Données projet'!$B$9,Paramètres!$A$1:$I$89,3,0)*0.475*44/12</f>
        <v>2.8206903354338491</v>
      </c>
      <c r="AB69" s="21">
        <f>EXP(-LN(2)/2)*AB68+(1-EXP(-LN(2)/2))/(LN(2)/2)*V69*Y69*VLOOKUP('Données projet'!$B$9,Paramètres!$A$1:$I$89,3,0)*0.475*44/12</f>
        <v>1.7192142126574467E-6</v>
      </c>
      <c r="AC69" s="22">
        <f t="shared" si="57"/>
        <v>21.84598351673932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41.083616109261413</v>
      </c>
      <c r="AO69" s="59">
        <f t="shared" ref="AO69:AO132" si="90">$AO$3</f>
        <v>137.74160431363168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13.542503096895507</v>
      </c>
      <c r="AV69" s="21">
        <f>EXP(-LN(2)/25)*AV68+(1-EXP(-LN(2)/25))/(LN(2)/25)*Calculateur!AQ69*Calculateur!AS69*VLOOKUP('Données projet'!$B$10,Paramètres!$A$1:$I$89,3,0)*0.475*44/12</f>
        <v>2.0078119527950324</v>
      </c>
      <c r="AW69" s="21">
        <f>EXP(-LN(2)/2)*AW68+(1-EXP(-LN(2)/2))/(LN(2)/2)*AQ69*AT69*VLOOKUP('Données projet'!$B$10,Paramètres!$A$1:$I$89,3,0)*0.475*44/12</f>
        <v>1.2237638432783827E-6</v>
      </c>
      <c r="AX69" s="21">
        <f t="shared" si="60"/>
        <v>15.550316273454383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34.073519999999981</v>
      </c>
      <c r="D70" s="11">
        <f t="shared" si="86"/>
        <v>10.413476158637106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343.40839140000554</v>
      </c>
      <c r="H70" s="67">
        <f t="shared" si="56"/>
        <v>370.81485164295958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67.68045600189987</v>
      </c>
      <c r="T70" s="59">
        <f t="shared" si="88"/>
        <v>201.27532917737176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18.652217100801614</v>
      </c>
      <c r="AA70" s="21">
        <f>EXP(-LN(2)/25)*AA69+(1-EXP(-LN(2)/25))/(LN(2)/25)*Calculateur!V70*Calculateur!X70*VLOOKUP('Données projet'!$B$9,Paramètres!$A$1:$I$89,3,0)*0.475*44/12</f>
        <v>2.7435584098777523</v>
      </c>
      <c r="AB70" s="21">
        <f>EXP(-LN(2)/2)*AB69+(1-EXP(-LN(2)/2))/(LN(2)/2)*V70*Y70*VLOOKUP('Données projet'!$B$9,Paramètres!$A$1:$I$89,3,0)*0.475*44/12</f>
        <v>1.2156680280823718E-6</v>
      </c>
      <c r="AC70" s="22">
        <f t="shared" si="57"/>
        <v>21.395776726347396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41.083616109261413</v>
      </c>
      <c r="AO70" s="59">
        <f t="shared" si="90"/>
        <v>137.74160431363168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13.276942871276656</v>
      </c>
      <c r="AV70" s="21">
        <f>EXP(-LN(2)/25)*AV69+(1-EXP(-LN(2)/25))/(LN(2)/25)*Calculateur!AQ70*Calculateur!AS70*VLOOKUP('Données projet'!$B$10,Paramètres!$A$1:$I$89,3,0)*0.475*44/12</f>
        <v>1.9529082293596105</v>
      </c>
      <c r="AW70" s="21">
        <f>EXP(-LN(2)/2)*AW69+(1-EXP(-LN(2)/2))/(LN(2)/2)*AQ70*AT70*VLOOKUP('Données projet'!$B$10,Paramètres!$A$1:$I$89,3,0)*0.475*44/12</f>
        <v>8.6533171215305583E-7</v>
      </c>
      <c r="AX70" s="21">
        <f t="shared" si="60"/>
        <v>15.229851965967979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34.582079999999983</v>
      </c>
      <c r="D71" s="11">
        <f t="shared" si="86"/>
        <v>10.550691065622091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348.39332050655639</v>
      </c>
      <c r="H71" s="67">
        <f t="shared" si="56"/>
        <v>371.93957627262512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67.68045600189987</v>
      </c>
      <c r="T71" s="59">
        <f t="shared" si="88"/>
        <v>201.27532917737176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18.286458500183969</v>
      </c>
      <c r="AA71" s="21">
        <f>EXP(-LN(2)/25)*AA70+(1-EXP(-LN(2)/25))/(LN(2)/25)*Calculateur!V71*Calculateur!X71*VLOOKUP('Données projet'!$B$9,Paramètres!$A$1:$I$89,3,0)*0.475*44/12</f>
        <v>2.6685356608821791</v>
      </c>
      <c r="AB71" s="21">
        <f>EXP(-LN(2)/2)*AB70+(1-EXP(-LN(2)/2))/(LN(2)/2)*V71*Y71*VLOOKUP('Données projet'!$B$9,Paramètres!$A$1:$I$89,3,0)*0.475*44/12</f>
        <v>8.5960710632872337E-7</v>
      </c>
      <c r="AC71" s="22">
        <f t="shared" si="57"/>
        <v>20.954995020673252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41.083616109261413</v>
      </c>
      <c r="AO71" s="59">
        <f t="shared" si="90"/>
        <v>137.74160431363168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13.016590119706448</v>
      </c>
      <c r="AV71" s="21">
        <f>EXP(-LN(2)/25)*AV70+(1-EXP(-LN(2)/25))/(LN(2)/25)*Calculateur!AQ71*Calculateur!AS71*VLOOKUP('Données projet'!$B$10,Paramètres!$A$1:$I$89,3,0)*0.475*44/12</f>
        <v>1.8995058511287917</v>
      </c>
      <c r="AW71" s="21">
        <f>EXP(-LN(2)/2)*AW70+(1-EXP(-LN(2)/2))/(LN(2)/2)*AQ71*AT71*VLOOKUP('Données projet'!$B$10,Paramètres!$A$1:$I$89,3,0)*0.475*44/12</f>
        <v>6.1188192163919137E-7</v>
      </c>
      <c r="AX71" s="21">
        <f t="shared" si="60"/>
        <v>14.916096582717161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35.090639999999986</v>
      </c>
      <c r="D72" s="11">
        <f t="shared" si="86"/>
        <v>10.687671284942699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353.37643798903127</v>
      </c>
      <c r="H72" s="67">
        <f t="shared" si="56"/>
        <v>373.06389215460848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67.68045600189987</v>
      </c>
      <c r="T72" s="59">
        <f t="shared" si="88"/>
        <v>201.27532917737176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17.927872202633715</v>
      </c>
      <c r="AA72" s="21">
        <f>EXP(-LN(2)/25)*AA71+(1-EXP(-LN(2)/25))/(LN(2)/25)*Calculateur!V72*Calculateur!X72*VLOOKUP('Données projet'!$B$9,Paramètres!$A$1:$I$89,3,0)*0.475*44/12</f>
        <v>2.5955644129031645</v>
      </c>
      <c r="AB72" s="21">
        <f>EXP(-LN(2)/2)*AB71+(1-EXP(-LN(2)/2))/(LN(2)/2)*V72*Y72*VLOOKUP('Données projet'!$B$9,Paramètres!$A$1:$I$89,3,0)*0.475*44/12</f>
        <v>6.0783401404118588E-7</v>
      </c>
      <c r="AC72" s="22">
        <f t="shared" si="57"/>
        <v>20.523437223370895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41.083616109261413</v>
      </c>
      <c r="AO72" s="59">
        <f t="shared" si="90"/>
        <v>137.74160431363168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12.761342726795034</v>
      </c>
      <c r="AV72" s="21">
        <f>EXP(-LN(2)/25)*AV71+(1-EXP(-LN(2)/25))/(LN(2)/25)*Calculateur!AQ72*Calculateur!AS72*VLOOKUP('Données projet'!$B$10,Paramètres!$A$1:$I$89,3,0)*0.475*44/12</f>
        <v>1.8475637637390034</v>
      </c>
      <c r="AW72" s="21">
        <f>EXP(-LN(2)/2)*AW71+(1-EXP(-LN(2)/2))/(LN(2)/2)*AQ72*AT72*VLOOKUP('Données projet'!$B$10,Paramètres!$A$1:$I$89,3,0)*0.475*44/12</f>
        <v>4.3266585607652792E-7</v>
      </c>
      <c r="AX72" s="21">
        <f t="shared" si="60"/>
        <v>14.608906923199894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35.599199999999989</v>
      </c>
      <c r="D73" s="11">
        <f t="shared" si="86"/>
        <v>10.824420610843646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358.35777313633685</v>
      </c>
      <c r="H73" s="67">
        <f t="shared" si="56"/>
        <v>374.18780589721928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67.68045600189987</v>
      </c>
      <c r="T73" s="59">
        <f t="shared" si="88"/>
        <v>201.27532917737176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17.576317563662379</v>
      </c>
      <c r="AA73" s="21">
        <f>EXP(-LN(2)/25)*AA72+(1-EXP(-LN(2)/25))/(LN(2)/25)*Calculateur!V73*Calculateur!X73*VLOOKUP('Données projet'!$B$9,Paramètres!$A$1:$I$89,3,0)*0.475*44/12</f>
        <v>2.5245885675375273</v>
      </c>
      <c r="AB73" s="21">
        <f>EXP(-LN(2)/2)*AB72+(1-EXP(-LN(2)/2))/(LN(2)/2)*V73*Y73*VLOOKUP('Données projet'!$B$9,Paramètres!$A$1:$I$89,3,0)*0.475*44/12</f>
        <v>4.2980355316436168E-7</v>
      </c>
      <c r="AC73" s="22">
        <f t="shared" si="57"/>
        <v>20.100906561003459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41.083616109261413</v>
      </c>
      <c r="AO73" s="59">
        <f t="shared" si="90"/>
        <v>137.74160431363168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12.511100579573075</v>
      </c>
      <c r="AV73" s="21">
        <f>EXP(-LN(2)/25)*AV72+(1-EXP(-LN(2)/25))/(LN(2)/25)*Calculateur!AQ73*Calculateur!AS73*VLOOKUP('Données projet'!$B$10,Paramètres!$A$1:$I$89,3,0)*0.475*44/12</f>
        <v>1.7970420354604046</v>
      </c>
      <c r="AW73" s="21">
        <f>EXP(-LN(2)/2)*AW72+(1-EXP(-LN(2)/2))/(LN(2)/2)*AQ73*AT73*VLOOKUP('Données projet'!$B$10,Paramètres!$A$1:$I$89,3,0)*0.475*44/12</f>
        <v>3.0594096081959568E-7</v>
      </c>
      <c r="AX73" s="21">
        <f t="shared" si="60"/>
        <v>14.30814292097444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36.107759999999992</v>
      </c>
      <c r="D74" s="11">
        <f t="shared" si="86"/>
        <v>10.960942722937094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363.3373543524969</v>
      </c>
      <c r="H74" s="67">
        <f t="shared" si="56"/>
        <v>375.3113239091154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67.68045600189987</v>
      </c>
      <c r="T74" s="59">
        <f t="shared" si="88"/>
        <v>201.27532917737176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17.231656696734113</v>
      </c>
      <c r="AA74" s="21">
        <f>EXP(-LN(2)/25)*AA73+(1-EXP(-LN(2)/25))/(LN(2)/25)*Calculateur!V74*Calculateur!X74*VLOOKUP('Données projet'!$B$9,Paramètres!$A$1:$I$89,3,0)*0.475*44/12</f>
        <v>2.4555535603958707</v>
      </c>
      <c r="AB74" s="21">
        <f>EXP(-LN(2)/2)*AB73+(1-EXP(-LN(2)/2))/(LN(2)/2)*V74*Y74*VLOOKUP('Données projet'!$B$9,Paramètres!$A$1:$I$89,3,0)*0.475*44/12</f>
        <v>3.0391700702059294E-7</v>
      </c>
      <c r="AC74" s="22">
        <f t="shared" si="57"/>
        <v>19.687210561046989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41.083616109261413</v>
      </c>
      <c r="AO74" s="59">
        <f t="shared" si="90"/>
        <v>137.74160431363168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12.265765528225501</v>
      </c>
      <c r="AV74" s="21">
        <f>EXP(-LN(2)/25)*AV73+(1-EXP(-LN(2)/25))/(LN(2)/25)*Calculateur!AQ74*Calculateur!AS74*VLOOKUP('Données projet'!$B$10,Paramètres!$A$1:$I$89,3,0)*0.475*44/12</f>
        <v>1.7479018264984065</v>
      </c>
      <c r="AW74" s="21">
        <f>EXP(-LN(2)/2)*AW73+(1-EXP(-LN(2)/2))/(LN(2)/2)*AQ74*AT74*VLOOKUP('Données projet'!$B$10,Paramètres!$A$1:$I$89,3,0)*0.475*44/12</f>
        <v>2.1633292803826396E-7</v>
      </c>
      <c r="AX74" s="21">
        <f t="shared" si="60"/>
        <v>14.013667571056835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36.616319999999995</v>
      </c>
      <c r="D75" s="11">
        <f t="shared" si="86"/>
        <v>11.097241191230706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368.31520919546506</v>
      </c>
      <c r="H75" s="67">
        <f t="shared" si="56"/>
        <v>376.43445240806011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67.68045600189987</v>
      </c>
      <c r="T75" s="59">
        <f t="shared" si="88"/>
        <v>201.27532917737176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16.893754419183939</v>
      </c>
      <c r="AA75" s="21">
        <f>EXP(-LN(2)/25)*AA74+(1-EXP(-LN(2)/25))/(LN(2)/25)*Calculateur!V75*Calculateur!X75*VLOOKUP('Données projet'!$B$9,Paramètres!$A$1:$I$89,3,0)*0.475*44/12</f>
        <v>2.3884063191548961</v>
      </c>
      <c r="AB75" s="21">
        <f>EXP(-LN(2)/2)*AB74+(1-EXP(-LN(2)/2))/(LN(2)/2)*V75*Y75*VLOOKUP('Données projet'!$B$9,Paramètres!$A$1:$I$89,3,0)*0.475*44/12</f>
        <v>2.1490177658218084E-7</v>
      </c>
      <c r="AC75" s="22">
        <f t="shared" si="57"/>
        <v>19.282160953240613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41.083616109261413</v>
      </c>
      <c r="AO75" s="59">
        <f t="shared" si="90"/>
        <v>137.74160431363168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12.025241347595246</v>
      </c>
      <c r="AV75" s="21">
        <f>EXP(-LN(2)/25)*AV74+(1-EXP(-LN(2)/25))/(LN(2)/25)*Calculateur!AQ75*Calculateur!AS75*VLOOKUP('Données projet'!$B$10,Paramètres!$A$1:$I$89,3,0)*0.475*44/12</f>
        <v>1.7001053591346453</v>
      </c>
      <c r="AW75" s="21">
        <f>EXP(-LN(2)/2)*AW74+(1-EXP(-LN(2)/2))/(LN(2)/2)*AQ75*AT75*VLOOKUP('Données projet'!$B$10,Paramètres!$A$1:$I$89,3,0)*0.475*44/12</f>
        <v>1.5297048040979784E-7</v>
      </c>
      <c r="AX75" s="21">
        <f t="shared" si="60"/>
        <v>13.725346859700371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37.124879999999997</v>
      </c>
      <c r="D76" s="11">
        <f t="shared" si="86"/>
        <v>11.23331948086849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373.29136441372162</v>
      </c>
      <c r="H76" s="67">
        <f t="shared" si="56"/>
        <v>377.55719742917927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67.68045600189987</v>
      </c>
      <c r="T76" s="59">
        <f t="shared" si="88"/>
        <v>201.27532917737176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16.562478199196484</v>
      </c>
      <c r="AA76" s="21">
        <f>EXP(-LN(2)/25)*AA75+(1-EXP(-LN(2)/25))/(LN(2)/25)*Calculateur!V76*Calculateur!X76*VLOOKUP('Données projet'!$B$9,Paramètres!$A$1:$I$89,3,0)*0.475*44/12</f>
        <v>2.323095222756776</v>
      </c>
      <c r="AB76" s="21">
        <f>EXP(-LN(2)/2)*AB75+(1-EXP(-LN(2)/2))/(LN(2)/2)*V76*Y76*VLOOKUP('Données projet'!$B$9,Paramètres!$A$1:$I$89,3,0)*0.475*44/12</f>
        <v>1.5195850351029647E-7</v>
      </c>
      <c r="AC76" s="22">
        <f t="shared" si="57"/>
        <v>18.885573573911763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41.083616109261413</v>
      </c>
      <c r="AO76" s="59">
        <f t="shared" si="90"/>
        <v>137.74160431363168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11.789433699441886</v>
      </c>
      <c r="AV76" s="21">
        <f>EXP(-LN(2)/25)*AV75+(1-EXP(-LN(2)/25))/(LN(2)/25)*Calculateur!AQ76*Calculateur!AS76*VLOOKUP('Données projet'!$B$10,Paramètres!$A$1:$I$89,3,0)*0.475*44/12</f>
        <v>1.6536158886844532</v>
      </c>
      <c r="AW76" s="21">
        <f>EXP(-LN(2)/2)*AW75+(1-EXP(-LN(2)/2))/(LN(2)/2)*AQ76*AT76*VLOOKUP('Données projet'!$B$10,Paramètres!$A$1:$I$89,3,0)*0.475*44/12</f>
        <v>1.0816646401913198E-7</v>
      </c>
      <c r="AX76" s="21">
        <f t="shared" si="60"/>
        <v>13.443049696292803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37.63344</v>
      </c>
      <c r="D77" s="11">
        <f t="shared" si="86"/>
        <v>11.369180956604445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378.26584598080626</v>
      </c>
      <c r="H77" s="67">
        <f t="shared" si="56"/>
        <v>378.6795648327527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67.68045600189987</v>
      </c>
      <c r="T77" s="59">
        <f t="shared" si="88"/>
        <v>201.27532917737176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16.237698103824442</v>
      </c>
      <c r="AA77" s="21">
        <f>EXP(-LN(2)/25)*AA76+(1-EXP(-LN(2)/25))/(LN(2)/25)*Calculateur!V77*Calculateur!X77*VLOOKUP('Données projet'!$B$9,Paramètres!$A$1:$I$89,3,0)*0.475*44/12</f>
        <v>2.2595700617242236</v>
      </c>
      <c r="AB77" s="21">
        <f>EXP(-LN(2)/2)*AB76+(1-EXP(-LN(2)/2))/(LN(2)/2)*V77*Y77*VLOOKUP('Données projet'!$B$9,Paramètres!$A$1:$I$89,3,0)*0.475*44/12</f>
        <v>1.0745088829109042E-7</v>
      </c>
      <c r="AC77" s="22">
        <f t="shared" si="57"/>
        <v>18.497268272999552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41.083616109261413</v>
      </c>
      <c r="AO77" s="59">
        <f t="shared" si="90"/>
        <v>137.74160431363168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11.55825009544035</v>
      </c>
      <c r="AV77" s="21">
        <f>EXP(-LN(2)/25)*AV76+(1-EXP(-LN(2)/25))/(LN(2)/25)*Calculateur!AQ77*Calculateur!AS77*VLOOKUP('Données projet'!$B$10,Paramètres!$A$1:$I$89,3,0)*0.475*44/12</f>
        <v>1.6083976752484965</v>
      </c>
      <c r="AW77" s="21">
        <f>EXP(-LN(2)/2)*AW76+(1-EXP(-LN(2)/2))/(LN(2)/2)*AQ77*AT77*VLOOKUP('Données projet'!$B$10,Paramètres!$A$1:$I$89,3,0)*0.475*44/12</f>
        <v>7.6485240204898921E-8</v>
      </c>
      <c r="AX77" s="21">
        <f t="shared" si="60"/>
        <v>13.166647847174087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38.142000000000003</v>
      </c>
      <c r="D78" s="11">
        <f t="shared" si="86"/>
        <v>11.504828887027534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383.2386791279319</v>
      </c>
      <c r="H78" s="67">
        <f t="shared" si="56"/>
        <v>379.80156031157293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67.68045600189987</v>
      </c>
      <c r="T78" s="59">
        <f t="shared" si="88"/>
        <v>201.27532917737176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15.919286748026348</v>
      </c>
      <c r="AA78" s="21">
        <f>EXP(-LN(2)/25)*AA77+(1-EXP(-LN(2)/25))/(LN(2)/25)*Calculateur!V78*Calculateur!X78*VLOOKUP('Données projet'!$B$9,Paramètres!$A$1:$I$89,3,0)*0.475*44/12</f>
        <v>2.1977819995607493</v>
      </c>
      <c r="AB78" s="21">
        <f>EXP(-LN(2)/2)*AB77+(1-EXP(-LN(2)/2))/(LN(2)/2)*V78*Y78*VLOOKUP('Données projet'!$B$9,Paramètres!$A$1:$I$89,3,0)*0.475*44/12</f>
        <v>7.5979251755148235E-8</v>
      </c>
      <c r="AC78" s="22">
        <f t="shared" si="57"/>
        <v>18.117068823566349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41.083616109261413</v>
      </c>
      <c r="AO78" s="59">
        <f t="shared" si="90"/>
        <v>137.74160431363168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11.331599860905209</v>
      </c>
      <c r="AV78" s="21">
        <f>EXP(-LN(2)/25)*AV77+(1-EXP(-LN(2)/25))/(LN(2)/25)*Calculateur!AQ78*Calculateur!AS78*VLOOKUP('Données projet'!$B$10,Paramètres!$A$1:$I$89,3,0)*0.475*44/12</f>
        <v>1.5644159562368687</v>
      </c>
      <c r="AW78" s="21">
        <f>EXP(-LN(2)/2)*AW77+(1-EXP(-LN(2)/2))/(LN(2)/2)*AQ78*AT78*VLOOKUP('Données projet'!$B$10,Paramètres!$A$1:$I$89,3,0)*0.475*44/12</f>
        <v>5.408323200956599E-8</v>
      </c>
      <c r="AX78" s="21">
        <f t="shared" si="60"/>
        <v>12.896015871225311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38.650560000000006</v>
      </c>
      <c r="D79" s="11">
        <f t="shared" si="86"/>
        <v>11.640266448554888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388.20988837480974</v>
      </c>
      <c r="H79" s="67">
        <f t="shared" si="56"/>
        <v>380.92318939789976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67.68045600189987</v>
      </c>
      <c r="T79" s="59">
        <f t="shared" si="88"/>
        <v>201.27532917737176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15.607119244703703</v>
      </c>
      <c r="AA79" s="21">
        <f>EXP(-LN(2)/25)*AA78+(1-EXP(-LN(2)/25))/(LN(2)/25)*Calculateur!V79*Calculateur!X79*VLOOKUP('Données projet'!$B$9,Paramètres!$A$1:$I$89,3,0)*0.475*44/12</f>
        <v>2.1376835352064285</v>
      </c>
      <c r="AB79" s="21">
        <f>EXP(-LN(2)/2)*AB78+(1-EXP(-LN(2)/2))/(LN(2)/2)*V79*Y79*VLOOKUP('Données projet'!$B$9,Paramètres!$A$1:$I$89,3,0)*0.475*44/12</f>
        <v>5.372544414554521E-8</v>
      </c>
      <c r="AC79" s="22">
        <f t="shared" si="57"/>
        <v>17.744802833635575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41.083616109261413</v>
      </c>
      <c r="AO79" s="59">
        <f t="shared" si="90"/>
        <v>137.74160431363168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11.109394099226311</v>
      </c>
      <c r="AV79" s="21">
        <f>EXP(-LN(2)/25)*AV78+(1-EXP(-LN(2)/25))/(LN(2)/25)*Calculateur!AQ79*Calculateur!AS79*VLOOKUP('Données projet'!$B$10,Paramètres!$A$1:$I$89,3,0)*0.475*44/12</f>
        <v>1.5216369196445119</v>
      </c>
      <c r="AW79" s="21">
        <f>EXP(-LN(2)/2)*AW78+(1-EXP(-LN(2)/2))/(LN(2)/2)*AQ79*AT79*VLOOKUP('Données projet'!$B$10,Paramètres!$A$1:$I$89,3,0)*0.475*44/12</f>
        <v>3.8242620102449461E-8</v>
      </c>
      <c r="AX79" s="21">
        <f t="shared" si="60"/>
        <v>12.631031057113443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39.159120000000009</v>
      </c>
      <c r="D80" s="11">
        <f t="shared" si="86"/>
        <v>11.775496729208891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393.17949755880551</v>
      </c>
      <c r="H80" s="67">
        <f t="shared" si="56"/>
        <v>382.04445747003882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67.68045600189987</v>
      </c>
      <c r="T80" s="59">
        <f t="shared" si="88"/>
        <v>201.27532917737176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15.301073155717841</v>
      </c>
      <c r="AA80" s="21">
        <f>EXP(-LN(2)/25)*AA79+(1-EXP(-LN(2)/25))/(LN(2)/25)*Calculateur!V80*Calculateur!X80*VLOOKUP('Données projet'!$B$9,Paramètres!$A$1:$I$89,3,0)*0.475*44/12</f>
        <v>2.0792284665203176</v>
      </c>
      <c r="AB80" s="21">
        <f>EXP(-LN(2)/2)*AB79+(1-EXP(-LN(2)/2))/(LN(2)/2)*V80*Y80*VLOOKUP('Données projet'!$B$9,Paramètres!$A$1:$I$89,3,0)*0.475*44/12</f>
        <v>3.7989625877574117E-8</v>
      </c>
      <c r="AC80" s="22">
        <f t="shared" si="57"/>
        <v>17.380301660227783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41.083616109261413</v>
      </c>
      <c r="AO80" s="59">
        <f t="shared" si="90"/>
        <v>137.74160431363168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10.891545657001803</v>
      </c>
      <c r="AV80" s="21">
        <f>EXP(-LN(2)/25)*AV79+(1-EXP(-LN(2)/25))/(LN(2)/25)*Calculateur!AQ80*Calculateur!AS80*VLOOKUP('Données projet'!$B$10,Paramètres!$A$1:$I$89,3,0)*0.475*44/12</f>
        <v>1.4800276780574249</v>
      </c>
      <c r="AW80" s="21">
        <f>EXP(-LN(2)/2)*AW79+(1-EXP(-LN(2)/2))/(LN(2)/2)*AQ80*AT80*VLOOKUP('Données projet'!$B$10,Paramètres!$A$1:$I$89,3,0)*0.475*44/12</f>
        <v>2.7041616004782995E-8</v>
      </c>
      <c r="AX80" s="21">
        <f t="shared" si="60"/>
        <v>12.371573362100843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39.667680000000011</v>
      </c>
      <c r="D81" s="11">
        <f t="shared" si="86"/>
        <v>11.910522732192447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398.14752986253831</v>
      </c>
      <c r="H81" s="67">
        <f t="shared" si="56"/>
        <v>383.16536975856849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67.68045600189987</v>
      </c>
      <c r="T81" s="59">
        <f t="shared" si="88"/>
        <v>201.27532917737176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15.001028443867309</v>
      </c>
      <c r="AA81" s="21">
        <f>EXP(-LN(2)/25)*AA80+(1-EXP(-LN(2)/25))/(LN(2)/25)*Calculateur!V81*Calculateur!X81*VLOOKUP('Données projet'!$B$9,Paramètres!$A$1:$I$89,3,0)*0.475*44/12</f>
        <v>2.0223718547614467</v>
      </c>
      <c r="AB81" s="21">
        <f>EXP(-LN(2)/2)*AB80+(1-EXP(-LN(2)/2))/(LN(2)/2)*V81*Y81*VLOOKUP('Données projet'!$B$9,Paramètres!$A$1:$I$89,3,0)*0.475*44/12</f>
        <v>2.6862722072772605E-8</v>
      </c>
      <c r="AC81" s="22">
        <f t="shared" si="57"/>
        <v>17.023400325491476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41.083616109261413</v>
      </c>
      <c r="AO81" s="59">
        <f t="shared" si="90"/>
        <v>137.74160431363168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10.677969089854889</v>
      </c>
      <c r="AV81" s="21">
        <f>EXP(-LN(2)/25)*AV80+(1-EXP(-LN(2)/25))/(LN(2)/25)*Calculateur!AQ81*Calculateur!AS81*VLOOKUP('Données projet'!$B$10,Paramètres!$A$1:$I$89,3,0)*0.475*44/12</f>
        <v>1.4395562433696716</v>
      </c>
      <c r="AW81" s="21">
        <f>EXP(-LN(2)/2)*AW80+(1-EXP(-LN(2)/2))/(LN(2)/2)*AQ81*AT81*VLOOKUP('Données projet'!$B$10,Paramètres!$A$1:$I$89,3,0)*0.475*44/12</f>
        <v>1.912131005122473E-8</v>
      </c>
      <c r="AX81" s="21">
        <f t="shared" si="60"/>
        <v>12.11752535234587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40.176240000000014</v>
      </c>
      <c r="D82" s="11">
        <f t="shared" si="86"/>
        <v>12.045347379275681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403.11400784002291</v>
      </c>
      <c r="H82" s="67">
        <f t="shared" si="56"/>
        <v>384.28593135223849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67.68045600189987</v>
      </c>
      <c r="T82" s="59">
        <f t="shared" si="88"/>
        <v>201.27532917737176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14.706867425806962</v>
      </c>
      <c r="AA82" s="21">
        <f>EXP(-LN(2)/25)*AA81+(1-EXP(-LN(2)/25))/(LN(2)/25)*Calculateur!V82*Calculateur!X82*VLOOKUP('Données projet'!$B$9,Paramètres!$A$1:$I$89,3,0)*0.475*44/12</f>
        <v>1.9670699900410813</v>
      </c>
      <c r="AB82" s="21">
        <f>EXP(-LN(2)/2)*AB81+(1-EXP(-LN(2)/2))/(LN(2)/2)*V82*Y82*VLOOKUP('Données projet'!$B$9,Paramètres!$A$1:$I$89,3,0)*0.475*44/12</f>
        <v>1.8994812938787059E-8</v>
      </c>
      <c r="AC82" s="22">
        <f t="shared" si="57"/>
        <v>16.673937434842859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41.083616109261413</v>
      </c>
      <c r="AO82" s="59">
        <f t="shared" si="90"/>
        <v>137.74160431363168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10.468580628920883</v>
      </c>
      <c r="AV82" s="21">
        <f>EXP(-LN(2)/25)*AV81+(1-EXP(-LN(2)/25))/(LN(2)/25)*Calculateur!AQ82*Calculateur!AS82*VLOOKUP('Données projet'!$B$10,Paramètres!$A$1:$I$89,3,0)*0.475*44/12</f>
        <v>1.4001915021917553</v>
      </c>
      <c r="AW82" s="21">
        <f>EXP(-LN(2)/2)*AW81+(1-EXP(-LN(2)/2))/(LN(2)/2)*AQ82*AT82*VLOOKUP('Données projet'!$B$10,Paramètres!$A$1:$I$89,3,0)*0.475*44/12</f>
        <v>1.3520808002391497E-8</v>
      </c>
      <c r="AX82" s="21">
        <f t="shared" si="60"/>
        <v>11.868772144633446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40.684800000000017</v>
      </c>
      <c r="D83" s="11">
        <f t="shared" si="86"/>
        <v>12.179973514006278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408.07895344145209</v>
      </c>
      <c r="H83" s="67">
        <f t="shared" si="56"/>
        <v>385.40614720356092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67.68045600189987</v>
      </c>
      <c r="T83" s="59">
        <f t="shared" si="88"/>
        <v>201.27532917737176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14.418474725890274</v>
      </c>
      <c r="AA83" s="21">
        <f>EXP(-LN(2)/25)*AA82+(1-EXP(-LN(2)/25))/(LN(2)/25)*Calculateur!V83*Calculateur!X83*VLOOKUP('Données projet'!$B$9,Paramètres!$A$1:$I$89,3,0)*0.475*44/12</f>
        <v>1.9132803577196928</v>
      </c>
      <c r="AB83" s="21">
        <f>EXP(-LN(2)/2)*AB82+(1-EXP(-LN(2)/2))/(LN(2)/2)*V83*Y83*VLOOKUP('Données projet'!$B$9,Paramètres!$A$1:$I$89,3,0)*0.475*44/12</f>
        <v>1.3431361036386303E-8</v>
      </c>
      <c r="AC83" s="22">
        <f t="shared" si="57"/>
        <v>16.331755097041327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41.083616109261413</v>
      </c>
      <c r="AO83" s="59">
        <f t="shared" si="90"/>
        <v>137.74160431363168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10.263298147991442</v>
      </c>
      <c r="AV83" s="21">
        <f>EXP(-LN(2)/25)*AV82+(1-EXP(-LN(2)/25))/(LN(2)/25)*Calculateur!AQ83*Calculateur!AS83*VLOOKUP('Données projet'!$B$10,Paramètres!$A$1:$I$89,3,0)*0.475*44/12</f>
        <v>1.3619031919314508</v>
      </c>
      <c r="AW83" s="21">
        <f>EXP(-LN(2)/2)*AW82+(1-EXP(-LN(2)/2))/(LN(2)/2)*AQ83*AT83*VLOOKUP('Données projet'!$B$10,Paramètres!$A$1:$I$89,3,0)*0.475*44/12</f>
        <v>9.5606550256123651E-9</v>
      </c>
      <c r="AX83" s="21">
        <f t="shared" si="60"/>
        <v>11.625201349483547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41.19336000000002</v>
      </c>
      <c r="D84" s="11">
        <f t="shared" si="86"/>
        <v>12.314403904754746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413.04238803670347</v>
      </c>
      <c r="H84" s="67">
        <f t="shared" si="56"/>
        <v>386.5260221341145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67.68045600189987</v>
      </c>
      <c r="T84" s="59">
        <f t="shared" si="88"/>
        <v>201.27532917737176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14.135737230916773</v>
      </c>
      <c r="AA84" s="21">
        <f>EXP(-LN(2)/25)*AA83+(1-EXP(-LN(2)/25))/(LN(2)/25)*Calculateur!V84*Calculateur!X84*VLOOKUP('Données projet'!$B$9,Paramètres!$A$1:$I$89,3,0)*0.475*44/12</f>
        <v>1.8609616057228067</v>
      </c>
      <c r="AB84" s="21">
        <f>EXP(-LN(2)/2)*AB83+(1-EXP(-LN(2)/2))/(LN(2)/2)*V84*Y84*VLOOKUP('Données projet'!$B$9,Paramètres!$A$1:$I$89,3,0)*0.475*44/12</f>
        <v>9.4974064693935293E-9</v>
      </c>
      <c r="AC84" s="22">
        <f t="shared" si="57"/>
        <v>15.996698846136987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41.083616109261413</v>
      </c>
      <c r="AO84" s="59">
        <f t="shared" si="90"/>
        <v>137.74160431363168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10.062041131303078</v>
      </c>
      <c r="AV84" s="21">
        <f>EXP(-LN(2)/25)*AV83+(1-EXP(-LN(2)/25))/(LN(2)/25)*Calculateur!AQ84*Calculateur!AS84*VLOOKUP('Données projet'!$B$10,Paramètres!$A$1:$I$89,3,0)*0.475*44/12</f>
        <v>1.3246618775287091</v>
      </c>
      <c r="AW84" s="21">
        <f>EXP(-LN(2)/2)*AW83+(1-EXP(-LN(2)/2))/(LN(2)/2)*AQ84*AT84*VLOOKUP('Données projet'!$B$10,Paramètres!$A$1:$I$89,3,0)*0.475*44/12</f>
        <v>6.7604040011957487E-9</v>
      </c>
      <c r="AX84" s="21">
        <f t="shared" si="60"/>
        <v>11.386703015592191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41.701920000000023</v>
      </c>
      <c r="D85" s="11">
        <f t="shared" si="86"/>
        <v>12.448641247604995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418.00433243765286</v>
      </c>
      <c r="H85" s="67">
        <f t="shared" si="56"/>
        <v>387.64556083957871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67.68045600189987</v>
      </c>
      <c r="T85" s="59">
        <f t="shared" si="88"/>
        <v>201.27532917737176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13.858544045766859</v>
      </c>
      <c r="AA85" s="21">
        <f>EXP(-LN(2)/25)*AA84+(1-EXP(-LN(2)/25))/(LN(2)/25)*Calculateur!V85*Calculateur!X85*VLOOKUP('Données projet'!$B$9,Paramètres!$A$1:$I$89,3,0)*0.475*44/12</f>
        <v>1.8100735127505989</v>
      </c>
      <c r="AB85" s="21">
        <f>EXP(-LN(2)/2)*AB84+(1-EXP(-LN(2)/2))/(LN(2)/2)*V85*Y85*VLOOKUP('Données projet'!$B$9,Paramètres!$A$1:$I$89,3,0)*0.475*44/12</f>
        <v>6.7156805181931513E-9</v>
      </c>
      <c r="AC85" s="22">
        <f t="shared" si="57"/>
        <v>15.668617565233138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41.083616109261413</v>
      </c>
      <c r="AO85" s="59">
        <f t="shared" si="90"/>
        <v>137.74160431363168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9.864730641957312</v>
      </c>
      <c r="AV85" s="21">
        <f>EXP(-LN(2)/25)*AV84+(1-EXP(-LN(2)/25))/(LN(2)/25)*Calculateur!AQ85*Calculateur!AS85*VLOOKUP('Données projet'!$B$10,Paramètres!$A$1:$I$89,3,0)*0.475*44/12</f>
        <v>1.2884389288267459</v>
      </c>
      <c r="AW85" s="21">
        <f>EXP(-LN(2)/2)*AW84+(1-EXP(-LN(2)/2))/(LN(2)/2)*AQ85*AT85*VLOOKUP('Données projet'!$B$10,Paramètres!$A$1:$I$89,3,0)*0.475*44/12</f>
        <v>4.7803275128061826E-9</v>
      </c>
      <c r="AX85" s="21">
        <f t="shared" si="60"/>
        <v>11.153169575564386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42.210480000000025</v>
      </c>
      <c r="D86" s="11">
        <f t="shared" si="86"/>
        <v>12.582688169099891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422.96480691936773</v>
      </c>
      <c r="H86" s="67">
        <f t="shared" si="56"/>
        <v>388.76476789451567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67.68045600189987</v>
      </c>
      <c r="T86" s="59">
        <f t="shared" si="88"/>
        <v>201.27532917737176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13.586786449906587</v>
      </c>
      <c r="AA86" s="21">
        <f>EXP(-LN(2)/25)*AA85+(1-EXP(-LN(2)/25))/(LN(2)/25)*Calculateur!V86*Calculateur!X86*VLOOKUP('Données projet'!$B$9,Paramètres!$A$1:$I$89,3,0)*0.475*44/12</f>
        <v>1.7605769573568046</v>
      </c>
      <c r="AB86" s="21">
        <f>EXP(-LN(2)/2)*AB85+(1-EXP(-LN(2)/2))/(LN(2)/2)*V86*Y86*VLOOKUP('Données projet'!$B$9,Paramètres!$A$1:$I$89,3,0)*0.475*44/12</f>
        <v>4.7487032346967647E-9</v>
      </c>
      <c r="AC86" s="22">
        <f t="shared" si="57"/>
        <v>15.347363412012093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41.083616109261413</v>
      </c>
      <c r="AO86" s="59">
        <f t="shared" si="90"/>
        <v>137.74160431363168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9.671289290960102</v>
      </c>
      <c r="AV86" s="21">
        <f>EXP(-LN(2)/25)*AV85+(1-EXP(-LN(2)/25))/(LN(2)/25)*Calculateur!AQ86*Calculateur!AS86*VLOOKUP('Données projet'!$B$10,Paramètres!$A$1:$I$89,3,0)*0.475*44/12</f>
        <v>1.25320649856192</v>
      </c>
      <c r="AW86" s="21">
        <f>EXP(-LN(2)/2)*AW85+(1-EXP(-LN(2)/2))/(LN(2)/2)*AQ86*AT86*VLOOKUP('Données projet'!$B$10,Paramètres!$A$1:$I$89,3,0)*0.475*44/12</f>
        <v>3.3802020005978743E-9</v>
      </c>
      <c r="AX86" s="21">
        <f t="shared" si="60"/>
        <v>10.924495792902224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42.719040000000028</v>
      </c>
      <c r="D87" s="11">
        <f t="shared" si="86"/>
        <v>12.716547228850759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427.92383124025167</v>
      </c>
      <c r="H87" s="67">
        <f t="shared" si="56"/>
        <v>389.88364775691508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67.68045600189987</v>
      </c>
      <c r="T87" s="59">
        <f t="shared" si="88"/>
        <v>201.27532917737176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13.320357854745367</v>
      </c>
      <c r="AA87" s="21">
        <f>EXP(-LN(2)/25)*AA86+(1-EXP(-LN(2)/25))/(LN(2)/25)*Calculateur!V87*Calculateur!X87*VLOOKUP('Données projet'!$B$9,Paramètres!$A$1:$I$89,3,0)*0.475*44/12</f>
        <v>1.7124338878731644</v>
      </c>
      <c r="AB87" s="21">
        <f>EXP(-LN(2)/2)*AB86+(1-EXP(-LN(2)/2))/(LN(2)/2)*V87*Y87*VLOOKUP('Données projet'!$B$9,Paramètres!$A$1:$I$89,3,0)*0.475*44/12</f>
        <v>3.3578402590965756E-9</v>
      </c>
      <c r="AC87" s="22">
        <f t="shared" si="57"/>
        <v>15.032791745976372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41.083616109261413</v>
      </c>
      <c r="AO87" s="59">
        <f t="shared" si="90"/>
        <v>137.74160431363168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9.4816412068683729</v>
      </c>
      <c r="AV87" s="21">
        <f>EXP(-LN(2)/25)*AV86+(1-EXP(-LN(2)/25))/(LN(2)/25)*Calculateur!AQ87*Calculateur!AS87*VLOOKUP('Données projet'!$B$10,Paramètres!$A$1:$I$89,3,0)*0.475*44/12</f>
        <v>1.2189375009554788</v>
      </c>
      <c r="AW87" s="21">
        <f>EXP(-LN(2)/2)*AW86+(1-EXP(-LN(2)/2))/(LN(2)/2)*AQ87*AT87*VLOOKUP('Données projet'!$B$10,Paramètres!$A$1:$I$89,3,0)*0.475*44/12</f>
        <v>2.3901637564030913E-9</v>
      </c>
      <c r="AX87" s="21">
        <f t="shared" si="60"/>
        <v>10.700578710214016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43.227600000000031</v>
      </c>
      <c r="D88" s="11">
        <f t="shared" si="86"/>
        <v>12.850220922019037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432.88142466119984</v>
      </c>
      <c r="H88" s="67">
        <f t="shared" si="56"/>
        <v>391.00220477251651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67.68045600189987</v>
      </c>
      <c r="T88" s="59">
        <f t="shared" si="88"/>
        <v>201.27532917737176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13.059153761829863</v>
      </c>
      <c r="AA88" s="21">
        <f>EXP(-LN(2)/25)*AA87+(1-EXP(-LN(2)/25))/(LN(2)/25)*Calculateur!V88*Calculateur!X88*VLOOKUP('Données projet'!$B$9,Paramètres!$A$1:$I$89,3,0)*0.475*44/12</f>
        <v>1.6656072931562884</v>
      </c>
      <c r="AB88" s="21">
        <f>EXP(-LN(2)/2)*AB87+(1-EXP(-LN(2)/2))/(LN(2)/2)*V88*Y88*VLOOKUP('Données projet'!$B$9,Paramètres!$A$1:$I$89,3,0)*0.475*44/12</f>
        <v>2.3743516173483823E-9</v>
      </c>
      <c r="AC88" s="22">
        <f t="shared" si="57"/>
        <v>14.724761057360503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41.083616109261413</v>
      </c>
      <c r="AO88" s="59">
        <f t="shared" si="90"/>
        <v>137.74160431363168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9.2957120060317742</v>
      </c>
      <c r="AV88" s="21">
        <f>EXP(-LN(2)/25)*AV87+(1-EXP(-LN(2)/25))/(LN(2)/25)*Calculateur!AQ88*Calculateur!AS88*VLOOKUP('Données projet'!$B$10,Paramètres!$A$1:$I$89,3,0)*0.475*44/12</f>
        <v>1.1856055908907139</v>
      </c>
      <c r="AW88" s="21">
        <f>EXP(-LN(2)/2)*AW87+(1-EXP(-LN(2)/2))/(LN(2)/2)*AQ88*AT88*VLOOKUP('Données projet'!$B$10,Paramètres!$A$1:$I$89,3,0)*0.475*44/12</f>
        <v>1.6901010002989372E-9</v>
      </c>
      <c r="AX88" s="21">
        <f t="shared" si="60"/>
        <v>10.481317598612588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43.736160000000034</v>
      </c>
      <c r="D89" s="11">
        <f t="shared" si="86"/>
        <v>12.983711681677836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437.83760596382922</v>
      </c>
      <c r="H89" s="67">
        <f t="shared" si="56"/>
        <v>392.1204431789223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67.68045600189987</v>
      </c>
      <c r="T89" s="59">
        <f t="shared" si="88"/>
        <v>201.27532917737176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12.803071721857666</v>
      </c>
      <c r="AA89" s="21">
        <f>EXP(-LN(2)/25)*AA88+(1-EXP(-LN(2)/25))/(LN(2)/25)*Calculateur!V89*Calculateur!X89*VLOOKUP('Données projet'!$B$9,Paramètres!$A$1:$I$89,3,0)*0.475*44/12</f>
        <v>1.6200611741344491</v>
      </c>
      <c r="AB89" s="21">
        <f>EXP(-LN(2)/2)*AB88+(1-EXP(-LN(2)/2))/(LN(2)/2)*V89*Y89*VLOOKUP('Données projet'!$B$9,Paramètres!$A$1:$I$89,3,0)*0.475*44/12</f>
        <v>1.6789201295482878E-9</v>
      </c>
      <c r="AC89" s="22">
        <f t="shared" si="57"/>
        <v>14.423132897671035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41.083616109261413</v>
      </c>
      <c r="AO89" s="59">
        <f t="shared" si="90"/>
        <v>137.74160431363168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9.113428763417966</v>
      </c>
      <c r="AV89" s="21">
        <f>EXP(-LN(2)/25)*AV88+(1-EXP(-LN(2)/25))/(LN(2)/25)*Calculateur!AQ89*Calculateur!AS89*VLOOKUP('Données projet'!$B$10,Paramètres!$A$1:$I$89,3,0)*0.475*44/12</f>
        <v>1.1531851436595191</v>
      </c>
      <c r="AW89" s="21">
        <f>EXP(-LN(2)/2)*AW88+(1-EXP(-LN(2)/2))/(LN(2)/2)*AQ89*AT89*VLOOKUP('Données projet'!$B$10,Paramètres!$A$1:$I$89,3,0)*0.475*44/12</f>
        <v>1.1950818782015456E-9</v>
      </c>
      <c r="AX89" s="21">
        <f t="shared" si="60"/>
        <v>10.266613908272566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44.244720000000036</v>
      </c>
      <c r="D90" s="11">
        <f t="shared" si="86"/>
        <v>13.117021881060507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442.79239346783584</v>
      </c>
      <c r="H90" s="67">
        <f t="shared" si="56"/>
        <v>393.23836710951377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67.68045600189987</v>
      </c>
      <c r="T90" s="59">
        <f t="shared" si="88"/>
        <v>201.27532917737176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12.552011294494703</v>
      </c>
      <c r="AA90" s="21">
        <f>EXP(-LN(2)/25)*AA89+(1-EXP(-LN(2)/25))/(LN(2)/25)*Calculateur!V90*Calculateur!X90*VLOOKUP('Données projet'!$B$9,Paramètres!$A$1:$I$89,3,0)*0.475*44/12</f>
        <v>1.5757605161324282</v>
      </c>
      <c r="AB90" s="21">
        <f>EXP(-LN(2)/2)*AB89+(1-EXP(-LN(2)/2))/(LN(2)/2)*V90*Y90*VLOOKUP('Données projet'!$B$9,Paramètres!$A$1:$I$89,3,0)*0.475*44/12</f>
        <v>1.1871758086741912E-9</v>
      </c>
      <c r="AC90" s="22">
        <f t="shared" si="57"/>
        <v>14.127771811814307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41.083616109261413</v>
      </c>
      <c r="AO90" s="59">
        <f t="shared" si="90"/>
        <v>137.74160431363168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8.9347199840100142</v>
      </c>
      <c r="AV90" s="21">
        <f>EXP(-LN(2)/25)*AV89+(1-EXP(-LN(2)/25))/(LN(2)/25)*Calculateur!AQ90*Calculateur!AS90*VLOOKUP('Données projet'!$B$10,Paramètres!$A$1:$I$89,3,0)*0.475*44/12</f>
        <v>1.1216512352627785</v>
      </c>
      <c r="AW90" s="21">
        <f>EXP(-LN(2)/2)*AW89+(1-EXP(-LN(2)/2))/(LN(2)/2)*AQ90*AT90*VLOOKUP('Données projet'!$B$10,Paramètres!$A$1:$I$89,3,0)*0.475*44/12</f>
        <v>8.4505050014946859E-10</v>
      </c>
      <c r="AX90" s="21">
        <f t="shared" si="60"/>
        <v>10.056371220117843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44.753280000000039</v>
      </c>
      <c r="D91" s="11">
        <f t="shared" si="86"/>
        <v>13.250153835702934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447.74580504753175</v>
      </c>
      <c r="H91" s="67">
        <f t="shared" si="56"/>
        <v>394.35598059718262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67.68045600189987</v>
      </c>
      <c r="T91" s="59">
        <f t="shared" si="88"/>
        <v>201.27532917737176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12.305874008980586</v>
      </c>
      <c r="AA91" s="21">
        <f>EXP(-LN(2)/25)*AA90+(1-EXP(-LN(2)/25))/(LN(2)/25)*Calculateur!V91*Calculateur!X91*VLOOKUP('Données projet'!$B$9,Paramètres!$A$1:$I$89,3,0)*0.475*44/12</f>
        <v>1.5326712619531428</v>
      </c>
      <c r="AB91" s="21">
        <f>EXP(-LN(2)/2)*AB90+(1-EXP(-LN(2)/2))/(LN(2)/2)*V91*Y91*VLOOKUP('Données projet'!$B$9,Paramètres!$A$1:$I$89,3,0)*0.475*44/12</f>
        <v>8.3946006477414391E-10</v>
      </c>
      <c r="AC91" s="22">
        <f t="shared" si="57"/>
        <v>13.838545271773189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41.083616109261413</v>
      </c>
      <c r="AO91" s="59">
        <f t="shared" si="90"/>
        <v>137.74160431363168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8.7595155747646611</v>
      </c>
      <c r="AV91" s="21">
        <f>EXP(-LN(2)/25)*AV90+(1-EXP(-LN(2)/25))/(LN(2)/25)*Calculateur!AQ91*Calculateur!AS91*VLOOKUP('Données projet'!$B$10,Paramètres!$A$1:$I$89,3,0)*0.475*44/12</f>
        <v>1.0909796232494429</v>
      </c>
      <c r="AW91" s="21">
        <f>EXP(-LN(2)/2)*AW90+(1-EXP(-LN(2)/2))/(LN(2)/2)*AQ91*AT91*VLOOKUP('Données projet'!$B$10,Paramètres!$A$1:$I$89,3,0)*0.475*44/12</f>
        <v>5.9754093910077282E-10</v>
      </c>
      <c r="AX91" s="21">
        <f t="shared" si="60"/>
        <v>9.8504951986116449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45.261840000000042</v>
      </c>
      <c r="D92" s="11">
        <f t="shared" si="86"/>
        <v>13.383109805485626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452.69785814760866</v>
      </c>
      <c r="H92" s="67">
        <f t="shared" si="56"/>
        <v>395.4732875778875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67.68045600189987</v>
      </c>
      <c r="T92" s="59">
        <f t="shared" si="88"/>
        <v>201.27532917737176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12.064563325506482</v>
      </c>
      <c r="AA92" s="21">
        <f>EXP(-LN(2)/25)*AA91+(1-EXP(-LN(2)/25))/(LN(2)/25)*Calculateur!V92*Calculateur!X92*VLOOKUP('Données projet'!$B$9,Paramètres!$A$1:$I$89,3,0)*0.475*44/12</f>
        <v>1.4907602856953555</v>
      </c>
      <c r="AB92" s="21">
        <f>EXP(-LN(2)/2)*AB91+(1-EXP(-LN(2)/2))/(LN(2)/2)*V92*Y92*VLOOKUP('Données projet'!$B$9,Paramètres!$A$1:$I$89,3,0)*0.475*44/12</f>
        <v>5.9358790433709558E-10</v>
      </c>
      <c r="AC92" s="22">
        <f t="shared" si="57"/>
        <v>13.555323611795425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41.083616109261413</v>
      </c>
      <c r="AO92" s="59">
        <f t="shared" si="90"/>
        <v>137.74160431363168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8.5877468171204718</v>
      </c>
      <c r="AV92" s="21">
        <f>EXP(-LN(2)/25)*AV91+(1-EXP(-LN(2)/25))/(LN(2)/25)*Calculateur!AQ92*Calculateur!AS92*VLOOKUP('Données projet'!$B$10,Paramètres!$A$1:$I$89,3,0)*0.475*44/12</f>
        <v>1.0611467280795619</v>
      </c>
      <c r="AW92" s="21">
        <f>EXP(-LN(2)/2)*AW91+(1-EXP(-LN(2)/2))/(LN(2)/2)*AQ92*AT92*VLOOKUP('Données projet'!$B$10,Paramètres!$A$1:$I$89,3,0)*0.475*44/12</f>
        <v>4.2252525007473429E-10</v>
      </c>
      <c r="AX92" s="21">
        <f t="shared" si="60"/>
        <v>9.6488935456225597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45.770400000000045</v>
      </c>
      <c r="D93" s="11">
        <f t="shared" si="86"/>
        <v>13.515891996581377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457.64856979817245</v>
      </c>
      <c r="H93" s="67">
        <f t="shared" si="56"/>
        <v>396.59029189404595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67.68045600189987</v>
      </c>
      <c r="T93" s="59">
        <f t="shared" si="88"/>
        <v>201.27532917737176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11.827984597350321</v>
      </c>
      <c r="AA93" s="21">
        <f>EXP(-LN(2)/25)*AA92+(1-EXP(-LN(2)/25))/(LN(2)/25)*Calculateur!V93*Calculateur!X93*VLOOKUP('Données projet'!$B$9,Paramètres!$A$1:$I$89,3,0)*0.475*44/12</f>
        <v>1.4499953672873398</v>
      </c>
      <c r="AB93" s="21">
        <f>EXP(-LN(2)/2)*AB92+(1-EXP(-LN(2)/2))/(LN(2)/2)*V93*Y93*VLOOKUP('Données projet'!$B$9,Paramètres!$A$1:$I$89,3,0)*0.475*44/12</f>
        <v>4.1973003238707196E-10</v>
      </c>
      <c r="AC93" s="22">
        <f t="shared" si="57"/>
        <v>13.277979965057391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41.083616109261413</v>
      </c>
      <c r="AO93" s="59">
        <f t="shared" si="90"/>
        <v>137.74160431363168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8.4193463400450881</v>
      </c>
      <c r="AV93" s="21">
        <f>EXP(-LN(2)/25)*AV92+(1-EXP(-LN(2)/25))/(LN(2)/25)*Calculateur!AQ93*Calculateur!AS93*VLOOKUP('Données projet'!$B$10,Paramètres!$A$1:$I$89,3,0)*0.475*44/12</f>
        <v>1.0321296149969452</v>
      </c>
      <c r="AW93" s="21">
        <f>EXP(-LN(2)/2)*AW92+(1-EXP(-LN(2)/2))/(LN(2)/2)*AQ93*AT93*VLOOKUP('Données projet'!$B$10,Paramètres!$A$1:$I$89,3,0)*0.475*44/12</f>
        <v>2.9877046955038641E-10</v>
      </c>
      <c r="AX93" s="21">
        <f t="shared" si="60"/>
        <v>9.4514759553408041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46.278960000000048</v>
      </c>
      <c r="D94" s="11">
        <f t="shared" si="86"/>
        <v>13.648502563313988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462.59795662909079</v>
      </c>
      <c r="H94" s="67">
        <f t="shared" si="56"/>
        <v>397.70699729777192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67.68045600189987</v>
      </c>
      <c r="T94" s="59">
        <f t="shared" si="88"/>
        <v>201.27532917737176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11.596045033754526</v>
      </c>
      <c r="AA94" s="21">
        <f>EXP(-LN(2)/25)*AA93+(1-EXP(-LN(2)/25))/(LN(2)/25)*Calculateur!V94*Calculateur!X94*VLOOKUP('Données projet'!$B$9,Paramètres!$A$1:$I$89,3,0)*0.475*44/12</f>
        <v>1.4103451677169252</v>
      </c>
      <c r="AB94" s="21">
        <f>EXP(-LN(2)/2)*AB93+(1-EXP(-LN(2)/2))/(LN(2)/2)*V94*Y94*VLOOKUP('Données projet'!$B$9,Paramètres!$A$1:$I$89,3,0)*0.475*44/12</f>
        <v>2.9679395216854779E-10</v>
      </c>
      <c r="AC94" s="22">
        <f t="shared" si="57"/>
        <v>13.006390201768244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41.083616109261413</v>
      </c>
      <c r="AO94" s="59">
        <f t="shared" si="90"/>
        <v>137.74160431363168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8.2542480936110039</v>
      </c>
      <c r="AV94" s="21">
        <f>EXP(-LN(2)/25)*AV93+(1-EXP(-LN(2)/25))/(LN(2)/25)*Calculateur!AQ94*Calculateur!AS94*VLOOKUP('Données projet'!$B$10,Paramètres!$A$1:$I$89,3,0)*0.475*44/12</f>
        <v>1.0039059763975162</v>
      </c>
      <c r="AW94" s="21">
        <f>EXP(-LN(2)/2)*AW93+(1-EXP(-LN(2)/2))/(LN(2)/2)*AQ94*AT94*VLOOKUP('Données projet'!$B$10,Paramètres!$A$1:$I$89,3,0)*0.475*44/12</f>
        <v>2.1126262503736715E-10</v>
      </c>
      <c r="AX94" s="21">
        <f t="shared" si="60"/>
        <v>9.2581540702197813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46.78752000000005</v>
      </c>
      <c r="D95" s="11">
        <f t="shared" si="86"/>
        <v>13.780943609932871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467.54603488369276</v>
      </c>
      <c r="H95" s="67">
        <f t="shared" si="56"/>
        <v>398.82340745396647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67.68045600189987</v>
      </c>
      <c r="T95" s="59">
        <f t="shared" si="88"/>
        <v>201.27532917737176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11.368653663531681</v>
      </c>
      <c r="AA95" s="21">
        <f>EXP(-LN(2)/25)*AA94+(1-EXP(-LN(2)/25))/(LN(2)/25)*Calculateur!V95*Calculateur!X95*VLOOKUP('Données projet'!$B$9,Paramètres!$A$1:$I$89,3,0)*0.475*44/12</f>
        <v>1.3717792049388768</v>
      </c>
      <c r="AB95" s="21">
        <f>EXP(-LN(2)/2)*AB94+(1-EXP(-LN(2)/2))/(LN(2)/2)*V95*Y95*VLOOKUP('Données projet'!$B$9,Paramètres!$A$1:$I$89,3,0)*0.475*44/12</f>
        <v>2.0986501619353598E-10</v>
      </c>
      <c r="AC95" s="22">
        <f t="shared" si="57"/>
        <v>12.740432868680424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41.083616109261413</v>
      </c>
      <c r="AO95" s="59">
        <f t="shared" si="90"/>
        <v>137.74160431363168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8.092387323089504</v>
      </c>
      <c r="AV95" s="21">
        <f>EXP(-LN(2)/25)*AV94+(1-EXP(-LN(2)/25))/(LN(2)/25)*Calculateur!AQ95*Calculateur!AS95*VLOOKUP('Données projet'!$B$10,Paramètres!$A$1:$I$89,3,0)*0.475*44/12</f>
        <v>0.97645411467980525</v>
      </c>
      <c r="AW95" s="21">
        <f>EXP(-LN(2)/2)*AW94+(1-EXP(-LN(2)/2))/(LN(2)/2)*AQ95*AT95*VLOOKUP('Données projet'!$B$10,Paramètres!$A$1:$I$89,3,0)*0.475*44/12</f>
        <v>1.4938523477519321E-10</v>
      </c>
      <c r="AX95" s="21">
        <f t="shared" si="60"/>
        <v>9.0688414379186941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47.296080000000053</v>
      </c>
      <c r="D96" s="11">
        <f t="shared" si="86"/>
        <v>13.913217192308331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472.49282043185423</v>
      </c>
      <c r="H96" s="67">
        <f t="shared" si="56"/>
        <v>399.93952594327038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67.68045600189987</v>
      </c>
      <c r="T96" s="59">
        <f t="shared" si="88"/>
        <v>201.27532917737176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11.145721299383865</v>
      </c>
      <c r="AA96" s="21">
        <f>EXP(-LN(2)/25)*AA95+(1-EXP(-LN(2)/25))/(LN(2)/25)*Calculateur!V96*Calculateur!X96*VLOOKUP('Données projet'!$B$9,Paramètres!$A$1:$I$89,3,0)*0.475*44/12</f>
        <v>1.3342678304410902</v>
      </c>
      <c r="AB96" s="21">
        <f>EXP(-LN(2)/2)*AB95+(1-EXP(-LN(2)/2))/(LN(2)/2)*V96*Y96*VLOOKUP('Données projet'!$B$9,Paramètres!$A$1:$I$89,3,0)*0.475*44/12</f>
        <v>1.483969760842739E-10</v>
      </c>
      <c r="AC96" s="22">
        <f t="shared" si="57"/>
        <v>12.479989129973353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41.083616109261413</v>
      </c>
      <c r="AO96" s="59">
        <f t="shared" si="90"/>
        <v>137.74160431363168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7.9337005435526091</v>
      </c>
      <c r="AV96" s="21">
        <f>EXP(-LN(2)/25)*AV95+(1-EXP(-LN(2)/25))/(LN(2)/25)*Calculateur!AQ96*Calculateur!AS96*VLOOKUP('Données projet'!$B$10,Paramètres!$A$1:$I$89,3,0)*0.475*44/12</f>
        <v>0.94975292556439583</v>
      </c>
      <c r="AW96" s="21">
        <f>EXP(-LN(2)/2)*AW95+(1-EXP(-LN(2)/2))/(LN(2)/2)*AQ96*AT96*VLOOKUP('Données projet'!$B$10,Paramètres!$A$1:$I$89,3,0)*0.475*44/12</f>
        <v>1.0563131251868357E-10</v>
      </c>
      <c r="AX96" s="21">
        <f t="shared" si="60"/>
        <v>8.8834534692226352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47.804640000000056</v>
      </c>
      <c r="D97" s="11">
        <f t="shared" si="86"/>
        <v>14.045325319551834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477.43832878250583</v>
      </c>
      <c r="H97" s="67">
        <f t="shared" si="56"/>
        <v>401.0553562648862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67.68045600189987</v>
      </c>
      <c r="T97" s="59">
        <f t="shared" si="88"/>
        <v>201.27532917737176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10.927160502921671</v>
      </c>
      <c r="AA97" s="21">
        <f>EXP(-LN(2)/25)*AA96+(1-EXP(-LN(2)/25))/(LN(2)/25)*Calculateur!V97*Calculateur!X97*VLOOKUP('Données projet'!$B$9,Paramètres!$A$1:$I$89,3,0)*0.475*44/12</f>
        <v>1.2977822064515829</v>
      </c>
      <c r="AB97" s="21">
        <f>EXP(-LN(2)/2)*AB96+(1-EXP(-LN(2)/2))/(LN(2)/2)*V97*Y97*VLOOKUP('Données projet'!$B$9,Paramètres!$A$1:$I$89,3,0)*0.475*44/12</f>
        <v>1.0493250809676799E-10</v>
      </c>
      <c r="AC97" s="22">
        <f t="shared" si="57"/>
        <v>12.224942709478187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41.083616109261413</v>
      </c>
      <c r="AO97" s="59">
        <f t="shared" si="90"/>
        <v>137.74160431363168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7.7781255149730546</v>
      </c>
      <c r="AV97" s="21">
        <f>EXP(-LN(2)/25)*AV96+(1-EXP(-LN(2)/25))/(LN(2)/25)*Calculateur!AQ97*Calculateur!AS97*VLOOKUP('Données projet'!$B$10,Paramètres!$A$1:$I$89,3,0)*0.475*44/12</f>
        <v>0.92378188186950172</v>
      </c>
      <c r="AW97" s="21">
        <f>EXP(-LN(2)/2)*AW96+(1-EXP(-LN(2)/2))/(LN(2)/2)*AQ97*AT97*VLOOKUP('Données projet'!$B$10,Paramètres!$A$1:$I$89,3,0)*0.475*44/12</f>
        <v>7.4692617387596603E-11</v>
      </c>
      <c r="AX97" s="21">
        <f t="shared" si="60"/>
        <v>8.7019073969172478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48.313200000000059</v>
      </c>
      <c r="D98" s="11">
        <f t="shared" si="86"/>
        <v>14.177269955565388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482.38257509559298</v>
      </c>
      <c r="H98" s="67">
        <f t="shared" si="56"/>
        <v>402.17090183927644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67.68045600189987</v>
      </c>
      <c r="T98" s="59">
        <f t="shared" si="88"/>
        <v>201.27532917737176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10.71288555036918</v>
      </c>
      <c r="AA98" s="21">
        <f>EXP(-LN(2)/25)*AA97+(1-EXP(-LN(2)/25))/(LN(2)/25)*Calculateur!V98*Calculateur!X98*VLOOKUP('Données projet'!$B$9,Paramètres!$A$1:$I$89,3,0)*0.475*44/12</f>
        <v>1.2622942837687643</v>
      </c>
      <c r="AB98" s="21">
        <f>EXP(-LN(2)/2)*AB97+(1-EXP(-LN(2)/2))/(LN(2)/2)*V98*Y98*VLOOKUP('Données projet'!$B$9,Paramètres!$A$1:$I$89,3,0)*0.475*44/12</f>
        <v>7.4198488042136948E-11</v>
      </c>
      <c r="AC98" s="22">
        <f t="shared" si="57"/>
        <v>11.975179834212142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41.083616109261413</v>
      </c>
      <c r="AO98" s="59">
        <f t="shared" si="90"/>
        <v>137.74160431363168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7.6256012178125472</v>
      </c>
      <c r="AV98" s="21">
        <f>EXP(-LN(2)/25)*AV97+(1-EXP(-LN(2)/25))/(LN(2)/25)*Calculateur!AQ98*Calculateur!AS98*VLOOKUP('Données projet'!$B$10,Paramètres!$A$1:$I$89,3,0)*0.475*44/12</f>
        <v>0.89852101773020232</v>
      </c>
      <c r="AW98" s="21">
        <f>EXP(-LN(2)/2)*AW97+(1-EXP(-LN(2)/2))/(LN(2)/2)*AQ98*AT98*VLOOKUP('Données projet'!$B$10,Paramètres!$A$1:$I$89,3,0)*0.475*44/12</f>
        <v>5.2815656259341787E-11</v>
      </c>
      <c r="AX98" s="21">
        <f t="shared" si="60"/>
        <v>8.5241222355955664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48.821760000000062</v>
      </c>
      <c r="D99" s="11">
        <f t="shared" si="86"/>
        <v>14.309053020523784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487.32557419351741</v>
      </c>
      <c r="H99" s="67">
        <f t="shared" si="56"/>
        <v>403.28616601074566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67.68045600189987</v>
      </c>
      <c r="T99" s="59">
        <f t="shared" si="88"/>
        <v>201.27532917737176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10.502812398941426</v>
      </c>
      <c r="AA99" s="21">
        <f>EXP(-LN(2)/25)*AA98+(1-EXP(-LN(2)/25))/(LN(2)/25)*Calculateur!V99*Calculateur!X99*VLOOKUP('Données projet'!$B$9,Paramètres!$A$1:$I$89,3,0)*0.475*44/12</f>
        <v>1.227776780197936</v>
      </c>
      <c r="AB99" s="21">
        <f>EXP(-LN(2)/2)*AB98+(1-EXP(-LN(2)/2))/(LN(2)/2)*V99*Y99*VLOOKUP('Données projet'!$B$9,Paramètres!$A$1:$I$89,3,0)*0.475*44/12</f>
        <v>5.2466254048383994E-11</v>
      </c>
      <c r="AC99" s="22">
        <f t="shared" si="57"/>
        <v>11.730589179191828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41.083616109261413</v>
      </c>
      <c r="AO99" s="59">
        <f t="shared" si="90"/>
        <v>137.74160431363168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7.4760678290887226</v>
      </c>
      <c r="AV99" s="21">
        <f>EXP(-LN(2)/25)*AV98+(1-EXP(-LN(2)/25))/(LN(2)/25)*Calculateur!AQ99*Calculateur!AS99*VLOOKUP('Données projet'!$B$10,Paramètres!$A$1:$I$89,3,0)*0.475*44/12</f>
        <v>0.87395091324920327</v>
      </c>
      <c r="AW99" s="21">
        <f>EXP(-LN(2)/2)*AW98+(1-EXP(-LN(2)/2))/(LN(2)/2)*AQ99*AT99*VLOOKUP('Données projet'!$B$10,Paramètres!$A$1:$I$89,3,0)*0.475*44/12</f>
        <v>3.7346308693798301E-11</v>
      </c>
      <c r="AX99" s="21">
        <f t="shared" si="60"/>
        <v>8.3500187423752728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49.330320000000064</v>
      </c>
      <c r="D100" s="11">
        <f t="shared" si="86"/>
        <v>14.440676392293357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492.26734057208955</v>
      </c>
      <c r="H100" s="67">
        <f t="shared" si="56"/>
        <v>404.40115204991105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67.68045600189987</v>
      </c>
      <c r="T100" s="59">
        <f t="shared" si="88"/>
        <v>201.27532917737176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10.2968586538812</v>
      </c>
      <c r="AA100" s="21">
        <f>EXP(-LN(2)/25)*AA99+(1-EXP(-LN(2)/25))/(LN(2)/25)*Calculateur!V100*Calculateur!X100*VLOOKUP('Données projet'!$B$9,Paramètres!$A$1:$I$89,3,0)*0.475*44/12</f>
        <v>1.1942031595774487</v>
      </c>
      <c r="AB100" s="21">
        <f>EXP(-LN(2)/2)*AB99+(1-EXP(-LN(2)/2))/(LN(2)/2)*V100*Y100*VLOOKUP('Données projet'!$B$9,Paramètres!$A$1:$I$89,3,0)*0.475*44/12</f>
        <v>3.7099244021068474E-11</v>
      </c>
      <c r="AC100" s="22">
        <f t="shared" si="57"/>
        <v>11.491061813495747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41.083616109261413</v>
      </c>
      <c r="AO100" s="59">
        <f t="shared" si="90"/>
        <v>137.74160431363168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7.3294666989114106</v>
      </c>
      <c r="AV100" s="21">
        <f>EXP(-LN(2)/25)*AV99+(1-EXP(-LN(2)/25))/(LN(2)/25)*Calculateur!AQ100*Calculateur!AS100*VLOOKUP('Données projet'!$B$10,Paramètres!$A$1:$I$89,3,0)*0.475*44/12</f>
        <v>0.85005267956732267</v>
      </c>
      <c r="AW100" s="21">
        <f>EXP(-LN(2)/2)*AW99+(1-EXP(-LN(2)/2))/(LN(2)/2)*AQ100*AT100*VLOOKUP('Données projet'!$B$10,Paramètres!$A$1:$I$89,3,0)*0.475*44/12</f>
        <v>2.6407828129670893E-11</v>
      </c>
      <c r="AX100" s="21">
        <f t="shared" si="60"/>
        <v>8.179519378505141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49.838880000000067</v>
      </c>
      <c r="D101" s="11">
        <f t="shared" si="86"/>
        <v>14.572141907790501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497.20788841101495</v>
      </c>
      <c r="H101" s="67">
        <f t="shared" si="56"/>
        <v>405.51586315606858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67.68045600189987</v>
      </c>
      <c r="T101" s="59">
        <f t="shared" si="88"/>
        <v>201.27532917737176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10.094943536142225</v>
      </c>
      <c r="AA101" s="21">
        <f>EXP(-LN(2)/25)*AA100+(1-EXP(-LN(2)/25))/(LN(2)/25)*Calculateur!V101*Calculateur!X101*VLOOKUP('Données projet'!$B$9,Paramètres!$A$1:$I$89,3,0)*0.475*44/12</f>
        <v>1.1615476113783887</v>
      </c>
      <c r="AB101" s="21">
        <f>EXP(-LN(2)/2)*AB100+(1-EXP(-LN(2)/2))/(LN(2)/2)*V101*Y101*VLOOKUP('Données projet'!$B$9,Paramètres!$A$1:$I$89,3,0)*0.475*44/12</f>
        <v>2.6233127024191997E-11</v>
      </c>
      <c r="AC101" s="22">
        <f t="shared" si="57"/>
        <v>11.256491147546846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41.083616109261413</v>
      </c>
      <c r="AO101" s="59">
        <f t="shared" si="90"/>
        <v>137.74160431363168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7.1857403274790155</v>
      </c>
      <c r="AV101" s="21">
        <f>EXP(-LN(2)/25)*AV100+(1-EXP(-LN(2)/25))/(LN(2)/25)*Calculateur!AQ101*Calculateur!AS101*VLOOKUP('Données projet'!$B$10,Paramètres!$A$1:$I$89,3,0)*0.475*44/12</f>
        <v>0.8268079443422266</v>
      </c>
      <c r="AW101" s="21">
        <f>EXP(-LN(2)/2)*AW100+(1-EXP(-LN(2)/2))/(LN(2)/2)*AQ101*AT101*VLOOKUP('Données projet'!$B$10,Paramètres!$A$1:$I$89,3,0)*0.475*44/12</f>
        <v>1.8673154346899151E-11</v>
      </c>
      <c r="AX101" s="21">
        <f t="shared" si="60"/>
        <v>8.0125482718399148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50.34744000000007</v>
      </c>
      <c r="D102" s="11">
        <f t="shared" si="86"/>
        <v>14.703451364283247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502.14723158394139</v>
      </c>
      <c r="H102" s="67">
        <f t="shared" si="56"/>
        <v>406.6303024594601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67.68045600189987</v>
      </c>
      <c r="T102" s="59">
        <f t="shared" si="88"/>
        <v>201.27532917737176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9.8969878507060489</v>
      </c>
      <c r="AA102" s="21">
        <f>EXP(-LN(2)/25)*AA101+(1-EXP(-LN(2)/25))/(LN(2)/25)*Calculateur!V102*Calculateur!X102*VLOOKUP('Données projet'!$B$9,Paramètres!$A$1:$I$89,3,0)*0.475*44/12</f>
        <v>1.1297850308621125</v>
      </c>
      <c r="AB102" s="21">
        <f>EXP(-LN(2)/2)*AB101+(1-EXP(-LN(2)/2))/(LN(2)/2)*V102*Y102*VLOOKUP('Données projet'!$B$9,Paramètres!$A$1:$I$89,3,0)*0.475*44/12</f>
        <v>1.8549622010534237E-11</v>
      </c>
      <c r="AC102" s="22">
        <f t="shared" si="57"/>
        <v>11.026772881586712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41.083616109261413</v>
      </c>
      <c r="AO102" s="59">
        <f t="shared" si="90"/>
        <v>137.74160431363168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7.0448323425259796</v>
      </c>
      <c r="AV102" s="21">
        <f>EXP(-LN(2)/25)*AV101+(1-EXP(-LN(2)/25))/(LN(2)/25)*Calculateur!AQ102*Calculateur!AS102*VLOOKUP('Données projet'!$B$10,Paramètres!$A$1:$I$89,3,0)*0.475*44/12</f>
        <v>0.80419883762424826</v>
      </c>
      <c r="AW102" s="21">
        <f>EXP(-LN(2)/2)*AW101+(1-EXP(-LN(2)/2))/(LN(2)/2)*AQ102*AT102*VLOOKUP('Données projet'!$B$10,Paramètres!$A$1:$I$89,3,0)*0.475*44/12</f>
        <v>1.3203914064835447E-11</v>
      </c>
      <c r="AX102" s="21">
        <f t="shared" si="60"/>
        <v>7.8490311801634318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50.856000000000073</v>
      </c>
      <c r="D103" s="11">
        <f t="shared" si="86"/>
        <v>14.83460652063863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507.0853836680883</v>
      </c>
      <c r="H103" s="67">
        <f t="shared" si="56"/>
        <v>407.74447302344572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67.68045600189987</v>
      </c>
      <c r="T103" s="59">
        <f t="shared" si="88"/>
        <v>201.27532917737176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9.7029139555202306</v>
      </c>
      <c r="AA103" s="21">
        <f>EXP(-LN(2)/25)*AA102+(1-EXP(-LN(2)/25))/(LN(2)/25)*Calculateur!V103*Calculateur!X103*VLOOKUP('Données projet'!$B$9,Paramètres!$A$1:$I$89,3,0)*0.475*44/12</f>
        <v>1.0988909997803753</v>
      </c>
      <c r="AB103" s="21">
        <f>EXP(-LN(2)/2)*AB102+(1-EXP(-LN(2)/2))/(LN(2)/2)*V103*Y103*VLOOKUP('Données projet'!$B$9,Paramètres!$A$1:$I$89,3,0)*0.475*44/12</f>
        <v>1.3116563512095999E-11</v>
      </c>
      <c r="AC103" s="22">
        <f t="shared" si="57"/>
        <v>10.801804955313722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41.083616109261413</v>
      </c>
      <c r="AO103" s="59">
        <f t="shared" si="90"/>
        <v>137.74160431363168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6.906687477212488</v>
      </c>
      <c r="AV103" s="21">
        <f>EXP(-LN(2)/25)*AV102+(1-EXP(-LN(2)/25))/(LN(2)/25)*Calculateur!AQ103*Calculateur!AS103*VLOOKUP('Données projet'!$B$10,Paramètres!$A$1:$I$89,3,0)*0.475*44/12</f>
        <v>0.78220797811843434</v>
      </c>
      <c r="AW103" s="21">
        <f>EXP(-LN(2)/2)*AW102+(1-EXP(-LN(2)/2))/(LN(2)/2)*AQ103*AT103*VLOOKUP('Données projet'!$B$10,Paramètres!$A$1:$I$89,3,0)*0.475*44/12</f>
        <v>9.3365771734495753E-12</v>
      </c>
      <c r="AX103" s="21">
        <f t="shared" si="60"/>
        <v>7.6888954553402584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51.364560000000075</v>
      </c>
      <c r="D104" s="11">
        <f t="shared" si="86"/>
        <v>14.965609098518881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512.02235795347963</v>
      </c>
      <c r="H104" s="67">
        <f t="shared" si="56"/>
        <v>408.85837784658713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67.68045600189987</v>
      </c>
      <c r="T104" s="59">
        <f t="shared" si="88"/>
        <v>201.27532917737176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9.5126457310456196</v>
      </c>
      <c r="AA104" s="21">
        <f>EXP(-LN(2)/25)*AA103+(1-EXP(-LN(2)/25))/(LN(2)/25)*Calculateur!V104*Calculateur!X104*VLOOKUP('Données projet'!$B$9,Paramètres!$A$1:$I$89,3,0)*0.475*44/12</f>
        <v>1.0688417676032147</v>
      </c>
      <c r="AB104" s="21">
        <f>EXP(-LN(2)/2)*AB103+(1-EXP(-LN(2)/2))/(LN(2)/2)*V104*Y104*VLOOKUP('Données projet'!$B$9,Paramètres!$A$1:$I$89,3,0)*0.475*44/12</f>
        <v>9.2748110052671185E-12</v>
      </c>
      <c r="AC104" s="22">
        <f t="shared" si="57"/>
        <v>10.581487498658108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41.083616109261413</v>
      </c>
      <c r="AO104" s="59">
        <f t="shared" si="90"/>
        <v>137.74160431363168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6.7712515484477462</v>
      </c>
      <c r="AV104" s="21">
        <f>EXP(-LN(2)/25)*AV103+(1-EXP(-LN(2)/25))/(LN(2)/25)*Calculateur!AQ104*Calculateur!AS104*VLOOKUP('Données projet'!$B$10,Paramètres!$A$1:$I$89,3,0)*0.475*44/12</f>
        <v>0.76081845982225593</v>
      </c>
      <c r="AW104" s="21">
        <f>EXP(-LN(2)/2)*AW103+(1-EXP(-LN(2)/2))/(LN(2)/2)*AQ104*AT104*VLOOKUP('Données projet'!$B$10,Paramètres!$A$1:$I$89,3,0)*0.475*44/12</f>
        <v>6.6019570324177233E-12</v>
      </c>
      <c r="AX104" s="21">
        <f t="shared" si="60"/>
        <v>7.5320700082766043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51.873120000000078</v>
      </c>
      <c r="D105" s="11">
        <f t="shared" si="86"/>
        <v>15.096460783528732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516.95816745180139</v>
      </c>
      <c r="H105" s="67">
        <f t="shared" si="56"/>
        <v>409.97201986464597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67.68045600189987</v>
      </c>
      <c r="T105" s="59">
        <f t="shared" si="88"/>
        <v>201.27532917737176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9.3261085504007966</v>
      </c>
      <c r="AA105" s="21">
        <f>EXP(-LN(2)/25)*AA104+(1-EXP(-LN(2)/25))/(LN(2)/25)*Calculateur!V105*Calculateur!X105*VLOOKUP('Données projet'!$B$9,Paramètres!$A$1:$I$89,3,0)*0.475*44/12</f>
        <v>1.039614233260159</v>
      </c>
      <c r="AB105" s="21">
        <f>EXP(-LN(2)/2)*AB104+(1-EXP(-LN(2)/2))/(LN(2)/2)*V105*Y105*VLOOKUP('Données projet'!$B$9,Paramètres!$A$1:$I$89,3,0)*0.475*44/12</f>
        <v>6.5582817560479993E-12</v>
      </c>
      <c r="AC105" s="22">
        <f t="shared" si="57"/>
        <v>10.365722783667515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41.083616109261413</v>
      </c>
      <c r="AO105" s="59">
        <f t="shared" si="90"/>
        <v>137.74160431363168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6.638471435638321</v>
      </c>
      <c r="AV105" s="21">
        <f>EXP(-LN(2)/25)*AV104+(1-EXP(-LN(2)/25))/(LN(2)/25)*Calculateur!AQ105*Calculateur!AS105*VLOOKUP('Données projet'!$B$10,Paramètres!$A$1:$I$89,3,0)*0.475*44/12</f>
        <v>0.74001383902871243</v>
      </c>
      <c r="AW105" s="21">
        <f>EXP(-LN(2)/2)*AW104+(1-EXP(-LN(2)/2))/(LN(2)/2)*AQ105*AT105*VLOOKUP('Données projet'!$B$10,Paramètres!$A$1:$I$89,3,0)*0.475*44/12</f>
        <v>4.6682885867247877E-12</v>
      </c>
      <c r="AX105" s="21">
        <f t="shared" si="60"/>
        <v>7.3784852746717018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52.381680000000081</v>
      </c>
      <c r="D106" s="11">
        <f t="shared" si="86"/>
        <v>15.227163226316589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521.89282490490064</v>
      </c>
      <c r="H106" s="67">
        <f t="shared" si="56"/>
        <v>411.08540195250151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67.68045600189987</v>
      </c>
      <c r="T106" s="59">
        <f t="shared" si="88"/>
        <v>201.27532917737176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9.1432292500919736</v>
      </c>
      <c r="AA106" s="21">
        <f>EXP(-LN(2)/25)*AA105+(1-EXP(-LN(2)/25))/(LN(2)/25)*Calculateur!V106*Calculateur!X106*VLOOKUP('Données projet'!$B$9,Paramètres!$A$1:$I$89,3,0)*0.475*44/12</f>
        <v>1.0111859273807235</v>
      </c>
      <c r="AB106" s="21">
        <f>EXP(-LN(2)/2)*AB105+(1-EXP(-LN(2)/2))/(LN(2)/2)*V106*Y106*VLOOKUP('Données projet'!$B$9,Paramètres!$A$1:$I$89,3,0)*0.475*44/12</f>
        <v>4.6374055026335593E-12</v>
      </c>
      <c r="AC106" s="22">
        <f t="shared" si="57"/>
        <v>10.154415177477334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41.083616109261413</v>
      </c>
      <c r="AO106" s="59">
        <f t="shared" si="90"/>
        <v>137.74160431363168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6.508295059853217</v>
      </c>
      <c r="AV106" s="21">
        <f>EXP(-LN(2)/25)*AV105+(1-EXP(-LN(2)/25))/(LN(2)/25)*Calculateur!AQ106*Calculateur!AS106*VLOOKUP('Données projet'!$B$10,Paramètres!$A$1:$I$89,3,0)*0.475*44/12</f>
        <v>0.71977812168483579</v>
      </c>
      <c r="AW106" s="21">
        <f>EXP(-LN(2)/2)*AW105+(1-EXP(-LN(2)/2))/(LN(2)/2)*AQ106*AT106*VLOOKUP('Données projet'!$B$10,Paramètres!$A$1:$I$89,3,0)*0.475*44/12</f>
        <v>3.3009785162088617E-12</v>
      </c>
      <c r="AX106" s="21">
        <f t="shared" si="60"/>
        <v>7.2280731815413537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52.890240000000084</v>
      </c>
      <c r="D107" s="11">
        <f t="shared" si="86"/>
        <v>15.357718043631591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526.82634279294632</v>
      </c>
      <c r="H107" s="67">
        <f t="shared" si="56"/>
        <v>412.19852692599181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67.68045600189987</v>
      </c>
      <c r="T107" s="59">
        <f t="shared" si="88"/>
        <v>201.27532917737176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8.9639361013168468</v>
      </c>
      <c r="AA107" s="21">
        <f>EXP(-LN(2)/25)*AA106+(1-EXP(-LN(2)/25))/(LN(2)/25)*Calculateur!V107*Calculateur!X107*VLOOKUP('Données projet'!$B$9,Paramètres!$A$1:$I$89,3,0)*0.475*44/12</f>
        <v>0.98353499502054087</v>
      </c>
      <c r="AB107" s="21">
        <f>EXP(-LN(2)/2)*AB106+(1-EXP(-LN(2)/2))/(LN(2)/2)*V107*Y107*VLOOKUP('Données projet'!$B$9,Paramètres!$A$1:$I$89,3,0)*0.475*44/12</f>
        <v>3.2791408780239997E-12</v>
      </c>
      <c r="AC107" s="22">
        <f t="shared" si="57"/>
        <v>9.9474710963406672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41.083616109261413</v>
      </c>
      <c r="AO107" s="59">
        <f t="shared" si="90"/>
        <v>137.74160431363168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6.3806713633975098</v>
      </c>
      <c r="AV107" s="21">
        <f>EXP(-LN(2)/25)*AV106+(1-EXP(-LN(2)/25))/(LN(2)/25)*Calculateur!AQ107*Calculateur!AS107*VLOOKUP('Données projet'!$B$10,Paramètres!$A$1:$I$89,3,0)*0.475*44/12</f>
        <v>0.70009575109587763</v>
      </c>
      <c r="AW107" s="21">
        <f>EXP(-LN(2)/2)*AW106+(1-EXP(-LN(2)/2))/(LN(2)/2)*AQ107*AT107*VLOOKUP('Données projet'!$B$10,Paramètres!$A$1:$I$89,3,0)*0.475*44/12</f>
        <v>2.3341442933623938E-12</v>
      </c>
      <c r="AX107" s="21">
        <f t="shared" si="60"/>
        <v>7.0807671144957212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53.398800000000087</v>
      </c>
      <c r="D108" s="11">
        <f t="shared" si="86"/>
        <v>15.488126819338939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531.75873334226617</v>
      </c>
      <c r="H108" s="67">
        <f t="shared" si="56"/>
        <v>413.31139754368212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67.68045600189987</v>
      </c>
      <c r="T108" s="59">
        <f t="shared" si="88"/>
        <v>201.27532917737176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8.7881587818311786</v>
      </c>
      <c r="AA108" s="21">
        <f>EXP(-LN(2)/25)*AA107+(1-EXP(-LN(2)/25))/(LN(2)/25)*Calculateur!V108*Calculateur!X108*VLOOKUP('Données projet'!$B$9,Paramètres!$A$1:$I$89,3,0)*0.475*44/12</f>
        <v>0.95664017885984665</v>
      </c>
      <c r="AB108" s="21">
        <f>EXP(-LN(2)/2)*AB107+(1-EXP(-LN(2)/2))/(LN(2)/2)*V108*Y108*VLOOKUP('Données projet'!$B$9,Paramètres!$A$1:$I$89,3,0)*0.475*44/12</f>
        <v>2.3187027513167796E-12</v>
      </c>
      <c r="AC108" s="22">
        <f t="shared" si="57"/>
        <v>9.7447989606933429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41.083616109261413</v>
      </c>
      <c r="AO108" s="59">
        <f t="shared" si="90"/>
        <v>137.74160431363168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6.2555502897865303</v>
      </c>
      <c r="AV108" s="21">
        <f>EXP(-LN(2)/25)*AV107+(1-EXP(-LN(2)/25))/(LN(2)/25)*Calculateur!AQ108*Calculateur!AS108*VLOOKUP('Données projet'!$B$10,Paramètres!$A$1:$I$89,3,0)*0.475*44/12</f>
        <v>0.68095159596572541</v>
      </c>
      <c r="AW108" s="21">
        <f>EXP(-LN(2)/2)*AW107+(1-EXP(-LN(2)/2))/(LN(2)/2)*AQ108*AT108*VLOOKUP('Données projet'!$B$10,Paramètres!$A$1:$I$89,3,0)*0.475*44/12</f>
        <v>1.6504892581044308E-12</v>
      </c>
      <c r="AX108" s="21">
        <f t="shared" si="60"/>
        <v>6.9365018857539056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53.907360000000089</v>
      </c>
      <c r="D109" s="11">
        <f t="shared" si="86"/>
        <v>15.618391105395395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536.69000853287741</v>
      </c>
      <c r="H109" s="67">
        <f t="shared" si="56"/>
        <v>414.4240165085638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67.68045600189987</v>
      </c>
      <c r="T109" s="59">
        <f t="shared" si="88"/>
        <v>201.27532917737176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8.6158283483670459</v>
      </c>
      <c r="AA109" s="21">
        <f>EXP(-LN(2)/25)*AA108+(1-EXP(-LN(2)/25))/(LN(2)/25)*Calculateur!V109*Calculateur!X109*VLOOKUP('Données projet'!$B$9,Paramètres!$A$1:$I$89,3,0)*0.475*44/12</f>
        <v>0.93048080286140356</v>
      </c>
      <c r="AB109" s="21">
        <f>EXP(-LN(2)/2)*AB108+(1-EXP(-LN(2)/2))/(LN(2)/2)*V109*Y109*VLOOKUP('Données projet'!$B$9,Paramètres!$A$1:$I$89,3,0)*0.475*44/12</f>
        <v>1.6395704390119998E-12</v>
      </c>
      <c r="AC109" s="22">
        <f t="shared" si="57"/>
        <v>9.5463091512300888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41.083616109261413</v>
      </c>
      <c r="AO109" s="59">
        <f t="shared" si="90"/>
        <v>137.74160431363168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6.1328827641127432</v>
      </c>
      <c r="AV109" s="21">
        <f>EXP(-LN(2)/25)*AV108+(1-EXP(-LN(2)/25))/(LN(2)/25)*Calculateur!AQ109*Calculateur!AS109*VLOOKUP('Données projet'!$B$10,Paramètres!$A$1:$I$89,3,0)*0.475*44/12</f>
        <v>0.66233093876435456</v>
      </c>
      <c r="AW109" s="21">
        <f>EXP(-LN(2)/2)*AW108+(1-EXP(-LN(2)/2))/(LN(2)/2)*AQ109*AT109*VLOOKUP('Données projet'!$B$10,Paramètres!$A$1:$I$89,3,0)*0.475*44/12</f>
        <v>1.1670721466811969E-12</v>
      </c>
      <c r="AX109" s="21">
        <f t="shared" si="60"/>
        <v>6.7952137028782644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54.415920000000092</v>
      </c>
      <c r="D110" s="11">
        <f t="shared" si="86"/>
        <v>15.748512422786959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541.62018010572467</v>
      </c>
      <c r="H110" s="67">
        <f t="shared" si="56"/>
        <v>415.53638646968744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67.68045600189987</v>
      </c>
      <c r="T110" s="59">
        <f t="shared" si="88"/>
        <v>201.27532917737176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8.4468772095919586</v>
      </c>
      <c r="AA110" s="21">
        <f>EXP(-LN(2)/25)*AA109+(1-EXP(-LN(2)/25))/(LN(2)/25)*Calculateur!V110*Calculateur!X110*VLOOKUP('Données projet'!$B$9,Paramètres!$A$1:$I$89,3,0)*0.475*44/12</f>
        <v>0.90503675637529968</v>
      </c>
      <c r="AB110" s="21">
        <f>EXP(-LN(2)/2)*AB109+(1-EXP(-LN(2)/2))/(LN(2)/2)*V110*Y110*VLOOKUP('Données projet'!$B$9,Paramètres!$A$1:$I$89,3,0)*0.475*44/12</f>
        <v>1.1593513756583898E-12</v>
      </c>
      <c r="AC110" s="22">
        <f t="shared" si="57"/>
        <v>9.3519139659684178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41.083616109261413</v>
      </c>
      <c r="AO110" s="59">
        <f t="shared" si="90"/>
        <v>137.74160431363168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6.012620673797616</v>
      </c>
      <c r="AV110" s="21">
        <f>EXP(-LN(2)/25)*AV109+(1-EXP(-LN(2)/25))/(LN(2)/25)*Calculateur!AQ110*Calculateur!AS110*VLOOKUP('Données projet'!$B$10,Paramètres!$A$1:$I$89,3,0)*0.475*44/12</f>
        <v>0.64421946441337297</v>
      </c>
      <c r="AW110" s="21">
        <f>EXP(-LN(2)/2)*AW109+(1-EXP(-LN(2)/2))/(LN(2)/2)*AQ110*AT110*VLOOKUP('Données projet'!$B$10,Paramètres!$A$1:$I$89,3,0)*0.475*44/12</f>
        <v>8.2524462905221542E-13</v>
      </c>
      <c r="AX110" s="21">
        <f t="shared" si="60"/>
        <v>6.6568401382118143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54.924480000000095</v>
      </c>
      <c r="D111" s="11">
        <f t="shared" si="86"/>
        <v>15.878492262430417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546.54925956963905</v>
      </c>
      <c r="H111" s="67">
        <f t="shared" si="56"/>
        <v>416.64851002373314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67.68045600189987</v>
      </c>
      <c r="T111" s="59">
        <f t="shared" si="88"/>
        <v>201.27532917737176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8.2812390995982312</v>
      </c>
      <c r="AA111" s="21">
        <f>EXP(-LN(2)/25)*AA110+(1-EXP(-LN(2)/25))/(LN(2)/25)*Calculateur!V111*Calculateur!X111*VLOOKUP('Données projet'!$B$9,Paramètres!$A$1:$I$89,3,0)*0.475*44/12</f>
        <v>0.88028847867840254</v>
      </c>
      <c r="AB111" s="21">
        <f>EXP(-LN(2)/2)*AB110+(1-EXP(-LN(2)/2))/(LN(2)/2)*V111*Y111*VLOOKUP('Données projet'!$B$9,Paramètres!$A$1:$I$89,3,0)*0.475*44/12</f>
        <v>8.1978521950599991E-13</v>
      </c>
      <c r="AC111" s="22">
        <f t="shared" si="57"/>
        <v>9.1615275782774521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41.083616109261413</v>
      </c>
      <c r="AO111" s="59">
        <f t="shared" si="90"/>
        <v>137.74160431363168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5.8947168497209361</v>
      </c>
      <c r="AV111" s="21">
        <f>EXP(-LN(2)/25)*AV110+(1-EXP(-LN(2)/25))/(LN(2)/25)*Calculateur!AQ111*Calculateur!AS111*VLOOKUP('Données projet'!$B$10,Paramètres!$A$1:$I$89,3,0)*0.475*44/12</f>
        <v>0.62660324928096001</v>
      </c>
      <c r="AW111" s="21">
        <f>EXP(-LN(2)/2)*AW110+(1-EXP(-LN(2)/2))/(LN(2)/2)*AQ111*AT111*VLOOKUP('Données projet'!$B$10,Paramètres!$A$1:$I$89,3,0)*0.475*44/12</f>
        <v>5.8353607334059846E-13</v>
      </c>
      <c r="AX111" s="21">
        <f t="shared" si="60"/>
        <v>6.5213200990024793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55.433040000000098</v>
      </c>
      <c r="D112" s="11">
        <f t="shared" si="86"/>
        <v>16.008332086040603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551.4772582080335</v>
      </c>
      <c r="H112" s="67">
        <f t="shared" si="56"/>
        <v>417.76038971652088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67.68045600189987</v>
      </c>
      <c r="T112" s="59">
        <f t="shared" si="88"/>
        <v>201.27532917737176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8.1188490519122105</v>
      </c>
      <c r="AA112" s="21">
        <f>EXP(-LN(2)/25)*AA111+(1-EXP(-LN(2)/25))/(LN(2)/25)*Calculateur!V112*Calculateur!X112*VLOOKUP('Données projet'!$B$9,Paramètres!$A$1:$I$89,3,0)*0.475*44/12</f>
        <v>0.85621694393658243</v>
      </c>
      <c r="AB112" s="21">
        <f>EXP(-LN(2)/2)*AB111+(1-EXP(-LN(2)/2))/(LN(2)/2)*V112*Y112*VLOOKUP('Données projet'!$B$9,Paramètres!$A$1:$I$89,3,0)*0.475*44/12</f>
        <v>5.7967568782919491E-13</v>
      </c>
      <c r="AC112" s="22">
        <f t="shared" si="57"/>
        <v>8.9750659958493717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41.083616109261413</v>
      </c>
      <c r="AO112" s="59">
        <f t="shared" si="90"/>
        <v>137.74160431363168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5.7791250477201688</v>
      </c>
      <c r="AV112" s="21">
        <f>EXP(-LN(2)/25)*AV111+(1-EXP(-LN(2)/25))/(LN(2)/25)*Calculateur!AQ112*Calculateur!AS112*VLOOKUP('Données projet'!$B$10,Paramètres!$A$1:$I$89,3,0)*0.475*44/12</f>
        <v>0.60946875047773941</v>
      </c>
      <c r="AW112" s="21">
        <f>EXP(-LN(2)/2)*AW111+(1-EXP(-LN(2)/2))/(LN(2)/2)*AQ112*AT112*VLOOKUP('Données projet'!$B$10,Paramètres!$A$1:$I$89,3,0)*0.475*44/12</f>
        <v>4.1262231452610771E-13</v>
      </c>
      <c r="AX112" s="21">
        <f t="shared" si="60"/>
        <v>6.388593798198321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55.941600000000101</v>
      </c>
      <c r="D113" s="11">
        <f t="shared" si="86"/>
        <v>16.138033326964955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556.40418708534423</v>
      </c>
      <c r="H113" s="67">
        <f t="shared" si="56"/>
        <v>418.87202804446412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67.68045600189987</v>
      </c>
      <c r="T113" s="59">
        <f t="shared" si="88"/>
        <v>201.27532917737176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7.9596433740131634</v>
      </c>
      <c r="AA113" s="21">
        <f>EXP(-LN(2)/25)*AA112+(1-EXP(-LN(2)/25))/(LN(2)/25)*Calculateur!V113*Calculateur!X113*VLOOKUP('Données projet'!$B$9,Paramètres!$A$1:$I$89,3,0)*0.475*44/12</f>
        <v>0.83280364657814443</v>
      </c>
      <c r="AB113" s="21">
        <f>EXP(-LN(2)/2)*AB112+(1-EXP(-LN(2)/2))/(LN(2)/2)*V113*Y113*VLOOKUP('Données projet'!$B$9,Paramètres!$A$1:$I$89,3,0)*0.475*44/12</f>
        <v>4.0989260975299996E-13</v>
      </c>
      <c r="AC113" s="22">
        <f t="shared" si="57"/>
        <v>8.7924470205917178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41.083616109261413</v>
      </c>
      <c r="AO113" s="59">
        <f t="shared" si="90"/>
        <v>137.74160431363168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5.6657999304525983</v>
      </c>
      <c r="AV113" s="21">
        <f>EXP(-LN(2)/25)*AV112+(1-EXP(-LN(2)/25))/(LN(2)/25)*Calculateur!AQ113*Calculateur!AS113*VLOOKUP('Données projet'!$B$10,Paramètres!$A$1:$I$89,3,0)*0.475*44/12</f>
        <v>0.59280279544535697</v>
      </c>
      <c r="AW113" s="21">
        <f>EXP(-LN(2)/2)*AW112+(1-EXP(-LN(2)/2))/(LN(2)/2)*AQ113*AT113*VLOOKUP('Données projet'!$B$10,Paramètres!$A$1:$I$89,3,0)*0.475*44/12</f>
        <v>2.9176803667029923E-13</v>
      </c>
      <c r="AX113" s="21">
        <f t="shared" si="60"/>
        <v>6.2586027258982471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56.450160000000103</v>
      </c>
      <c r="D114" s="11">
        <f t="shared" si="86"/>
        <v>16.267597390986701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561.33005705323149</v>
      </c>
      <c r="H114" s="67">
        <f t="shared" si="56"/>
        <v>419.98342745596864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67.68045600189987</v>
      </c>
      <c r="T114" s="59">
        <f t="shared" si="88"/>
        <v>201.27532917737176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7.8035596223518411</v>
      </c>
      <c r="AA114" s="21">
        <f>EXP(-LN(2)/25)*AA113+(1-EXP(-LN(2)/25))/(LN(2)/25)*Calculateur!V114*Calculateur!X114*VLOOKUP('Données projet'!$B$9,Paramètres!$A$1:$I$89,3,0)*0.475*44/12</f>
        <v>0.81003058706722475</v>
      </c>
      <c r="AB114" s="21">
        <f>EXP(-LN(2)/2)*AB113+(1-EXP(-LN(2)/2))/(LN(2)/2)*V114*Y114*VLOOKUP('Données projet'!$B$9,Paramètres!$A$1:$I$89,3,0)*0.475*44/12</f>
        <v>2.8983784391459745E-13</v>
      </c>
      <c r="AC114" s="22">
        <f t="shared" si="57"/>
        <v>8.613590209419355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41.083616109261413</v>
      </c>
      <c r="AO114" s="59">
        <f t="shared" si="90"/>
        <v>137.74160431363168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5.5546970496131491</v>
      </c>
      <c r="AV114" s="21">
        <f>EXP(-LN(2)/25)*AV113+(1-EXP(-LN(2)/25))/(LN(2)/25)*Calculateur!AQ114*Calculateur!AS114*VLOOKUP('Données projet'!$B$10,Paramètres!$A$1:$I$89,3,0)*0.475*44/12</f>
        <v>0.57659257182975954</v>
      </c>
      <c r="AW114" s="21">
        <f>EXP(-LN(2)/2)*AW113+(1-EXP(-LN(2)/2))/(LN(2)/2)*AQ114*AT114*VLOOKUP('Données projet'!$B$10,Paramètres!$A$1:$I$89,3,0)*0.475*44/12</f>
        <v>2.0631115726305385E-13</v>
      </c>
      <c r="AX114" s="21">
        <f t="shared" si="60"/>
        <v>6.1312896214431145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56.958720000000106</v>
      </c>
      <c r="D115" s="11">
        <f t="shared" si="86"/>
        <v>16.397025657098517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566.25487875655074</v>
      </c>
      <c r="H115" s="67">
        <f t="shared" si="56"/>
        <v>421.09459035278007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67.68045600189987</v>
      </c>
      <c r="T115" s="59">
        <f t="shared" si="88"/>
        <v>201.27532917737176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7.6505365778589098</v>
      </c>
      <c r="AA115" s="21">
        <f>EXP(-LN(2)/25)*AA114+(1-EXP(-LN(2)/25))/(LN(2)/25)*Calculateur!V115*Calculateur!X115*VLOOKUP('Données projet'!$B$9,Paramètres!$A$1:$I$89,3,0)*0.475*44/12</f>
        <v>0.78788025806621431</v>
      </c>
      <c r="AB115" s="21">
        <f>EXP(-LN(2)/2)*AB114+(1-EXP(-LN(2)/2))/(LN(2)/2)*V115*Y115*VLOOKUP('Données projet'!$B$9,Paramètres!$A$1:$I$89,3,0)*0.475*44/12</f>
        <v>2.0494630487649998E-13</v>
      </c>
      <c r="AC115" s="22">
        <f t="shared" si="57"/>
        <v>8.4384168359253291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41.083616109261413</v>
      </c>
      <c r="AO115" s="59">
        <f t="shared" si="90"/>
        <v>137.74160431363168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5.4457728285008953</v>
      </c>
      <c r="AV115" s="21">
        <f>EXP(-LN(2)/25)*AV114+(1-EXP(-LN(2)/25))/(LN(2)/25)*Calculateur!AQ115*Calculateur!AS115*VLOOKUP('Données projet'!$B$10,Paramètres!$A$1:$I$89,3,0)*0.475*44/12</f>
        <v>0.56082561763138927</v>
      </c>
      <c r="AW115" s="21">
        <f>EXP(-LN(2)/2)*AW114+(1-EXP(-LN(2)/2))/(LN(2)/2)*AQ115*AT115*VLOOKUP('Données projet'!$B$10,Paramètres!$A$1:$I$89,3,0)*0.475*44/12</f>
        <v>1.4588401833514961E-13</v>
      </c>
      <c r="AX115" s="21">
        <f t="shared" si="60"/>
        <v>6.00659844613243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57.467280000000109</v>
      </c>
      <c r="D116" s="11">
        <f t="shared" si="86"/>
        <v>16.526319478247487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571.17866263910435</v>
      </c>
      <c r="H116" s="67">
        <f t="shared" si="56"/>
        <v>422.20551909128119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67.68045600189987</v>
      </c>
      <c r="T116" s="59">
        <f t="shared" si="88"/>
        <v>201.27532917737176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7.5005142219336438</v>
      </c>
      <c r="AA116" s="21">
        <f>EXP(-LN(2)/25)*AA115+(1-EXP(-LN(2)/25))/(LN(2)/25)*Calculateur!V116*Calculateur!X116*VLOOKUP('Données projet'!$B$9,Paramètres!$A$1:$I$89,3,0)*0.475*44/12</f>
        <v>0.76633563097657165</v>
      </c>
      <c r="AB116" s="21">
        <f>EXP(-LN(2)/2)*AB115+(1-EXP(-LN(2)/2))/(LN(2)/2)*V116*Y116*VLOOKUP('Données projet'!$B$9,Paramètres!$A$1:$I$89,3,0)*0.475*44/12</f>
        <v>1.4491892195729873E-13</v>
      </c>
      <c r="AC116" s="22">
        <f t="shared" si="57"/>
        <v>8.2668498529103616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41.083616109261413</v>
      </c>
      <c r="AO116" s="59">
        <f t="shared" si="90"/>
        <v>137.74160431363168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5.3389845449274382</v>
      </c>
      <c r="AV116" s="21">
        <f>EXP(-LN(2)/25)*AV115+(1-EXP(-LN(2)/25))/(LN(2)/25)*Calculateur!AQ116*Calculateur!AS116*VLOOKUP('Données projet'!$B$10,Paramètres!$A$1:$I$89,3,0)*0.475*44/12</f>
        <v>0.54548981162472143</v>
      </c>
      <c r="AW116" s="21">
        <f>EXP(-LN(2)/2)*AW115+(1-EXP(-LN(2)/2))/(LN(2)/2)*AQ116*AT116*VLOOKUP('Données projet'!$B$10,Paramètres!$A$1:$I$89,3,0)*0.475*44/12</f>
        <v>1.0315557863152693E-13</v>
      </c>
      <c r="AX116" s="21">
        <f t="shared" si="60"/>
        <v>5.8844743565522624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57.975840000000112</v>
      </c>
      <c r="D117" s="11">
        <f t="shared" si="86"/>
        <v>16.655480182053164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576.10141894918308</v>
      </c>
      <c r="H117" s="67">
        <f t="shared" si="56"/>
        <v>423.31621598374272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67.68045600189987</v>
      </c>
      <c r="T117" s="59">
        <f t="shared" si="88"/>
        <v>201.27532917737176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7.3534337129034704</v>
      </c>
      <c r="AA117" s="21">
        <f>EXP(-LN(2)/25)*AA116+(1-EXP(-LN(2)/25))/(LN(2)/25)*Calculateur!V117*Calculateur!X117*VLOOKUP('Données projet'!$B$9,Paramètres!$A$1:$I$89,3,0)*0.475*44/12</f>
        <v>0.74538014284767795</v>
      </c>
      <c r="AB117" s="21">
        <f>EXP(-LN(2)/2)*AB116+(1-EXP(-LN(2)/2))/(LN(2)/2)*V117*Y117*VLOOKUP('Données projet'!$B$9,Paramètres!$A$1:$I$89,3,0)*0.475*44/12</f>
        <v>1.0247315243824999E-13</v>
      </c>
      <c r="AC117" s="22">
        <f t="shared" si="57"/>
        <v>8.098813855751251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41.083616109261413</v>
      </c>
      <c r="AO117" s="59">
        <f t="shared" si="90"/>
        <v>137.74160431363168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5.2342903144604351</v>
      </c>
      <c r="AV117" s="21">
        <f>EXP(-LN(2)/25)*AV116+(1-EXP(-LN(2)/25))/(LN(2)/25)*Calculateur!AQ117*Calculateur!AS117*VLOOKUP('Données projet'!$B$10,Paramètres!$A$1:$I$89,3,0)*0.475*44/12</f>
        <v>0.53057336403978095</v>
      </c>
      <c r="AW117" s="21">
        <f>EXP(-LN(2)/2)*AW116+(1-EXP(-LN(2)/2))/(LN(2)/2)*AQ117*AT117*VLOOKUP('Données projet'!$B$10,Paramètres!$A$1:$I$89,3,0)*0.475*44/12</f>
        <v>7.2942009167574807E-14</v>
      </c>
      <c r="AX117" s="21">
        <f t="shared" si="60"/>
        <v>5.7648636785002889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58.484400000000115</v>
      </c>
      <c r="D118" s="11">
        <f t="shared" si="86"/>
        <v>16.784509071499606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581.02315774491024</v>
      </c>
      <c r="H118" s="67">
        <f t="shared" si="56"/>
        <v>424.42668329952869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67.68045600189987</v>
      </c>
      <c r="T118" s="59">
        <f t="shared" si="88"/>
        <v>201.27532917737176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7.2092373629451263</v>
      </c>
      <c r="AA118" s="21">
        <f>EXP(-LN(2)/25)*AA117+(1-EXP(-LN(2)/25))/(LN(2)/25)*Calculateur!V118*Calculateur!X118*VLOOKUP('Données projet'!$B$9,Paramètres!$A$1:$I$89,3,0)*0.475*44/12</f>
        <v>0.72499768364367012</v>
      </c>
      <c r="AB118" s="21">
        <f>EXP(-LN(2)/2)*AB117+(1-EXP(-LN(2)/2))/(LN(2)/2)*V118*Y118*VLOOKUP('Données projet'!$B$9,Paramètres!$A$1:$I$89,3,0)*0.475*44/12</f>
        <v>7.2459460978649363E-14</v>
      </c>
      <c r="AC118" s="22">
        <f t="shared" si="57"/>
        <v>7.9342350465888689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41.083616109261413</v>
      </c>
      <c r="AO118" s="59">
        <f t="shared" si="90"/>
        <v>137.74160431363168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5.1316490739957148</v>
      </c>
      <c r="AV118" s="21">
        <f>EXP(-LN(2)/25)*AV117+(1-EXP(-LN(2)/25))/(LN(2)/25)*Calculateur!AQ118*Calculateur!AS118*VLOOKUP('Données projet'!$B$10,Paramètres!$A$1:$I$89,3,0)*0.475*44/12</f>
        <v>0.51606480749847261</v>
      </c>
      <c r="AW118" s="21">
        <f>EXP(-LN(2)/2)*AW117+(1-EXP(-LN(2)/2))/(LN(2)/2)*AQ118*AT118*VLOOKUP('Données projet'!$B$10,Paramètres!$A$1:$I$89,3,0)*0.475*44/12</f>
        <v>5.1577789315763464E-14</v>
      </c>
      <c r="AX118" s="21">
        <f t="shared" si="60"/>
        <v>5.6477138814942389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58.992960000000117</v>
      </c>
      <c r="D119" s="11">
        <f t="shared" si="86"/>
        <v>16.913407425602678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585.94388889939</v>
      </c>
      <c r="H119" s="67">
        <f t="shared" si="56"/>
        <v>425.53692326625821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67.68045600189987</v>
      </c>
      <c r="T119" s="59">
        <f t="shared" si="88"/>
        <v>201.27532917737176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7.0678686154583765</v>
      </c>
      <c r="AA119" s="21">
        <f>EXP(-LN(2)/25)*AA118+(1-EXP(-LN(2)/25))/(LN(2)/25)*Calculateur!V119*Calculateur!X119*VLOOKUP('Données projet'!$B$9,Paramètres!$A$1:$I$89,3,0)*0.475*44/12</f>
        <v>0.70517258385846282</v>
      </c>
      <c r="AB119" s="21">
        <f>EXP(-LN(2)/2)*AB118+(1-EXP(-LN(2)/2))/(LN(2)/2)*V119*Y119*VLOOKUP('Données projet'!$B$9,Paramètres!$A$1:$I$89,3,0)*0.475*44/12</f>
        <v>5.1236576219124995E-14</v>
      </c>
      <c r="AC119" s="22">
        <f t="shared" si="57"/>
        <v>7.7730411993168911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41.083616109261413</v>
      </c>
      <c r="AO119" s="59">
        <f t="shared" si="90"/>
        <v>137.74160431363168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5.0310205656515326</v>
      </c>
      <c r="AV119" s="21">
        <f>EXP(-LN(2)/25)*AV118+(1-EXP(-LN(2)/25))/(LN(2)/25)*Calculateur!AQ119*Calculateur!AS119*VLOOKUP('Données projet'!$B$10,Paramètres!$A$1:$I$89,3,0)*0.475*44/12</f>
        <v>0.50195298819875811</v>
      </c>
      <c r="AW119" s="21">
        <f>EXP(-LN(2)/2)*AW118+(1-EXP(-LN(2)/2))/(LN(2)/2)*AQ119*AT119*VLOOKUP('Données projet'!$B$10,Paramètres!$A$1:$I$89,3,0)*0.475*44/12</f>
        <v>3.6471004583787404E-14</v>
      </c>
      <c r="AX119" s="21">
        <f t="shared" si="60"/>
        <v>5.5329735538503266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59.50152000000012</v>
      </c>
      <c r="D120" s="11">
        <f t="shared" si="86"/>
        <v>17.042176500053646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590.86362210567825</v>
      </c>
      <c r="H120" s="67">
        <f t="shared" si="56"/>
        <v>426.64693807092692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67.68045600189987</v>
      </c>
      <c r="T120" s="59">
        <f t="shared" si="88"/>
        <v>201.27532917737176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6.9292720228834197</v>
      </c>
      <c r="AA120" s="21">
        <f>EXP(-LN(2)/25)*AA119+(1-EXP(-LN(2)/25))/(LN(2)/25)*Calculateur!V120*Calculateur!X120*VLOOKUP('Données projet'!$B$9,Paramètres!$A$1:$I$89,3,0)*0.475*44/12</f>
        <v>0.68588960246943864</v>
      </c>
      <c r="AB120" s="21">
        <f>EXP(-LN(2)/2)*AB119+(1-EXP(-LN(2)/2))/(LN(2)/2)*V120*Y120*VLOOKUP('Données projet'!$B$9,Paramètres!$A$1:$I$89,3,0)*0.475*44/12</f>
        <v>3.6229730489324682E-14</v>
      </c>
      <c r="AC120" s="22">
        <f t="shared" si="57"/>
        <v>7.6151616253528944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41.083616109261413</v>
      </c>
      <c r="AO120" s="59">
        <f t="shared" si="90"/>
        <v>137.74160431363168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4.9323653209786498</v>
      </c>
      <c r="AV120" s="21">
        <f>EXP(-LN(2)/25)*AV119+(1-EXP(-LN(2)/25))/(LN(2)/25)*Calculateur!AQ120*Calculateur!AS120*VLOOKUP('Données projet'!$B$10,Paramètres!$A$1:$I$89,3,0)*0.475*44/12</f>
        <v>0.48822705733990263</v>
      </c>
      <c r="AW120" s="21">
        <f>EXP(-LN(2)/2)*AW119+(1-EXP(-LN(2)/2))/(LN(2)/2)*AQ120*AT120*VLOOKUP('Données projet'!$B$10,Paramètres!$A$1:$I$89,3,0)*0.475*44/12</f>
        <v>2.5788894657881732E-14</v>
      </c>
      <c r="AX120" s="21">
        <f t="shared" si="60"/>
        <v>5.4205923783185783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60.010080000000123</v>
      </c>
      <c r="D121" s="11">
        <f t="shared" si="86"/>
        <v>17.1708175278402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595.78236688157449</v>
      </c>
      <c r="H121" s="67">
        <f t="shared" si="56"/>
        <v>427.75672986098857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67.68045600189987</v>
      </c>
      <c r="T121" s="59">
        <f t="shared" si="88"/>
        <v>201.27532917737176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6.7933932249532836</v>
      </c>
      <c r="AA121" s="21">
        <f>EXP(-LN(2)/25)*AA120+(1-EXP(-LN(2)/25))/(LN(2)/25)*Calculateur!V121*Calculateur!X121*VLOOKUP('Données projet'!$B$9,Paramètres!$A$1:$I$89,3,0)*0.475*44/12</f>
        <v>0.66713391522054521</v>
      </c>
      <c r="AB121" s="21">
        <f>EXP(-LN(2)/2)*AB120+(1-EXP(-LN(2)/2))/(LN(2)/2)*V121*Y121*VLOOKUP('Données projet'!$B$9,Paramètres!$A$1:$I$89,3,0)*0.475*44/12</f>
        <v>2.5618288109562497E-14</v>
      </c>
      <c r="AC121" s="22">
        <f t="shared" si="57"/>
        <v>7.4605271401738547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41.083616109261413</v>
      </c>
      <c r="AO121" s="59">
        <f t="shared" si="90"/>
        <v>137.74160431363168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4.8356446454800448</v>
      </c>
      <c r="AV121" s="21">
        <f>EXP(-LN(2)/25)*AV120+(1-EXP(-LN(2)/25))/(LN(2)/25)*Calculateur!AQ121*Calculateur!AS121*VLOOKUP('Données projet'!$B$10,Paramètres!$A$1:$I$89,3,0)*0.475*44/12</f>
        <v>0.47487646278219792</v>
      </c>
      <c r="AW121" s="21">
        <f>EXP(-LN(2)/2)*AW120+(1-EXP(-LN(2)/2))/(LN(2)/2)*AQ121*AT121*VLOOKUP('Données projet'!$B$10,Paramètres!$A$1:$I$89,3,0)*0.475*44/12</f>
        <v>1.8235502291893702E-14</v>
      </c>
      <c r="AX121" s="21">
        <f t="shared" si="60"/>
        <v>5.310521108262261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60.518640000000126</v>
      </c>
      <c r="D122" s="11">
        <f t="shared" si="86"/>
        <v>17.299331719845775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600.7001325742491</v>
      </c>
      <c r="H122" s="67">
        <f t="shared" si="56"/>
        <v>428.86630074539823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67.68045600189987</v>
      </c>
      <c r="T122" s="59">
        <f t="shared" si="88"/>
        <v>201.27532917737176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6.6601789273726739</v>
      </c>
      <c r="AA122" s="21">
        <f>EXP(-LN(2)/25)*AA121+(1-EXP(-LN(2)/25))/(LN(2)/25)*Calculateur!V122*Calculateur!X122*VLOOKUP('Données projet'!$B$9,Paramètres!$A$1:$I$89,3,0)*0.475*44/12</f>
        <v>0.64889110322579158</v>
      </c>
      <c r="AB122" s="21">
        <f>EXP(-LN(2)/2)*AB121+(1-EXP(-LN(2)/2))/(LN(2)/2)*V122*Y122*VLOOKUP('Données projet'!$B$9,Paramètres!$A$1:$I$89,3,0)*0.475*44/12</f>
        <v>1.8114865244662341E-14</v>
      </c>
      <c r="AC122" s="22">
        <f t="shared" si="57"/>
        <v>7.309070030598483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41.083616109261413</v>
      </c>
      <c r="AO122" s="59">
        <f t="shared" si="90"/>
        <v>137.74160431363168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4.7408206034341811</v>
      </c>
      <c r="AV122" s="21">
        <f>EXP(-LN(2)/25)*AV121+(1-EXP(-LN(2)/25))/(LN(2)/25)*Calculateur!AQ122*Calculateur!AS122*VLOOKUP('Données projet'!$B$10,Paramètres!$A$1:$I$89,3,0)*0.475*44/12</f>
        <v>0.46189094093475086</v>
      </c>
      <c r="AW122" s="21">
        <f>EXP(-LN(2)/2)*AW121+(1-EXP(-LN(2)/2))/(LN(2)/2)*AQ122*AT122*VLOOKUP('Données projet'!$B$10,Paramètres!$A$1:$I$89,3,0)*0.475*44/12</f>
        <v>1.2894447328940866E-14</v>
      </c>
      <c r="AX122" s="21">
        <f t="shared" si="60"/>
        <v>5.2027115443689453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61.027200000000128</v>
      </c>
      <c r="D123" s="11">
        <f t="shared" si="86"/>
        <v>17.427720265428214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605.61692836471002</v>
      </c>
      <c r="H123" s="67">
        <f t="shared" si="56"/>
        <v>429.97565279562104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67.68045600189987</v>
      </c>
      <c r="T123" s="59">
        <f t="shared" si="88"/>
        <v>201.27532917737176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6.5295768809149219</v>
      </c>
      <c r="AA123" s="21">
        <f>EXP(-LN(2)/25)*AA122+(1-EXP(-LN(2)/25))/(LN(2)/25)*Calculateur!V123*Calculateur!X123*VLOOKUP('Données projet'!$B$9,Paramètres!$A$1:$I$89,3,0)*0.475*44/12</f>
        <v>0.63114714188438226</v>
      </c>
      <c r="AB123" s="21">
        <f>EXP(-LN(2)/2)*AB122+(1-EXP(-LN(2)/2))/(LN(2)/2)*V123*Y123*VLOOKUP('Données projet'!$B$9,Paramètres!$A$1:$I$89,3,0)*0.475*44/12</f>
        <v>1.2809144054781249E-14</v>
      </c>
      <c r="AC123" s="22">
        <f t="shared" si="57"/>
        <v>7.1607240227993163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41.083616109261413</v>
      </c>
      <c r="AO123" s="59">
        <f t="shared" si="90"/>
        <v>137.74160431363168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4.6478560030158818</v>
      </c>
      <c r="AV123" s="21">
        <f>EXP(-LN(2)/25)*AV122+(1-EXP(-LN(2)/25))/(LN(2)/25)*Calculateur!AQ123*Calculateur!AS123*VLOOKUP('Données projet'!$B$10,Paramètres!$A$1:$I$89,3,0)*0.475*44/12</f>
        <v>0.44926050886510116</v>
      </c>
      <c r="AW123" s="21">
        <f>EXP(-LN(2)/2)*AW122+(1-EXP(-LN(2)/2))/(LN(2)/2)*AQ123*AT123*VLOOKUP('Données projet'!$B$10,Paramètres!$A$1:$I$89,3,0)*0.475*44/12</f>
        <v>9.1177511459468509E-15</v>
      </c>
      <c r="AX123" s="21">
        <f t="shared" si="60"/>
        <v>5.0971165118809916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61.535760000000131</v>
      </c>
      <c r="D124" s="11">
        <f t="shared" si="86"/>
        <v>17.555984332978426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610.53276327211506</v>
      </c>
      <c r="H124" s="67">
        <f t="shared" si="56"/>
        <v>431.08478804660427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67.68045600189987</v>
      </c>
      <c r="T124" s="59">
        <f t="shared" si="88"/>
        <v>201.27532917737176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6.4015358609288242</v>
      </c>
      <c r="AA124" s="21">
        <f>EXP(-LN(2)/25)*AA123+(1-EXP(-LN(2)/25))/(LN(2)/25)*Calculateur!V124*Calculateur!X124*VLOOKUP('Données projet'!$B$9,Paramètres!$A$1:$I$89,3,0)*0.475*44/12</f>
        <v>0.61388839009896812</v>
      </c>
      <c r="AB124" s="21">
        <f>EXP(-LN(2)/2)*AB123+(1-EXP(-LN(2)/2))/(LN(2)/2)*V124*Y124*VLOOKUP('Données projet'!$B$9,Paramètres!$A$1:$I$89,3,0)*0.475*44/12</f>
        <v>9.0574326223311704E-15</v>
      </c>
      <c r="AC124" s="22">
        <f t="shared" si="57"/>
        <v>7.0154242510278015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41.083616109261413</v>
      </c>
      <c r="AO124" s="59">
        <f t="shared" si="90"/>
        <v>137.74160431363168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4.5567143817089777</v>
      </c>
      <c r="AV124" s="21">
        <f>EXP(-LN(2)/25)*AV123+(1-EXP(-LN(2)/25))/(LN(2)/25)*Calculateur!AQ124*Calculateur!AS124*VLOOKUP('Données projet'!$B$10,Paramètres!$A$1:$I$89,3,0)*0.475*44/12</f>
        <v>0.43697545662460163</v>
      </c>
      <c r="AW124" s="21">
        <f>EXP(-LN(2)/2)*AW123+(1-EXP(-LN(2)/2))/(LN(2)/2)*AQ124*AT124*VLOOKUP('Données projet'!$B$10,Paramètres!$A$1:$I$89,3,0)*0.475*44/12</f>
        <v>6.4472236644704329E-15</v>
      </c>
      <c r="AX124" s="21">
        <f t="shared" si="60"/>
        <v>4.9936898383335855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62.044320000000134</v>
      </c>
      <c r="D125" s="11">
        <f t="shared" si="86"/>
        <v>17.684125070460311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615.44764615794031</v>
      </c>
      <c r="H125" s="67">
        <f t="shared" si="56"/>
        <v>432.1937084977186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67.68045600189987</v>
      </c>
      <c r="T125" s="59">
        <f t="shared" si="88"/>
        <v>201.27532917737176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6.2760056472473424</v>
      </c>
      <c r="AA125" s="21">
        <f>EXP(-LN(2)/25)*AA124+(1-EXP(-LN(2)/25))/(LN(2)/25)*Calculateur!V125*Calculateur!X125*VLOOKUP('Données projet'!$B$9,Paramètres!$A$1:$I$89,3,0)*0.475*44/12</f>
        <v>0.59710157978872447</v>
      </c>
      <c r="AB125" s="21">
        <f>EXP(-LN(2)/2)*AB124+(1-EXP(-LN(2)/2))/(LN(2)/2)*V125*Y125*VLOOKUP('Données projet'!$B$9,Paramètres!$A$1:$I$89,3,0)*0.475*44/12</f>
        <v>6.4045720273906243E-15</v>
      </c>
      <c r="AC125" s="22">
        <f t="shared" si="57"/>
        <v>6.8731072270360736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41.083616109261413</v>
      </c>
      <c r="AO125" s="59">
        <f t="shared" si="90"/>
        <v>137.74160431363168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4.4673599920050027</v>
      </c>
      <c r="AV125" s="21">
        <f>EXP(-LN(2)/25)*AV124+(1-EXP(-LN(2)/25))/(LN(2)/25)*Calculateur!AQ125*Calculateur!AS125*VLOOKUP('Données projet'!$B$10,Paramètres!$A$1:$I$89,3,0)*0.475*44/12</f>
        <v>0.42502633978366133</v>
      </c>
      <c r="AW125" s="21">
        <f>EXP(-LN(2)/2)*AW124+(1-EXP(-LN(2)/2))/(LN(2)/2)*AQ125*AT125*VLOOKUP('Données projet'!$B$10,Paramètres!$A$1:$I$89,3,0)*0.475*44/12</f>
        <v>4.5588755729734255E-15</v>
      </c>
      <c r="AX125" s="21">
        <f t="shared" si="60"/>
        <v>4.8923863317886687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62.552880000000137</v>
      </c>
      <c r="D126" s="11">
        <f t="shared" si="86"/>
        <v>17.812143605932235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620.36158573000432</v>
      </c>
      <c r="H126" s="67">
        <f t="shared" si="56"/>
        <v>433.30241611366557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67.68045600189987</v>
      </c>
      <c r="T126" s="59">
        <f t="shared" si="88"/>
        <v>201.27532917737176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6.1529370044902851</v>
      </c>
      <c r="AA126" s="21">
        <f>EXP(-LN(2)/25)*AA125+(1-EXP(-LN(2)/25))/(LN(2)/25)*Calculateur!V126*Calculateur!X126*VLOOKUP('Données projet'!$B$9,Paramètres!$A$1:$I$89,3,0)*0.475*44/12</f>
        <v>0.58077380568919446</v>
      </c>
      <c r="AB126" s="21">
        <f>EXP(-LN(2)/2)*AB125+(1-EXP(-LN(2)/2))/(LN(2)/2)*V126*Y126*VLOOKUP('Données projet'!$B$9,Paramètres!$A$1:$I$89,3,0)*0.475*44/12</f>
        <v>4.5287163111655852E-15</v>
      </c>
      <c r="AC126" s="22">
        <f t="shared" si="57"/>
        <v>6.7337108101794838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41.083616109261413</v>
      </c>
      <c r="AO126" s="59">
        <f t="shared" si="90"/>
        <v>137.74160431363168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4.3797577873823261</v>
      </c>
      <c r="AV126" s="21">
        <f>EXP(-LN(2)/25)*AV125+(1-EXP(-LN(2)/25))/(LN(2)/25)*Calculateur!AQ126*Calculateur!AS126*VLOOKUP('Données projet'!$B$10,Paramètres!$A$1:$I$89,3,0)*0.475*44/12</f>
        <v>0.4134039721711133</v>
      </c>
      <c r="AW126" s="21">
        <f>EXP(-LN(2)/2)*AW125+(1-EXP(-LN(2)/2))/(LN(2)/2)*AQ126*AT126*VLOOKUP('Données projet'!$B$10,Paramètres!$A$1:$I$89,3,0)*0.475*44/12</f>
        <v>3.2236118322352165E-15</v>
      </c>
      <c r="AX126" s="21">
        <f t="shared" si="60"/>
        <v>4.7931617595534428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63.06144000000014</v>
      </c>
      <c r="D127" s="11">
        <f t="shared" si="86"/>
        <v>17.94004104805115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625.27459054636086</v>
      </c>
      <c r="H127" s="67">
        <f t="shared" si="56"/>
        <v>434.41091282535598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67.68045600189987</v>
      </c>
      <c r="T127" s="59">
        <f t="shared" si="88"/>
        <v>201.27532917737176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6.032281662753233</v>
      </c>
      <c r="AA127" s="21">
        <f>EXP(-LN(2)/25)*AA126+(1-EXP(-LN(2)/25))/(LN(2)/25)*Calculateur!V127*Calculateur!X127*VLOOKUP('Données projet'!$B$9,Paramètres!$A$1:$I$89,3,0)*0.475*44/12</f>
        <v>0.56489251543105634</v>
      </c>
      <c r="AB127" s="21">
        <f>EXP(-LN(2)/2)*AB126+(1-EXP(-LN(2)/2))/(LN(2)/2)*V127*Y127*VLOOKUP('Données projet'!$B$9,Paramètres!$A$1:$I$89,3,0)*0.475*44/12</f>
        <v>3.2022860136953122E-15</v>
      </c>
      <c r="AC127" s="22">
        <f t="shared" si="57"/>
        <v>6.597174178184293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41.083616109261413</v>
      </c>
      <c r="AO127" s="59">
        <f t="shared" si="90"/>
        <v>137.74160431363168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4.2938734085602315</v>
      </c>
      <c r="AV127" s="21">
        <f>EXP(-LN(2)/25)*AV126+(1-EXP(-LN(2)/25))/(LN(2)/25)*Calculateur!AQ127*Calculateur!AS127*VLOOKUP('Données projet'!$B$10,Paramètres!$A$1:$I$89,3,0)*0.475*44/12</f>
        <v>0.40209941881212413</v>
      </c>
      <c r="AW127" s="21">
        <f>EXP(-LN(2)/2)*AW126+(1-EXP(-LN(2)/2))/(LN(2)/2)*AQ127*AT127*VLOOKUP('Données projet'!$B$10,Paramètres!$A$1:$I$89,3,0)*0.475*44/12</f>
        <v>2.2794377864867127E-15</v>
      </c>
      <c r="AX127" s="21">
        <f t="shared" si="60"/>
        <v>4.6959728273723584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63.570000000000142</v>
      </c>
      <c r="D128" s="11">
        <f t="shared" si="86"/>
        <v>18.067818486560022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630.18666901906101</v>
      </c>
      <c r="H128" s="67">
        <f t="shared" si="56"/>
        <v>435.51920053075889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67.68045600189987</v>
      </c>
      <c r="T128" s="59">
        <f t="shared" si="88"/>
        <v>201.27532917737176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5.9139922986751525</v>
      </c>
      <c r="AA128" s="21">
        <f>EXP(-LN(2)/25)*AA127+(1-EXP(-LN(2)/25))/(LN(2)/25)*Calculateur!V128*Calculateur!X128*VLOOKUP('Données projet'!$B$9,Paramètres!$A$1:$I$89,3,0)*0.475*44/12</f>
        <v>0.54944549989018776</v>
      </c>
      <c r="AB128" s="21">
        <f>EXP(-LN(2)/2)*AB127+(1-EXP(-LN(2)/2))/(LN(2)/2)*V128*Y128*VLOOKUP('Données projet'!$B$9,Paramètres!$A$1:$I$89,3,0)*0.475*44/12</f>
        <v>2.2643581555827926E-15</v>
      </c>
      <c r="AC128" s="22">
        <f t="shared" si="57"/>
        <v>6.4634377985653426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41.083616109261413</v>
      </c>
      <c r="AO128" s="59">
        <f t="shared" si="90"/>
        <v>137.74160431363168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4.2096731700225396</v>
      </c>
      <c r="AV128" s="21">
        <f>EXP(-LN(2)/25)*AV127+(1-EXP(-LN(2)/25))/(LN(2)/25)*Calculateur!AQ128*Calculateur!AS128*VLOOKUP('Données projet'!$B$10,Paramètres!$A$1:$I$89,3,0)*0.475*44/12</f>
        <v>0.39110398905921717</v>
      </c>
      <c r="AW128" s="21">
        <f>EXP(-LN(2)/2)*AW127+(1-EXP(-LN(2)/2))/(LN(2)/2)*AQ128*AT128*VLOOKUP('Données projet'!$B$10,Paramètres!$A$1:$I$89,3,0)*0.475*44/12</f>
        <v>1.6118059161176082E-15</v>
      </c>
      <c r="AX128" s="21">
        <f t="shared" si="60"/>
        <v>4.6007771590817583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64.078560000000138</v>
      </c>
      <c r="D129" s="11">
        <f t="shared" si="86"/>
        <v>18.195476992759176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635.0978294177911</v>
      </c>
      <c r="H129" s="67">
        <f t="shared" si="56"/>
        <v>436.62728109572242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67.68045600189987</v>
      </c>
      <c r="T129" s="59">
        <f t="shared" si="88"/>
        <v>201.27532917737176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5.7980225168772552</v>
      </c>
      <c r="AA129" s="21">
        <f>EXP(-LN(2)/25)*AA128+(1-EXP(-LN(2)/25))/(LN(2)/25)*Calculateur!V129*Calculateur!X129*VLOOKUP('Données projet'!$B$9,Paramètres!$A$1:$I$89,3,0)*0.475*44/12</f>
        <v>0.53442088380160746</v>
      </c>
      <c r="AB129" s="21">
        <f>EXP(-LN(2)/2)*AB128+(1-EXP(-LN(2)/2))/(LN(2)/2)*V129*Y129*VLOOKUP('Données projet'!$B$9,Paramètres!$A$1:$I$89,3,0)*0.475*44/12</f>
        <v>1.6011430068476561E-15</v>
      </c>
      <c r="AC129" s="22">
        <f t="shared" si="57"/>
        <v>6.3324434006788648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41.083616109261413</v>
      </c>
      <c r="AO129" s="59">
        <f t="shared" si="90"/>
        <v>137.74160431363168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4.1271240468054975</v>
      </c>
      <c r="AV129" s="21">
        <f>EXP(-LN(2)/25)*AV128+(1-EXP(-LN(2)/25))/(LN(2)/25)*Calculateur!AQ129*Calculateur!AS129*VLOOKUP('Données projet'!$B$10,Paramètres!$A$1:$I$89,3,0)*0.475*44/12</f>
        <v>0.38040922991112797</v>
      </c>
      <c r="AW129" s="21">
        <f>EXP(-LN(2)/2)*AW128+(1-EXP(-LN(2)/2))/(LN(2)/2)*AQ129*AT129*VLOOKUP('Données projet'!$B$10,Paramètres!$A$1:$I$89,3,0)*0.475*44/12</f>
        <v>1.1397188932433564E-15</v>
      </c>
      <c r="AX129" s="21">
        <f t="shared" si="60"/>
        <v>4.5075332767166261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64.587120000000141</v>
      </c>
      <c r="D130" s="11">
        <f t="shared" si="86"/>
        <v>18.323017619962208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640.00807987339351</v>
      </c>
      <c r="H130" s="67">
        <f t="shared" si="56"/>
        <v>437.7351563547677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67.68045600189987</v>
      </c>
      <c r="T130" s="59">
        <f t="shared" si="88"/>
        <v>201.27532917737176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5.6843268317658326</v>
      </c>
      <c r="AA130" s="21">
        <f>EXP(-LN(2)/25)*AA129+(1-EXP(-LN(2)/25))/(LN(2)/25)*Calculateur!V130*Calculateur!X130*VLOOKUP('Données projet'!$B$9,Paramètres!$A$1:$I$89,3,0)*0.475*44/12</f>
        <v>0.51980711663007961</v>
      </c>
      <c r="AB130" s="21">
        <f>EXP(-LN(2)/2)*AB129+(1-EXP(-LN(2)/2))/(LN(2)/2)*V130*Y130*VLOOKUP('Données projet'!$B$9,Paramètres!$A$1:$I$89,3,0)*0.475*44/12</f>
        <v>1.1321790777913963E-15</v>
      </c>
      <c r="AC130" s="22">
        <f t="shared" si="57"/>
        <v>6.2041339483959135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41.083616109261413</v>
      </c>
      <c r="AO130" s="59">
        <f t="shared" si="90"/>
        <v>137.74160431363168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4.0461936615447476</v>
      </c>
      <c r="AV130" s="21">
        <f>EXP(-LN(2)/25)*AV129+(1-EXP(-LN(2)/25))/(LN(2)/25)*Calculateur!AQ130*Calculateur!AS130*VLOOKUP('Données projet'!$B$10,Paramètres!$A$1:$I$89,3,0)*0.475*44/12</f>
        <v>0.37000691951435621</v>
      </c>
      <c r="AW130" s="21">
        <f>EXP(-LN(2)/2)*AW129+(1-EXP(-LN(2)/2))/(LN(2)/2)*AQ130*AT130*VLOOKUP('Données projet'!$B$10,Paramètres!$A$1:$I$89,3,0)*0.475*44/12</f>
        <v>8.0590295805880412E-16</v>
      </c>
      <c r="AX130" s="21">
        <f t="shared" si="60"/>
        <v>4.4162005810591047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65.095680000000144</v>
      </c>
      <c r="D131" s="11">
        <f t="shared" si="86"/>
        <v>18.450441403937241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644.91742838127095</v>
      </c>
      <c r="H131" s="67">
        <f t="shared" si="56"/>
        <v>438.84282811185756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67.68045600189987</v>
      </c>
      <c r="T131" s="59">
        <f t="shared" si="88"/>
        <v>201.27532917737176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5.5728606496919246</v>
      </c>
      <c r="AA131" s="21">
        <f>EXP(-LN(2)/25)*AA130+(1-EXP(-LN(2)/25))/(LN(2)/25)*Calculateur!V131*Calculateur!X131*VLOOKUP('Données projet'!$B$9,Paramètres!$A$1:$I$89,3,0)*0.475*44/12</f>
        <v>0.50559296369036189</v>
      </c>
      <c r="AB131" s="21">
        <f>EXP(-LN(2)/2)*AB130+(1-EXP(-LN(2)/2))/(LN(2)/2)*V131*Y131*VLOOKUP('Données projet'!$B$9,Paramètres!$A$1:$I$89,3,0)*0.475*44/12</f>
        <v>8.0057150342382804E-16</v>
      </c>
      <c r="AC131" s="22">
        <f t="shared" si="57"/>
        <v>6.0784536133822877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41.083616109261413</v>
      </c>
      <c r="AO131" s="59">
        <f t="shared" si="90"/>
        <v>137.74160431363168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3.9668502717763001</v>
      </c>
      <c r="AV131" s="21">
        <f>EXP(-LN(2)/25)*AV130+(1-EXP(-LN(2)/25))/(LN(2)/25)*Calculateur!AQ131*Calculateur!AS131*VLOOKUP('Données projet'!$B$10,Paramètres!$A$1:$I$89,3,0)*0.475*44/12</f>
        <v>0.3598890608424179</v>
      </c>
      <c r="AW131" s="21">
        <f>EXP(-LN(2)/2)*AW130+(1-EXP(-LN(2)/2))/(LN(2)/2)*AQ131*AT131*VLOOKUP('Données projet'!$B$10,Paramètres!$A$1:$I$89,3,0)*0.475*44/12</f>
        <v>5.6985944662167818E-16</v>
      </c>
      <c r="AX131" s="21">
        <f t="shared" si="60"/>
        <v>4.3267393326187191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65.604240000000146</v>
      </c>
      <c r="D132" s="11">
        <f t="shared" si="86"/>
        <v>18.577749363333876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649.82588280468372</v>
      </c>
      <c r="H132" s="67">
        <f t="shared" ref="H132:H195" si="110">(B132+E132+F132)*44/12+(C132+D132)*0.475*44/12</f>
        <v>439.95029814114008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67.68045600189987</v>
      </c>
      <c r="T132" s="59">
        <f t="shared" si="88"/>
        <v>201.27532917737176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5.4635802514608285</v>
      </c>
      <c r="AA132" s="21">
        <f>EXP(-LN(2)/25)*AA131+(1-EXP(-LN(2)/25))/(LN(2)/25)*Calculateur!V132*Calculateur!X132*VLOOKUP('Données projet'!$B$9,Paramètres!$A$1:$I$89,3,0)*0.475*44/12</f>
        <v>0.49176749751027055</v>
      </c>
      <c r="AB132" s="21">
        <f>EXP(-LN(2)/2)*AB131+(1-EXP(-LN(2)/2))/(LN(2)/2)*V132*Y132*VLOOKUP('Données projet'!$B$9,Paramètres!$A$1:$I$89,3,0)*0.475*44/12</f>
        <v>5.6608953889569815E-16</v>
      </c>
      <c r="AC132" s="22">
        <f t="shared" ref="AC132:AC153" si="111">SUM(Z132:AB132)</f>
        <v>5.9553477489711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41.083616109261413</v>
      </c>
      <c r="AO132" s="59">
        <f t="shared" si="90"/>
        <v>137.74160431363168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3.8890627574865229</v>
      </c>
      <c r="AV132" s="21">
        <f>EXP(-LN(2)/25)*AV131+(1-EXP(-LN(2)/25))/(LN(2)/25)*Calculateur!AQ132*Calculateur!AS132*VLOOKUP('Données projet'!$B$10,Paramètres!$A$1:$I$89,3,0)*0.475*44/12</f>
        <v>0.35004787554793881</v>
      </c>
      <c r="AW132" s="21">
        <f>EXP(-LN(2)/2)*AW131+(1-EXP(-LN(2)/2))/(LN(2)/2)*AQ132*AT132*VLOOKUP('Données projet'!$B$10,Paramètres!$A$1:$I$89,3,0)*0.475*44/12</f>
        <v>4.0295147902940206E-16</v>
      </c>
      <c r="AX132" s="21">
        <f t="shared" ref="AX132:AX153" si="114">SUM(AU132:AW132)</f>
        <v>4.2391106330344615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66.112800000000149</v>
      </c>
      <c r="D133" s="11">
        <f t="shared" ref="D133:D196" si="140">IFERROR(EXP(-1.0587+0.8836*LN(C133)+0.284),0)</f>
        <v>18.704942500096582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654.73345087793962</v>
      </c>
      <c r="H133" s="67">
        <f t="shared" si="110"/>
        <v>441.05756818766844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67.68045600189987</v>
      </c>
      <c r="T133" s="59">
        <f t="shared" ref="T133:T196" si="142">$T$3</f>
        <v>201.27532917737176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5.3564427751845827</v>
      </c>
      <c r="AA133" s="21">
        <f>EXP(-LN(2)/25)*AA132+(1-EXP(-LN(2)/25))/(LN(2)/25)*Calculateur!V133*Calculateur!X133*VLOOKUP('Données projet'!$B$9,Paramètres!$A$1:$I$89,3,0)*0.475*44/12</f>
        <v>0.47832008942992343</v>
      </c>
      <c r="AB133" s="21">
        <f>EXP(-LN(2)/2)*AB132+(1-EXP(-LN(2)/2))/(LN(2)/2)*V133*Y133*VLOOKUP('Données projet'!$B$9,Paramètres!$A$1:$I$89,3,0)*0.475*44/12</f>
        <v>4.0028575171191402E-16</v>
      </c>
      <c r="AC133" s="22">
        <f t="shared" si="111"/>
        <v>5.8347628646145058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41.083616109261413</v>
      </c>
      <c r="AO133" s="59">
        <f t="shared" ref="AO133:AO196" si="144">$AO$3</f>
        <v>137.74160431363168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3.8128006089062696</v>
      </c>
      <c r="AV133" s="21">
        <f>EXP(-LN(2)/25)*AV132+(1-EXP(-LN(2)/25))/(LN(2)/25)*Calculateur!AQ133*Calculateur!AS133*VLOOKUP('Données projet'!$B$10,Paramètres!$A$1:$I$89,3,0)*0.475*44/12</f>
        <v>0.3404757979828627</v>
      </c>
      <c r="AW133" s="21">
        <f>EXP(-LN(2)/2)*AW132+(1-EXP(-LN(2)/2))/(LN(2)/2)*AQ133*AT133*VLOOKUP('Données projet'!$B$10,Paramètres!$A$1:$I$89,3,0)*0.475*44/12</f>
        <v>2.8492972331083909E-16</v>
      </c>
      <c r="AX133" s="21">
        <f t="shared" si="114"/>
        <v>4.1532764068891321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66.621360000000152</v>
      </c>
      <c r="D134" s="11">
        <f t="shared" si="140"/>
        <v>18.832021799864986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659.64014020948537</v>
      </c>
      <c r="H134" s="67">
        <f t="shared" si="110"/>
        <v>442.16463996809841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67.68045600189987</v>
      </c>
      <c r="T134" s="59">
        <f t="shared" si="142"/>
        <v>201.27532917737176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5.251406199470706</v>
      </c>
      <c r="AA134" s="21">
        <f>EXP(-LN(2)/25)*AA133+(1-EXP(-LN(2)/25))/(LN(2)/25)*Calculateur!V134*Calculateur!X134*VLOOKUP('Données projet'!$B$9,Paramètres!$A$1:$I$89,3,0)*0.475*44/12</f>
        <v>0.46524040143070189</v>
      </c>
      <c r="AB134" s="21">
        <f>EXP(-LN(2)/2)*AB133+(1-EXP(-LN(2)/2))/(LN(2)/2)*V134*Y134*VLOOKUP('Données projet'!$B$9,Paramètres!$A$1:$I$89,3,0)*0.475*44/12</f>
        <v>2.8304476944784908E-16</v>
      </c>
      <c r="AC134" s="22">
        <f t="shared" si="111"/>
        <v>5.7166466009014076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41.083616109261413</v>
      </c>
      <c r="AO134" s="59">
        <f t="shared" si="144"/>
        <v>137.74160431363168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3.7380339145443573</v>
      </c>
      <c r="AV134" s="21">
        <f>EXP(-LN(2)/25)*AV133+(1-EXP(-LN(2)/25))/(LN(2)/25)*Calculateur!AQ134*Calculateur!AS134*VLOOKUP('Données projet'!$B$10,Paramètres!$A$1:$I$89,3,0)*0.475*44/12</f>
        <v>0.33116546938217728</v>
      </c>
      <c r="AW134" s="21">
        <f>EXP(-LN(2)/2)*AW133+(1-EXP(-LN(2)/2))/(LN(2)/2)*AQ134*AT134*VLOOKUP('Données projet'!$B$10,Paramètres!$A$1:$I$89,3,0)*0.475*44/12</f>
        <v>2.0147573951470103E-16</v>
      </c>
      <c r="AX134" s="21">
        <f t="shared" si="114"/>
        <v>4.0691993839265344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67.129920000000155</v>
      </c>
      <c r="D135" s="11">
        <f t="shared" si="140"/>
        <v>18.958988232361623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664.54595828489801</v>
      </c>
      <c r="H135" s="67">
        <f t="shared" si="110"/>
        <v>443.27151517136338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67.68045600189987</v>
      </c>
      <c r="T135" s="59">
        <f t="shared" si="142"/>
        <v>201.27532917737176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5.148429326940593</v>
      </c>
      <c r="AA135" s="21">
        <f>EXP(-LN(2)/25)*AA134+(1-EXP(-LN(2)/25))/(LN(2)/25)*Calculateur!V135*Calculateur!X135*VLOOKUP('Données projet'!$B$9,Paramètres!$A$1:$I$89,3,0)*0.475*44/12</f>
        <v>0.45251837818764995</v>
      </c>
      <c r="AB135" s="21">
        <f>EXP(-LN(2)/2)*AB134+(1-EXP(-LN(2)/2))/(LN(2)/2)*V135*Y135*VLOOKUP('Données projet'!$B$9,Paramètres!$A$1:$I$89,3,0)*0.475*44/12</f>
        <v>2.0014287585595701E-16</v>
      </c>
      <c r="AC135" s="22">
        <f t="shared" si="111"/>
        <v>5.6009477051282426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41.083616109261413</v>
      </c>
      <c r="AO135" s="59">
        <f t="shared" si="144"/>
        <v>137.74160431363168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3.6647333494557013</v>
      </c>
      <c r="AV135" s="21">
        <f>EXP(-LN(2)/25)*AV134+(1-EXP(-LN(2)/25))/(LN(2)/25)*Calculateur!AQ135*Calculateur!AS135*VLOOKUP('Données projet'!$B$10,Paramètres!$A$1:$I$89,3,0)*0.475*44/12</f>
        <v>0.32210973220668648</v>
      </c>
      <c r="AW135" s="21">
        <f>EXP(-LN(2)/2)*AW134+(1-EXP(-LN(2)/2))/(LN(2)/2)*AQ135*AT135*VLOOKUP('Données projet'!$B$10,Paramètres!$A$1:$I$89,3,0)*0.475*44/12</f>
        <v>1.4246486165541955E-16</v>
      </c>
      <c r="AX135" s="21">
        <f t="shared" si="114"/>
        <v>3.9868430816623879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67.638480000000158</v>
      </c>
      <c r="D136" s="11">
        <f t="shared" si="140"/>
        <v>19.085842751767554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669.45091246978586</v>
      </c>
      <c r="H136" s="67">
        <f t="shared" si="110"/>
        <v>444.37819545932871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67.68045600189987</v>
      </c>
      <c r="T136" s="59">
        <f t="shared" si="142"/>
        <v>201.27532917737176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5.0474717680711052</v>
      </c>
      <c r="AA136" s="21">
        <f>EXP(-LN(2)/25)*AA135+(1-EXP(-LN(2)/25))/(LN(2)/25)*Calculateur!V136*Calculateur!X136*VLOOKUP('Données projet'!$B$9,Paramètres!$A$1:$I$89,3,0)*0.475*44/12</f>
        <v>0.44014423933920138</v>
      </c>
      <c r="AB136" s="21">
        <f>EXP(-LN(2)/2)*AB135+(1-EXP(-LN(2)/2))/(LN(2)/2)*V136*Y136*VLOOKUP('Données projet'!$B$9,Paramètres!$A$1:$I$89,3,0)*0.475*44/12</f>
        <v>1.4152238472392454E-16</v>
      </c>
      <c r="AC136" s="22">
        <f t="shared" si="111"/>
        <v>5.4876160074103062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41.083616109261413</v>
      </c>
      <c r="AO136" s="59">
        <f t="shared" si="144"/>
        <v>137.74160431363168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3.5928701637395037</v>
      </c>
      <c r="AV136" s="21">
        <f>EXP(-LN(2)/25)*AV135+(1-EXP(-LN(2)/25))/(LN(2)/25)*Calculateur!AQ136*Calculateur!AS136*VLOOKUP('Données projet'!$B$10,Paramètres!$A$1:$I$89,3,0)*0.475*44/12</f>
        <v>0.31330162464048</v>
      </c>
      <c r="AW136" s="21">
        <f>EXP(-LN(2)/2)*AW135+(1-EXP(-LN(2)/2))/(LN(2)/2)*AQ136*AT136*VLOOKUP('Données projet'!$B$10,Paramètres!$A$1:$I$89,3,0)*0.475*44/12</f>
        <v>1.0073786975735051E-16</v>
      </c>
      <c r="AX136" s="21">
        <f t="shared" si="114"/>
        <v>3.9061717883799836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68.14704000000016</v>
      </c>
      <c r="D137" s="11">
        <f t="shared" si="140"/>
        <v>19.212586297086364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674.35501001259775</v>
      </c>
      <c r="H137" s="67">
        <f t="shared" si="110"/>
        <v>445.48468246742561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67.68045600189987</v>
      </c>
      <c r="T137" s="59">
        <f t="shared" si="142"/>
        <v>201.27532917737176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4.9484939253530174</v>
      </c>
      <c r="AA137" s="21">
        <f>EXP(-LN(2)/25)*AA136+(1-EXP(-LN(2)/25))/(LN(2)/25)*Calculateur!V137*Calculateur!X137*VLOOKUP('Données projet'!$B$9,Paramètres!$A$1:$I$89,3,0)*0.475*44/12</f>
        <v>0.42810847196829133</v>
      </c>
      <c r="AB137" s="21">
        <f>EXP(-LN(2)/2)*AB136+(1-EXP(-LN(2)/2))/(LN(2)/2)*V137*Y137*VLOOKUP('Données projet'!$B$9,Paramètres!$A$1:$I$89,3,0)*0.475*44/12</f>
        <v>1.0007143792797851E-16</v>
      </c>
      <c r="AC137" s="22">
        <f t="shared" si="111"/>
        <v>5.3766023973213084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41.083616109261413</v>
      </c>
      <c r="AO137" s="59">
        <f t="shared" si="144"/>
        <v>137.74160431363168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3.5224161712629858</v>
      </c>
      <c r="AV137" s="21">
        <f>EXP(-LN(2)/25)*AV136+(1-EXP(-LN(2)/25))/(LN(2)/25)*Calculateur!AQ137*Calculateur!AS137*VLOOKUP('Données projet'!$B$10,Paramètres!$A$1:$I$89,3,0)*0.475*44/12</f>
        <v>0.3047343752388697</v>
      </c>
      <c r="AW137" s="21">
        <f>EXP(-LN(2)/2)*AW136+(1-EXP(-LN(2)/2))/(LN(2)/2)*AQ137*AT137*VLOOKUP('Données projet'!$B$10,Paramètres!$A$1:$I$89,3,0)*0.475*44/12</f>
        <v>7.1232430827709773E-17</v>
      </c>
      <c r="AX137" s="21">
        <f t="shared" si="114"/>
        <v>3.8271505465018554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68.655600000000163</v>
      </c>
      <c r="D138" s="11">
        <f t="shared" si="140"/>
        <v>19.339219792497058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679.258258047347</v>
      </c>
      <c r="H138" s="67">
        <f t="shared" si="110"/>
        <v>446.59097780526599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67.68045600189987</v>
      </c>
      <c r="T138" s="59">
        <f t="shared" si="142"/>
        <v>201.27532917737176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4.8514569777601082</v>
      </c>
      <c r="AA138" s="21">
        <f>EXP(-LN(2)/25)*AA137+(1-EXP(-LN(2)/25))/(LN(2)/25)*Calculateur!V138*Calculateur!X138*VLOOKUP('Données projet'!$B$9,Paramètres!$A$1:$I$89,3,0)*0.475*44/12</f>
        <v>0.41640182328907233</v>
      </c>
      <c r="AB138" s="21">
        <f>EXP(-LN(2)/2)*AB137+(1-EXP(-LN(2)/2))/(LN(2)/2)*V138*Y138*VLOOKUP('Données projet'!$B$9,Paramètres!$A$1:$I$89,3,0)*0.475*44/12</f>
        <v>7.0761192361962269E-17</v>
      </c>
      <c r="AC138" s="22">
        <f t="shared" si="111"/>
        <v>5.2678588010491803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41.083616109261413</v>
      </c>
      <c r="AO138" s="59">
        <f t="shared" si="144"/>
        <v>137.74160431363168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3.45334373860624</v>
      </c>
      <c r="AV138" s="21">
        <f>EXP(-LN(2)/25)*AV137+(1-EXP(-LN(2)/25))/(LN(2)/25)*Calculateur!AQ138*Calculateur!AS138*VLOOKUP('Données projet'!$B$10,Paramètres!$A$1:$I$89,3,0)*0.475*44/12</f>
        <v>0.29640139772267848</v>
      </c>
      <c r="AW138" s="21">
        <f>EXP(-LN(2)/2)*AW137+(1-EXP(-LN(2)/2))/(LN(2)/2)*AQ138*AT138*VLOOKUP('Données projet'!$B$10,Paramètres!$A$1:$I$89,3,0)*0.475*44/12</f>
        <v>5.0368934878675257E-17</v>
      </c>
      <c r="AX138" s="21">
        <f t="shared" si="114"/>
        <v>3.7497451363289187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69.164160000000166</v>
      </c>
      <c r="D139" s="11">
        <f t="shared" si="140"/>
        <v>19.46574414769605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684.16066359625154</v>
      </c>
      <c r="H139" s="67">
        <f t="shared" si="110"/>
        <v>447.69708305723753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67.68045600189987</v>
      </c>
      <c r="T139" s="59">
        <f t="shared" si="142"/>
        <v>201.27532917737176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4.7563228655228027</v>
      </c>
      <c r="AA139" s="21">
        <f>EXP(-LN(2)/25)*AA138+(1-EXP(-LN(2)/25))/(LN(2)/25)*Calculateur!V139*Calculateur!X139*VLOOKUP('Données projet'!$B$9,Paramètres!$A$1:$I$89,3,0)*0.475*44/12</f>
        <v>0.40501529353361243</v>
      </c>
      <c r="AB139" s="21">
        <f>EXP(-LN(2)/2)*AB138+(1-EXP(-LN(2)/2))/(LN(2)/2)*V139*Y139*VLOOKUP('Données projet'!$B$9,Paramètres!$A$1:$I$89,3,0)*0.475*44/12</f>
        <v>5.0035718963989253E-17</v>
      </c>
      <c r="AC139" s="22">
        <f t="shared" si="111"/>
        <v>5.1613381590564149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41.083616109261413</v>
      </c>
      <c r="AO139" s="59">
        <f t="shared" si="144"/>
        <v>137.74160431363168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3.3856257742238691</v>
      </c>
      <c r="AV139" s="21">
        <f>EXP(-LN(2)/25)*AV138+(1-EXP(-LN(2)/25))/(LN(2)/25)*Calculateur!AQ139*Calculateur!AS139*VLOOKUP('Données projet'!$B$10,Paramètres!$A$1:$I$89,3,0)*0.475*44/12</f>
        <v>0.28829628591487977</v>
      </c>
      <c r="AW139" s="21">
        <f>EXP(-LN(2)/2)*AW138+(1-EXP(-LN(2)/2))/(LN(2)/2)*AQ139*AT139*VLOOKUP('Données projet'!$B$10,Paramètres!$A$1:$I$89,3,0)*0.475*44/12</f>
        <v>3.5616215413854886E-17</v>
      </c>
      <c r="AX139" s="21">
        <f t="shared" si="114"/>
        <v>3.6739220601387488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69.672720000000169</v>
      </c>
      <c r="D140" s="11">
        <f t="shared" si="140"/>
        <v>19.592160258229011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689.06223357229544</v>
      </c>
      <c r="H140" s="67">
        <f t="shared" si="110"/>
        <v>448.80299978308244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67.68045600189987</v>
      </c>
      <c r="T140" s="59">
        <f t="shared" si="142"/>
        <v>201.27532917737176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4.6630542752003912</v>
      </c>
      <c r="AA140" s="21">
        <f>EXP(-LN(2)/25)*AA139+(1-EXP(-LN(2)/25))/(LN(2)/25)*Calculateur!V140*Calculateur!X140*VLOOKUP('Données projet'!$B$9,Paramètres!$A$1:$I$89,3,0)*0.475*44/12</f>
        <v>0.39394012903310721</v>
      </c>
      <c r="AB140" s="21">
        <f>EXP(-LN(2)/2)*AB139+(1-EXP(-LN(2)/2))/(LN(2)/2)*V140*Y140*VLOOKUP('Données projet'!$B$9,Paramètres!$A$1:$I$89,3,0)*0.475*44/12</f>
        <v>3.5380596180981134E-17</v>
      </c>
      <c r="AC140" s="22">
        <f t="shared" si="111"/>
        <v>5.0569944042334987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41.083616109261413</v>
      </c>
      <c r="AO140" s="59">
        <f t="shared" si="144"/>
        <v>137.74160431363168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3.3192357178191569</v>
      </c>
      <c r="AV140" s="21">
        <f>EXP(-LN(2)/25)*AV139+(1-EXP(-LN(2)/25))/(LN(2)/25)*Calculateur!AQ140*Calculateur!AS140*VLOOKUP('Données projet'!$B$10,Paramètres!$A$1:$I$89,3,0)*0.475*44/12</f>
        <v>0.28041280881569464</v>
      </c>
      <c r="AW140" s="21">
        <f>EXP(-LN(2)/2)*AW139+(1-EXP(-LN(2)/2))/(LN(2)/2)*AQ140*AT140*VLOOKUP('Données projet'!$B$10,Paramètres!$A$1:$I$89,3,0)*0.475*44/12</f>
        <v>2.5184467439337629E-17</v>
      </c>
      <c r="AX140" s="21">
        <f t="shared" si="114"/>
        <v>3.5996485266348515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70.181280000000172</v>
      </c>
      <c r="D141" s="11">
        <f t="shared" si="140"/>
        <v>19.71846900581253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693.96297478171221</v>
      </c>
      <c r="H141" s="67">
        <f t="shared" si="110"/>
        <v>449.90872951845711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67.68045600189987</v>
      </c>
      <c r="T141" s="59">
        <f t="shared" si="142"/>
        <v>201.27532917737176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4.5716146250459797</v>
      </c>
      <c r="AA141" s="21">
        <f>EXP(-LN(2)/25)*AA140+(1-EXP(-LN(2)/25))/(LN(2)/25)*Calculateur!V141*Calculateur!X141*VLOOKUP('Données projet'!$B$9,Paramètres!$A$1:$I$89,3,0)*0.475*44/12</f>
        <v>0.38316781548828588</v>
      </c>
      <c r="AB141" s="21">
        <f>EXP(-LN(2)/2)*AB140+(1-EXP(-LN(2)/2))/(LN(2)/2)*V141*Y141*VLOOKUP('Données projet'!$B$9,Paramètres!$A$1:$I$89,3,0)*0.475*44/12</f>
        <v>2.5017859481994626E-17</v>
      </c>
      <c r="AC141" s="22">
        <f t="shared" si="111"/>
        <v>4.9547824405342658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41.083616109261413</v>
      </c>
      <c r="AO141" s="59">
        <f t="shared" si="144"/>
        <v>137.74160431363168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3.2541475299266049</v>
      </c>
      <c r="AV141" s="21">
        <f>EXP(-LN(2)/25)*AV140+(1-EXP(-LN(2)/25))/(LN(2)/25)*Calculateur!AQ141*Calculateur!AS141*VLOOKUP('Données projet'!$B$10,Paramètres!$A$1:$I$89,3,0)*0.475*44/12</f>
        <v>0.27274490581236072</v>
      </c>
      <c r="AW141" s="21">
        <f>EXP(-LN(2)/2)*AW140+(1-EXP(-LN(2)/2))/(LN(2)/2)*AQ141*AT141*VLOOKUP('Données projet'!$B$10,Paramètres!$A$1:$I$89,3,0)*0.475*44/12</f>
        <v>1.7808107706927443E-17</v>
      </c>
      <c r="AX141" s="21">
        <f t="shared" si="114"/>
        <v>3.5268924357389655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70.689840000000174</v>
      </c>
      <c r="D142" s="11">
        <f t="shared" si="140"/>
        <v>19.844671258646365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698.86289392639446</v>
      </c>
      <c r="H142" s="67">
        <f t="shared" si="110"/>
        <v>451.01427377547606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67.68045600189987</v>
      </c>
      <c r="T142" s="59">
        <f t="shared" si="142"/>
        <v>201.27532917737176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4.4819680506584163</v>
      </c>
      <c r="AA142" s="21">
        <f>EXP(-LN(2)/25)*AA141+(1-EXP(-LN(2)/25))/(LN(2)/25)*Calculateur!V142*Calculateur!X142*VLOOKUP('Données projet'!$B$9,Paramètres!$A$1:$I$89,3,0)*0.475*44/12</f>
        <v>0.37269007142383903</v>
      </c>
      <c r="AB142" s="21">
        <f>EXP(-LN(2)/2)*AB141+(1-EXP(-LN(2)/2))/(LN(2)/2)*V142*Y142*VLOOKUP('Données projet'!$B$9,Paramètres!$A$1:$I$89,3,0)*0.475*44/12</f>
        <v>1.7690298090490567E-17</v>
      </c>
      <c r="AC142" s="22">
        <f t="shared" si="111"/>
        <v>4.8546581220822551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41.083616109261413</v>
      </c>
      <c r="AO142" s="59">
        <f t="shared" si="144"/>
        <v>137.74160431363168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3.1903356816987514</v>
      </c>
      <c r="AV142" s="21">
        <f>EXP(-LN(2)/25)*AV141+(1-EXP(-LN(2)/25))/(LN(2)/25)*Calculateur!AQ142*Calculateur!AS142*VLOOKUP('Données projet'!$B$10,Paramètres!$A$1:$I$89,3,0)*0.475*44/12</f>
        <v>0.26528668201989047</v>
      </c>
      <c r="AW142" s="21">
        <f>EXP(-LN(2)/2)*AW141+(1-EXP(-LN(2)/2))/(LN(2)/2)*AQ142*AT142*VLOOKUP('Données projet'!$B$10,Paramètres!$A$1:$I$89,3,0)*0.475*44/12</f>
        <v>1.2592233719668814E-17</v>
      </c>
      <c r="AX142" s="21">
        <f t="shared" si="114"/>
        <v>3.4556223637186418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71.198400000000177</v>
      </c>
      <c r="D143" s="11">
        <f t="shared" si="140"/>
        <v>19.970767871716326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703.76199760623274</v>
      </c>
      <c r="H143" s="67">
        <f t="shared" si="110"/>
        <v>452.11963404323956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67.68045600189987</v>
      </c>
      <c r="T143" s="59">
        <f t="shared" si="142"/>
        <v>201.27532917737176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4.3940793909155822</v>
      </c>
      <c r="AA143" s="21">
        <f>EXP(-LN(2)/25)*AA142+(1-EXP(-LN(2)/25))/(LN(2)/25)*Calculateur!V143*Calculateur!X143*VLOOKUP('Données projet'!$B$9,Paramètres!$A$1:$I$89,3,0)*0.475*44/12</f>
        <v>0.36249884182183512</v>
      </c>
      <c r="AB143" s="21">
        <f>EXP(-LN(2)/2)*AB142+(1-EXP(-LN(2)/2))/(LN(2)/2)*V143*Y143*VLOOKUP('Données projet'!$B$9,Paramètres!$A$1:$I$89,3,0)*0.475*44/12</f>
        <v>1.2508929740997313E-17</v>
      </c>
      <c r="AC143" s="22">
        <f t="shared" si="111"/>
        <v>4.7565782327374171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41.083616109261413</v>
      </c>
      <c r="AO143" s="59">
        <f t="shared" si="144"/>
        <v>137.74160431363168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3.1277751448932616</v>
      </c>
      <c r="AV143" s="21">
        <f>EXP(-LN(2)/25)*AV142+(1-EXP(-LN(2)/25))/(LN(2)/25)*Calculateur!AQ143*Calculateur!AS143*VLOOKUP('Données projet'!$B$10,Paramètres!$A$1:$I$89,3,0)*0.475*44/12</f>
        <v>0.25803240374923631</v>
      </c>
      <c r="AW143" s="21">
        <f>EXP(-LN(2)/2)*AW142+(1-EXP(-LN(2)/2))/(LN(2)/2)*AQ143*AT143*VLOOKUP('Données projet'!$B$10,Paramètres!$A$1:$I$89,3,0)*0.475*44/12</f>
        <v>8.9040538534637216E-18</v>
      </c>
      <c r="AX143" s="21">
        <f t="shared" si="114"/>
        <v>3.3858075486424979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71.70696000000018</v>
      </c>
      <c r="D144" s="11">
        <f t="shared" si="140"/>
        <v>20.096759687088355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708.66029232138533</v>
      </c>
      <c r="H144" s="67">
        <f t="shared" si="110"/>
        <v>453.22481178834585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67.68045600189987</v>
      </c>
      <c r="T144" s="59">
        <f t="shared" si="142"/>
        <v>201.27532917737176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4.3079141741835159</v>
      </c>
      <c r="AA144" s="21">
        <f>EXP(-LN(2)/25)*AA143+(1-EXP(-LN(2)/25))/(LN(2)/25)*Calculateur!V144*Calculateur!X144*VLOOKUP('Données projet'!$B$9,Paramètres!$A$1:$I$89,3,0)*0.475*44/12</f>
        <v>0.35258629192923147</v>
      </c>
      <c r="AB144" s="21">
        <f>EXP(-LN(2)/2)*AB143+(1-EXP(-LN(2)/2))/(LN(2)/2)*V144*Y144*VLOOKUP('Données projet'!$B$9,Paramètres!$A$1:$I$89,3,0)*0.475*44/12</f>
        <v>8.8451490452452836E-18</v>
      </c>
      <c r="AC144" s="22">
        <f t="shared" si="111"/>
        <v>4.6605004661127474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41.083616109261413</v>
      </c>
      <c r="AO144" s="59">
        <f t="shared" si="144"/>
        <v>137.74160431363168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3.0664413820563681</v>
      </c>
      <c r="AV144" s="21">
        <f>EXP(-LN(2)/25)*AV143+(1-EXP(-LN(2)/25))/(LN(2)/25)*Calculateur!AQ144*Calculateur!AS144*VLOOKUP('Données projet'!$B$10,Paramètres!$A$1:$I$89,3,0)*0.475*44/12</f>
        <v>0.25097649409937905</v>
      </c>
      <c r="AW144" s="21">
        <f>EXP(-LN(2)/2)*AW143+(1-EXP(-LN(2)/2))/(LN(2)/2)*AQ144*AT144*VLOOKUP('Données projet'!$B$10,Paramètres!$A$1:$I$89,3,0)*0.475*44/12</f>
        <v>6.2961168598344072E-18</v>
      </c>
      <c r="AX144" s="21">
        <f t="shared" si="114"/>
        <v>3.3174178761557469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72.215520000000183</v>
      </c>
      <c r="D145" s="11">
        <f t="shared" si="140"/>
        <v>20.222647534193918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713.55778447448074</v>
      </c>
      <c r="H145" s="67">
        <f t="shared" si="110"/>
        <v>454.32980845538805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67.68045600189987</v>
      </c>
      <c r="T145" s="59">
        <f t="shared" si="142"/>
        <v>201.27532917737176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4.2234386047959722</v>
      </c>
      <c r="AA145" s="21">
        <f>EXP(-LN(2)/25)*AA144+(1-EXP(-LN(2)/25))/(LN(2)/25)*Calculateur!V145*Calculateur!X145*VLOOKUP('Données projet'!$B$9,Paramètres!$A$1:$I$89,3,0)*0.475*44/12</f>
        <v>0.34294480123471938</v>
      </c>
      <c r="AB145" s="21">
        <f>EXP(-LN(2)/2)*AB144+(1-EXP(-LN(2)/2))/(LN(2)/2)*V145*Y145*VLOOKUP('Données projet'!$B$9,Paramètres!$A$1:$I$89,3,0)*0.475*44/12</f>
        <v>6.2544648704986566E-18</v>
      </c>
      <c r="AC145" s="22">
        <f t="shared" si="111"/>
        <v>4.5663834060306918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41.083616109261413</v>
      </c>
      <c r="AO145" s="59">
        <f t="shared" si="144"/>
        <v>137.74160431363168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3.0063103368988044</v>
      </c>
      <c r="AV145" s="21">
        <f>EXP(-LN(2)/25)*AV144+(1-EXP(-LN(2)/25))/(LN(2)/25)*Calculateur!AQ145*Calculateur!AS145*VLOOKUP('Données projet'!$B$10,Paramètres!$A$1:$I$89,3,0)*0.475*44/12</f>
        <v>0.24411352866995131</v>
      </c>
      <c r="AW145" s="21">
        <f>EXP(-LN(2)/2)*AW144+(1-EXP(-LN(2)/2))/(LN(2)/2)*AQ145*AT145*VLOOKUP('Données projet'!$B$10,Paramètres!$A$1:$I$89,3,0)*0.475*44/12</f>
        <v>4.4520269267318608E-18</v>
      </c>
      <c r="AX145" s="21">
        <f t="shared" si="114"/>
        <v>3.2504238655687558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72.724080000000185</v>
      </c>
      <c r="D146" s="11">
        <f t="shared" si="140"/>
        <v>20.348432230107203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718.45448037275889</v>
      </c>
      <c r="H146" s="67">
        <f t="shared" si="110"/>
        <v>455.434625467437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67.68045600189987</v>
      </c>
      <c r="T146" s="59">
        <f t="shared" si="142"/>
        <v>201.27532917737176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4.1406195497991094</v>
      </c>
      <c r="AA146" s="21">
        <f>EXP(-LN(2)/25)*AA145+(1-EXP(-LN(2)/25))/(LN(2)/25)*Calculateur!V146*Calculateur!X146*VLOOKUP('Données projet'!$B$9,Paramètres!$A$1:$I$89,3,0)*0.475*44/12</f>
        <v>0.33356695761027266</v>
      </c>
      <c r="AB146" s="21">
        <f>EXP(-LN(2)/2)*AB145+(1-EXP(-LN(2)/2))/(LN(2)/2)*V146*Y146*VLOOKUP('Données projet'!$B$9,Paramètres!$A$1:$I$89,3,0)*0.475*44/12</f>
        <v>4.4225745226226418E-18</v>
      </c>
      <c r="AC146" s="22">
        <f t="shared" si="111"/>
        <v>4.4741865074093816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41.083616109261413</v>
      </c>
      <c r="AO146" s="59">
        <f t="shared" si="144"/>
        <v>137.74160431363168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2.9473584248604645</v>
      </c>
      <c r="AV146" s="21">
        <f>EXP(-LN(2)/25)*AV145+(1-EXP(-LN(2)/25))/(LN(2)/25)*Calculateur!AQ146*Calculateur!AS146*VLOOKUP('Données projet'!$B$10,Paramètres!$A$1:$I$89,3,0)*0.475*44/12</f>
        <v>0.23743823139109896</v>
      </c>
      <c r="AW146" s="21">
        <f>EXP(-LN(2)/2)*AW145+(1-EXP(-LN(2)/2))/(LN(2)/2)*AQ146*AT146*VLOOKUP('Données projet'!$B$10,Paramètres!$A$1:$I$89,3,0)*0.475*44/12</f>
        <v>3.1480584299172036E-18</v>
      </c>
      <c r="AX146" s="21">
        <f t="shared" si="114"/>
        <v>3.1847966562515633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73.232640000000188</v>
      </c>
      <c r="D147" s="11">
        <f t="shared" si="140"/>
        <v>20.474114579814387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723.35038623014759</v>
      </c>
      <c r="H147" s="67">
        <f t="shared" si="110"/>
        <v>456.53926422651034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67.68045600189987</v>
      </c>
      <c r="T147" s="59">
        <f t="shared" si="142"/>
        <v>201.27532917737176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4.059424525956099</v>
      </c>
      <c r="AA147" s="21">
        <f>EXP(-LN(2)/25)*AA146+(1-EXP(-LN(2)/25))/(LN(2)/25)*Calculateur!V147*Calculateur!X147*VLOOKUP('Données projet'!$B$9,Paramètres!$A$1:$I$89,3,0)*0.475*44/12</f>
        <v>0.32444555161289584</v>
      </c>
      <c r="AB147" s="21">
        <f>EXP(-LN(2)/2)*AB146+(1-EXP(-LN(2)/2))/(LN(2)/2)*V147*Y147*VLOOKUP('Données projet'!$B$9,Paramètres!$A$1:$I$89,3,0)*0.475*44/12</f>
        <v>3.1272324352493283E-18</v>
      </c>
      <c r="AC147" s="22">
        <f t="shared" si="111"/>
        <v>4.3838700775689947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41.083616109261413</v>
      </c>
      <c r="AO147" s="59">
        <f t="shared" si="144"/>
        <v>137.74160431363168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2.8895625238600808</v>
      </c>
      <c r="AV147" s="21">
        <f>EXP(-LN(2)/25)*AV146+(1-EXP(-LN(2)/25))/(LN(2)/25)*Calculateur!AQ147*Calculateur!AS147*VLOOKUP('Données projet'!$B$10,Paramètres!$A$1:$I$89,3,0)*0.475*44/12</f>
        <v>0.23094547046737543</v>
      </c>
      <c r="AW147" s="21">
        <f>EXP(-LN(2)/2)*AW146+(1-EXP(-LN(2)/2))/(LN(2)/2)*AQ147*AT147*VLOOKUP('Données projet'!$B$10,Paramètres!$A$1:$I$89,3,0)*0.475*44/12</f>
        <v>2.2260134633659304E-18</v>
      </c>
      <c r="AX147" s="21">
        <f t="shared" si="114"/>
        <v>3.1205079943274563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73.741200000000191</v>
      </c>
      <c r="D148" s="11">
        <f t="shared" si="140"/>
        <v>20.599695376475008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728.24550816928229</v>
      </c>
      <c r="H148" s="67">
        <f t="shared" si="110"/>
        <v>457.64372611402757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67.68045600189987</v>
      </c>
      <c r="T148" s="59">
        <f t="shared" si="142"/>
        <v>201.27532917737176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3.9798216870065755</v>
      </c>
      <c r="AA148" s="21">
        <f>EXP(-LN(2)/25)*AA147+(1-EXP(-LN(2)/25))/(LN(2)/25)*Calculateur!V148*Calculateur!X148*VLOOKUP('Données projet'!$B$9,Paramètres!$A$1:$I$89,3,0)*0.475*44/12</f>
        <v>0.31557357094219118</v>
      </c>
      <c r="AB148" s="21">
        <f>EXP(-LN(2)/2)*AB147+(1-EXP(-LN(2)/2))/(LN(2)/2)*V148*Y148*VLOOKUP('Données projet'!$B$9,Paramètres!$A$1:$I$89,3,0)*0.475*44/12</f>
        <v>2.2112872613113209E-18</v>
      </c>
      <c r="AC148" s="22">
        <f t="shared" si="111"/>
        <v>4.2953952579487664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41.083616109261413</v>
      </c>
      <c r="AO148" s="59">
        <f t="shared" si="144"/>
        <v>137.74160431363168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2.8328999652262956</v>
      </c>
      <c r="AV148" s="21">
        <f>EXP(-LN(2)/25)*AV147+(1-EXP(-LN(2)/25))/(LN(2)/25)*Calculateur!AQ148*Calculateur!AS148*VLOOKUP('Données projet'!$B$10,Paramètres!$A$1:$I$89,3,0)*0.475*44/12</f>
        <v>0.22463025443255058</v>
      </c>
      <c r="AW148" s="21">
        <f>EXP(-LN(2)/2)*AW147+(1-EXP(-LN(2)/2))/(LN(2)/2)*AQ148*AT148*VLOOKUP('Données projet'!$B$10,Paramètres!$A$1:$I$89,3,0)*0.475*44/12</f>
        <v>1.5740292149586018E-18</v>
      </c>
      <c r="AX148" s="21">
        <f t="shared" si="114"/>
        <v>3.0575302196588461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74.249760000000194</v>
      </c>
      <c r="D149" s="11">
        <f t="shared" si="140"/>
        <v>20.725175401676193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733.13985222346685</v>
      </c>
      <c r="H149" s="67">
        <f t="shared" si="110"/>
        <v>458.74801249125301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67.68045600189987</v>
      </c>
      <c r="T149" s="59">
        <f t="shared" si="142"/>
        <v>201.27532917737176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3.9017798111759148</v>
      </c>
      <c r="AA149" s="21">
        <f>EXP(-LN(2)/25)*AA148+(1-EXP(-LN(2)/25))/(LN(2)/25)*Calculateur!V149*Calculateur!X149*VLOOKUP('Données projet'!$B$9,Paramètres!$A$1:$I$89,3,0)*0.475*44/12</f>
        <v>0.30694419504948411</v>
      </c>
      <c r="AB149" s="21">
        <f>EXP(-LN(2)/2)*AB148+(1-EXP(-LN(2)/2))/(LN(2)/2)*V149*Y149*VLOOKUP('Données projet'!$B$9,Paramètres!$A$1:$I$89,3,0)*0.475*44/12</f>
        <v>1.5636162176246641E-18</v>
      </c>
      <c r="AC149" s="22">
        <f t="shared" si="111"/>
        <v>4.208724006225399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41.083616109261413</v>
      </c>
      <c r="AO149" s="59">
        <f t="shared" si="144"/>
        <v>137.74160431363168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2.777348524806571</v>
      </c>
      <c r="AV149" s="21">
        <f>EXP(-LN(2)/25)*AV148+(1-EXP(-LN(2)/25))/(LN(2)/25)*Calculateur!AQ149*Calculateur!AS149*VLOOKUP('Données projet'!$B$10,Paramètres!$A$1:$I$89,3,0)*0.475*44/12</f>
        <v>0.21848772831230082</v>
      </c>
      <c r="AW149" s="21">
        <f>EXP(-LN(2)/2)*AW148+(1-EXP(-LN(2)/2))/(LN(2)/2)*AQ149*AT149*VLOOKUP('Données projet'!$B$10,Paramètres!$A$1:$I$89,3,0)*0.475*44/12</f>
        <v>1.1130067316829652E-18</v>
      </c>
      <c r="AX149" s="21">
        <f t="shared" si="114"/>
        <v>2.9958362531188718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74.758320000000197</v>
      </c>
      <c r="D150" s="11">
        <f t="shared" si="140"/>
        <v>20.850555425679485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738.03342433858006</v>
      </c>
      <c r="H150" s="67">
        <f t="shared" si="110"/>
        <v>459.85212469972544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67.68045600189987</v>
      </c>
      <c r="T150" s="59">
        <f t="shared" si="142"/>
        <v>201.27532917737176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3.8252682889294491</v>
      </c>
      <c r="AA150" s="21">
        <f>EXP(-LN(2)/25)*AA149+(1-EXP(-LN(2)/25))/(LN(2)/25)*Calculateur!V150*Calculateur!X150*VLOOKUP('Données projet'!$B$9,Paramètres!$A$1:$I$89,3,0)*0.475*44/12</f>
        <v>0.29855078989436229</v>
      </c>
      <c r="AB150" s="21">
        <f>EXP(-LN(2)/2)*AB149+(1-EXP(-LN(2)/2))/(LN(2)/2)*V150*Y150*VLOOKUP('Données projet'!$B$9,Paramètres!$A$1:$I$89,3,0)*0.475*44/12</f>
        <v>1.1056436306556605E-18</v>
      </c>
      <c r="AC150" s="22">
        <f t="shared" si="111"/>
        <v>4.1238190788238116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41.083616109261413</v>
      </c>
      <c r="AO150" s="59">
        <f t="shared" si="144"/>
        <v>137.74160431363168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2.7228864142504441</v>
      </c>
      <c r="AV150" s="21">
        <f>EXP(-LN(2)/25)*AV149+(1-EXP(-LN(2)/25))/(LN(2)/25)*Calculateur!AQ150*Calculateur!AS150*VLOOKUP('Données projet'!$B$10,Paramètres!$A$1:$I$89,3,0)*0.475*44/12</f>
        <v>0.21251316989183067</v>
      </c>
      <c r="AW150" s="21">
        <f>EXP(-LN(2)/2)*AW149+(1-EXP(-LN(2)/2))/(LN(2)/2)*AQ150*AT150*VLOOKUP('Données projet'!$B$10,Paramètres!$A$1:$I$89,3,0)*0.475*44/12</f>
        <v>7.870146074793009E-19</v>
      </c>
      <c r="AX150" s="21">
        <f t="shared" si="114"/>
        <v>2.9353995841422749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75.266880000000199</v>
      </c>
      <c r="D151" s="11">
        <f t="shared" si="140"/>
        <v>20.975836207660898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742.92623037492774</v>
      </c>
      <c r="H151" s="67">
        <f t="shared" si="110"/>
        <v>460.95606406167639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67.68045600189987</v>
      </c>
      <c r="T151" s="59">
        <f t="shared" si="142"/>
        <v>201.27532917737176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3.7502571109668161</v>
      </c>
      <c r="AA151" s="21">
        <f>EXP(-LN(2)/25)*AA150+(1-EXP(-LN(2)/25))/(LN(2)/25)*Calculateur!V151*Calculateur!X151*VLOOKUP('Données projet'!$B$9,Paramètres!$A$1:$I$89,3,0)*0.475*44/12</f>
        <v>0.29038690284459728</v>
      </c>
      <c r="AB151" s="21">
        <f>EXP(-LN(2)/2)*AB150+(1-EXP(-LN(2)/2))/(LN(2)/2)*V151*Y151*VLOOKUP('Données projet'!$B$9,Paramètres!$A$1:$I$89,3,0)*0.475*44/12</f>
        <v>7.8180810881233207E-19</v>
      </c>
      <c r="AC151" s="22">
        <f t="shared" si="111"/>
        <v>4.0406440138114137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41.083616109261413</v>
      </c>
      <c r="AO151" s="59">
        <f t="shared" si="144"/>
        <v>137.74160431363168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2.6694922724637156</v>
      </c>
      <c r="AV151" s="21">
        <f>EXP(-LN(2)/25)*AV150+(1-EXP(-LN(2)/25))/(LN(2)/25)*Calculateur!AQ151*Calculateur!AS151*VLOOKUP('Données projet'!$B$10,Paramètres!$A$1:$I$89,3,0)*0.475*44/12</f>
        <v>0.20670198608555665</v>
      </c>
      <c r="AW151" s="21">
        <f>EXP(-LN(2)/2)*AW150+(1-EXP(-LN(2)/2))/(LN(2)/2)*AQ151*AT151*VLOOKUP('Données projet'!$B$10,Paramètres!$A$1:$I$89,3,0)*0.475*44/12</f>
        <v>5.565033658414826E-19</v>
      </c>
      <c r="AX151" s="21">
        <f t="shared" si="114"/>
        <v>2.8761942585492721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75.775440000000202</v>
      </c>
      <c r="D152" s="11">
        <f t="shared" si="140"/>
        <v>21.101018495944281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747.8182761090452</v>
      </c>
      <c r="H152" s="67">
        <f t="shared" si="110"/>
        <v>462.0598318804366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67.68045600189987</v>
      </c>
      <c r="T152" s="59">
        <f t="shared" si="142"/>
        <v>201.27532917737176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3.6767168564517294</v>
      </c>
      <c r="AA152" s="21">
        <f>EXP(-LN(2)/25)*AA151+(1-EXP(-LN(2)/25))/(LN(2)/25)*Calculateur!V152*Calculateur!X152*VLOOKUP('Données projet'!$B$9,Paramètres!$A$1:$I$89,3,0)*0.475*44/12</f>
        <v>0.28244625771552823</v>
      </c>
      <c r="AB152" s="21">
        <f>EXP(-LN(2)/2)*AB151+(1-EXP(-LN(2)/2))/(LN(2)/2)*V152*Y152*VLOOKUP('Données projet'!$B$9,Paramètres!$A$1:$I$89,3,0)*0.475*44/12</f>
        <v>5.5282181532783023E-19</v>
      </c>
      <c r="AC152" s="22">
        <f t="shared" si="111"/>
        <v>3.9591631141672576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41.083616109261413</v>
      </c>
      <c r="AO152" s="59">
        <f t="shared" si="144"/>
        <v>137.74160431363168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2.617145157230214</v>
      </c>
      <c r="AV152" s="21">
        <f>EXP(-LN(2)/25)*AV151+(1-EXP(-LN(2)/25))/(LN(2)/25)*Calculateur!AQ152*Calculateur!AS152*VLOOKUP('Données projet'!$B$10,Paramètres!$A$1:$I$89,3,0)*0.475*44/12</f>
        <v>0.20104970940606207</v>
      </c>
      <c r="AW152" s="21">
        <f>EXP(-LN(2)/2)*AW151+(1-EXP(-LN(2)/2))/(LN(2)/2)*AQ152*AT152*VLOOKUP('Données projet'!$B$10,Paramètres!$A$1:$I$89,3,0)*0.475*44/12</f>
        <v>3.9350730373965045E-19</v>
      </c>
      <c r="AX152" s="21">
        <f t="shared" si="114"/>
        <v>2.8181948666362762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76.284000000000205</v>
      </c>
      <c r="D153" s="11">
        <f t="shared" si="140"/>
        <v>21.226103028228124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752.7095672354468</v>
      </c>
      <c r="H153" s="67">
        <f t="shared" si="110"/>
        <v>463.16342944083101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67.68045600189987</v>
      </c>
      <c r="T153" s="59">
        <f t="shared" si="142"/>
        <v>201.27532917737176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3.6046186814725574</v>
      </c>
      <c r="AA153" s="21">
        <f>EXP(-LN(2)/25)*AA152+(1-EXP(-LN(2)/25))/(LN(2)/25)*Calculateur!V153*Calculateur!X153*VLOOKUP('Données projet'!$B$9,Paramètres!$A$1:$I$89,3,0)*0.475*44/12</f>
        <v>0.27472274994509394</v>
      </c>
      <c r="AB153" s="21">
        <f>EXP(-LN(2)/2)*AB152+(1-EXP(-LN(2)/2))/(LN(2)/2)*V153*Y153*VLOOKUP('Données projet'!$B$9,Paramètres!$A$1:$I$89,3,0)*0.475*44/12</f>
        <v>3.9090405440616604E-19</v>
      </c>
      <c r="AC153" s="22">
        <f t="shared" si="111"/>
        <v>3.8793414314176511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41.083616109261413</v>
      </c>
      <c r="AO153" s="59">
        <f t="shared" si="144"/>
        <v>137.74160431363168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2.5658245369978538</v>
      </c>
      <c r="AV153" s="21">
        <f>EXP(-LN(2)/25)*AV152+(1-EXP(-LN(2)/25))/(LN(2)/25)*Calculateur!AQ153*Calculateur!AS153*VLOOKUP('Données projet'!$B$10,Paramètres!$A$1:$I$89,3,0)*0.475*44/12</f>
        <v>0.19555199452960859</v>
      </c>
      <c r="AW153" s="21">
        <f>EXP(-LN(2)/2)*AW152+(1-EXP(-LN(2)/2))/(LN(2)/2)*AQ153*AT153*VLOOKUP('Données projet'!$B$10,Paramètres!$A$1:$I$89,3,0)*0.475*44/12</f>
        <v>2.782516829207413E-19</v>
      </c>
      <c r="AX153" s="21">
        <f t="shared" si="114"/>
        <v>2.7613765315274623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76.792560000000208</v>
      </c>
      <c r="D154" s="11">
        <f t="shared" si="140"/>
        <v>21.351090531806367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757.60010936833157</v>
      </c>
      <c r="H154" s="67">
        <f t="shared" si="110"/>
        <v>464.26685800956307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67.68045600189987</v>
      </c>
      <c r="T154" s="59">
        <f t="shared" si="142"/>
        <v>201.27532917737176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3.5339343077291825</v>
      </c>
      <c r="AA154" s="21">
        <f>EXP(-LN(2)/25)*AA153+(1-EXP(-LN(2)/25))/(LN(2)/25)*Calculateur!V154*Calculateur!X154*VLOOKUP('Données projet'!$B$9,Paramètres!$A$1:$I$89,3,0)*0.475*44/12</f>
        <v>0.26721044190080379</v>
      </c>
      <c r="AB154" s="21">
        <f>EXP(-LN(2)/2)*AB153+(1-EXP(-LN(2)/2))/(LN(2)/2)*V154*Y154*VLOOKUP('Données projet'!$B$9,Paramètres!$A$1:$I$89,3,0)*0.475*44/12</f>
        <v>2.7641090766391511E-19</v>
      </c>
      <c r="AC154" s="22">
        <f t="shared" ref="AC154:AC203" si="163">SUM(Z154:AB154)</f>
        <v>3.8011447496299864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41.083616109261413</v>
      </c>
      <c r="AO154" s="59">
        <f t="shared" si="144"/>
        <v>137.74160431363168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2.5155102828257627</v>
      </c>
      <c r="AV154" s="21">
        <f>EXP(-LN(2)/25)*AV153+(1-EXP(-LN(2)/25))/(LN(2)/25)*Calculateur!AQ154*Calculateur!AS154*VLOOKUP('Données projet'!$B$10,Paramètres!$A$1:$I$89,3,0)*0.475*44/12</f>
        <v>0.19020461495556398</v>
      </c>
      <c r="AW154" s="21">
        <f>EXP(-LN(2)/2)*AW153+(1-EXP(-LN(2)/2))/(LN(2)/2)*AQ154*AT154*VLOOKUP('Données projet'!$B$10,Paramètres!$A$1:$I$89,3,0)*0.475*44/12</f>
        <v>1.9675365186982522E-19</v>
      </c>
      <c r="AX154" s="21">
        <f t="shared" ref="AX154:AX203" si="166">SUM(AU154:AW154)</f>
        <v>2.7057148977813266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77.301120000000211</v>
      </c>
      <c r="D155" s="11">
        <f t="shared" si="140"/>
        <v>21.47598172378293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762.4899080432383</v>
      </c>
      <c r="H155" s="67">
        <f t="shared" si="110"/>
        <v>465.37011883558898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67.68045600189987</v>
      </c>
      <c r="T155" s="59">
        <f t="shared" si="142"/>
        <v>201.27532917737176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3.4646360114417041</v>
      </c>
      <c r="AA155" s="21">
        <f>EXP(-LN(2)/25)*AA154+(1-EXP(-LN(2)/25))/(LN(2)/25)*Calculateur!V155*Calculateur!X155*VLOOKUP('Données projet'!$B$9,Paramètres!$A$1:$I$89,3,0)*0.475*44/12</f>
        <v>0.25990355831503986</v>
      </c>
      <c r="AB155" s="21">
        <f>EXP(-LN(2)/2)*AB154+(1-EXP(-LN(2)/2))/(LN(2)/2)*V155*Y155*VLOOKUP('Données projet'!$B$9,Paramètres!$A$1:$I$89,3,0)*0.475*44/12</f>
        <v>1.9545202720308302E-19</v>
      </c>
      <c r="AC155" s="22">
        <f t="shared" si="163"/>
        <v>3.7245395697567441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41.083616109261413</v>
      </c>
      <c r="AO155" s="59">
        <f t="shared" si="144"/>
        <v>137.74160431363168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2.4661826604893213</v>
      </c>
      <c r="AV155" s="21">
        <f>EXP(-LN(2)/25)*AV154+(1-EXP(-LN(2)/25))/(LN(2)/25)*Calculateur!AQ155*Calculateur!AS155*VLOOKUP('Données projet'!$B$10,Paramètres!$A$1:$I$89,3,0)*0.475*44/12</f>
        <v>0.18500345975717811</v>
      </c>
      <c r="AW155" s="21">
        <f>EXP(-LN(2)/2)*AW154+(1-EXP(-LN(2)/2))/(LN(2)/2)*AQ155*AT155*VLOOKUP('Données projet'!$B$10,Paramètres!$A$1:$I$89,3,0)*0.475*44/12</f>
        <v>1.3912584146037065E-19</v>
      </c>
      <c r="AX155" s="21">
        <f t="shared" si="166"/>
        <v>2.6511861202464995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77.809680000000213</v>
      </c>
      <c r="D156" s="11">
        <f t="shared" si="140"/>
        <v>21.600777311280623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767.37896871865905</v>
      </c>
      <c r="H156" s="67">
        <f t="shared" si="110"/>
        <v>466.47321315048077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67.68045600189987</v>
      </c>
      <c r="T156" s="59">
        <f t="shared" si="142"/>
        <v>201.27532917737176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3.396696612476636</v>
      </c>
      <c r="AA156" s="21">
        <f>EXP(-LN(2)/25)*AA155+(1-EXP(-LN(2)/25))/(LN(2)/25)*Calculateur!V156*Calculateur!X156*VLOOKUP('Données projet'!$B$9,Paramètres!$A$1:$I$89,3,0)*0.475*44/12</f>
        <v>0.252796481845181</v>
      </c>
      <c r="AB156" s="21">
        <f>EXP(-LN(2)/2)*AB155+(1-EXP(-LN(2)/2))/(LN(2)/2)*V156*Y156*VLOOKUP('Données projet'!$B$9,Paramètres!$A$1:$I$89,3,0)*0.475*44/12</f>
        <v>1.3820545383195756E-19</v>
      </c>
      <c r="AC156" s="22">
        <f t="shared" si="163"/>
        <v>3.6494930943218171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41.083616109261413</v>
      </c>
      <c r="AO156" s="59">
        <f t="shared" si="144"/>
        <v>137.74160431363168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2.4178223227400188</v>
      </c>
      <c r="AV156" s="21">
        <f>EXP(-LN(2)/25)*AV155+(1-EXP(-LN(2)/25))/(LN(2)/25)*Calculateur!AQ156*Calculateur!AS156*VLOOKUP('Données projet'!$B$10,Paramètres!$A$1:$I$89,3,0)*0.475*44/12</f>
        <v>0.17994453042120895</v>
      </c>
      <c r="AW156" s="21">
        <f>EXP(-LN(2)/2)*AW155+(1-EXP(-LN(2)/2))/(LN(2)/2)*AQ156*AT156*VLOOKUP('Données projet'!$B$10,Paramètres!$A$1:$I$89,3,0)*0.475*44/12</f>
        <v>9.8376825934912612E-20</v>
      </c>
      <c r="AX156" s="21">
        <f t="shared" si="166"/>
        <v>2.5977668531612279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78.318240000000216</v>
      </c>
      <c r="D157" s="11">
        <f t="shared" si="140"/>
        <v>21.7254779916444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772.2672967776075</v>
      </c>
      <c r="H157" s="67">
        <f t="shared" si="110"/>
        <v>467.57614216878102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67.68045600189987</v>
      </c>
      <c r="T157" s="59">
        <f t="shared" si="142"/>
        <v>201.27532917737176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3.3300894636863316</v>
      </c>
      <c r="AA157" s="21">
        <f>EXP(-LN(2)/25)*AA156+(1-EXP(-LN(2)/25))/(LN(2)/25)*Calculateur!V157*Calculateur!X157*VLOOKUP('Données projet'!$B$9,Paramètres!$A$1:$I$89,3,0)*0.475*44/12</f>
        <v>0.24588374875513533</v>
      </c>
      <c r="AB157" s="21">
        <f>EXP(-LN(2)/2)*AB156+(1-EXP(-LN(2)/2))/(LN(2)/2)*V157*Y157*VLOOKUP('Données projet'!$B$9,Paramètres!$A$1:$I$89,3,0)*0.475*44/12</f>
        <v>9.7726013601541509E-20</v>
      </c>
      <c r="AC157" s="22">
        <f t="shared" si="163"/>
        <v>3.5759732124414669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41.083616109261413</v>
      </c>
      <c r="AO157" s="59">
        <f t="shared" si="144"/>
        <v>137.74160431363168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2.370410301717087</v>
      </c>
      <c r="AV157" s="21">
        <f>EXP(-LN(2)/25)*AV156+(1-EXP(-LN(2)/25))/(LN(2)/25)*Calculateur!AQ157*Calculateur!AS157*VLOOKUP('Données projet'!$B$10,Paramètres!$A$1:$I$89,3,0)*0.475*44/12</f>
        <v>0.17502393777396941</v>
      </c>
      <c r="AW157" s="21">
        <f>EXP(-LN(2)/2)*AW156+(1-EXP(-LN(2)/2))/(LN(2)/2)*AQ157*AT157*VLOOKUP('Données projet'!$B$10,Paramètres!$A$1:$I$89,3,0)*0.475*44/12</f>
        <v>6.9562920730185325E-20</v>
      </c>
      <c r="AX157" s="21">
        <f t="shared" si="166"/>
        <v>2.5454342394910565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78.826800000000219</v>
      </c>
      <c r="D158" s="11">
        <f t="shared" si="140"/>
        <v>21.850084452639059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777.15489752914539</v>
      </c>
      <c r="H158" s="67">
        <f t="shared" si="110"/>
        <v>468.6789070883467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67.68045600189987</v>
      </c>
      <c r="T158" s="59">
        <f t="shared" si="142"/>
        <v>201.27532917737176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3.2647884404574556</v>
      </c>
      <c r="AA158" s="21">
        <f>EXP(-LN(2)/25)*AA157+(1-EXP(-LN(2)/25))/(LN(2)/25)*Calculateur!V158*Calculateur!X158*VLOOKUP('Données projet'!$B$9,Paramètres!$A$1:$I$89,3,0)*0.475*44/12</f>
        <v>0.23916004471496177</v>
      </c>
      <c r="AB158" s="21">
        <f>EXP(-LN(2)/2)*AB157+(1-EXP(-LN(2)/2))/(LN(2)/2)*V158*Y158*VLOOKUP('Données projet'!$B$9,Paramètres!$A$1:$I$89,3,0)*0.475*44/12</f>
        <v>6.9102726915978778E-20</v>
      </c>
      <c r="AC158" s="22">
        <f t="shared" si="163"/>
        <v>3.5039484851724172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41.083616109261413</v>
      </c>
      <c r="AO158" s="59">
        <f t="shared" si="144"/>
        <v>137.74160431363168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2.3239280015079373</v>
      </c>
      <c r="AV158" s="21">
        <f>EXP(-LN(2)/25)*AV157+(1-EXP(-LN(2)/25))/(LN(2)/25)*Calculateur!AQ158*Calculateur!AS158*VLOOKUP('Données projet'!$B$10,Paramètres!$A$1:$I$89,3,0)*0.475*44/12</f>
        <v>0.17023789899143135</v>
      </c>
      <c r="AW158" s="21">
        <f>EXP(-LN(2)/2)*AW157+(1-EXP(-LN(2)/2))/(LN(2)/2)*AQ158*AT158*VLOOKUP('Données projet'!$B$10,Paramètres!$A$1:$I$89,3,0)*0.475*44/12</f>
        <v>4.9188412967456306E-20</v>
      </c>
      <c r="AX158" s="21">
        <f t="shared" si="166"/>
        <v>2.4941659004993686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79.335360000000222</v>
      </c>
      <c r="D159" s="11">
        <f t="shared" si="140"/>
        <v>21.974597372641924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782.04177620986923</v>
      </c>
      <c r="H159" s="67">
        <f t="shared" si="110"/>
        <v>469.78150909068506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67.68045600189987</v>
      </c>
      <c r="T159" s="59">
        <f t="shared" si="142"/>
        <v>201.27532917737176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3.2007679304644068</v>
      </c>
      <c r="AA159" s="21">
        <f>EXP(-LN(2)/25)*AA158+(1-EXP(-LN(2)/25))/(LN(2)/25)*Calculateur!V159*Calculateur!X159*VLOOKUP('Données projet'!$B$9,Paramètres!$A$1:$I$89,3,0)*0.475*44/12</f>
        <v>0.232620200715351</v>
      </c>
      <c r="AB159" s="21">
        <f>EXP(-LN(2)/2)*AB158+(1-EXP(-LN(2)/2))/(LN(2)/2)*V159*Y159*VLOOKUP('Données projet'!$B$9,Paramètres!$A$1:$I$89,3,0)*0.475*44/12</f>
        <v>4.8863006800770754E-20</v>
      </c>
      <c r="AC159" s="22">
        <f t="shared" si="163"/>
        <v>3.4333881311797576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41.083616109261413</v>
      </c>
      <c r="AO159" s="59">
        <f t="shared" si="144"/>
        <v>137.74160431363168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2.2783571908544853</v>
      </c>
      <c r="AV159" s="21">
        <f>EXP(-LN(2)/25)*AV158+(1-EXP(-LN(2)/25))/(LN(2)/25)*Calculateur!AQ159*Calculateur!AS159*VLOOKUP('Données projet'!$B$10,Paramètres!$A$1:$I$89,3,0)*0.475*44/12</f>
        <v>0.16558273469108864</v>
      </c>
      <c r="AW159" s="21">
        <f>EXP(-LN(2)/2)*AW158+(1-EXP(-LN(2)/2))/(LN(2)/2)*AQ159*AT159*VLOOKUP('Données projet'!$B$10,Paramètres!$A$1:$I$89,3,0)*0.475*44/12</f>
        <v>3.4781460365092662E-20</v>
      </c>
      <c r="AX159" s="21">
        <f t="shared" si="166"/>
        <v>2.4439399255455738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79.843920000000224</v>
      </c>
      <c r="D160" s="11">
        <f t="shared" si="140"/>
        <v>22.099017420830219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786.92793798535786</v>
      </c>
      <c r="H160" s="67">
        <f t="shared" si="110"/>
        <v>470.88394934127967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67.68045600189987</v>
      </c>
      <c r="T160" s="59">
        <f t="shared" si="142"/>
        <v>201.27532917737176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3.1380028236236663</v>
      </c>
      <c r="AA160" s="21">
        <f>EXP(-LN(2)/25)*AA159+(1-EXP(-LN(2)/25))/(LN(2)/25)*Calculateur!V160*Calculateur!X160*VLOOKUP('Données projet'!$B$9,Paramètres!$A$1:$I$89,3,0)*0.475*44/12</f>
        <v>0.22625918909382503</v>
      </c>
      <c r="AB160" s="21">
        <f>EXP(-LN(2)/2)*AB159+(1-EXP(-LN(2)/2))/(LN(2)/2)*V160*Y160*VLOOKUP('Données projet'!$B$9,Paramètres!$A$1:$I$89,3,0)*0.475*44/12</f>
        <v>3.4551363457989389E-20</v>
      </c>
      <c r="AC160" s="22">
        <f t="shared" si="163"/>
        <v>3.3642620127174911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41.083616109261413</v>
      </c>
      <c r="AO160" s="59">
        <f t="shared" si="144"/>
        <v>137.74160431363168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2.2336799960024978</v>
      </c>
      <c r="AV160" s="21">
        <f>EXP(-LN(2)/25)*AV159+(1-EXP(-LN(2)/25))/(LN(2)/25)*Calculateur!AQ160*Calculateur!AS160*VLOOKUP('Données projet'!$B$10,Paramètres!$A$1:$I$89,3,0)*0.475*44/12</f>
        <v>0.16105486610334324</v>
      </c>
      <c r="AW160" s="21">
        <f>EXP(-LN(2)/2)*AW159+(1-EXP(-LN(2)/2))/(LN(2)/2)*AQ160*AT160*VLOOKUP('Données projet'!$B$10,Paramètres!$A$1:$I$89,3,0)*0.475*44/12</f>
        <v>2.4594206483728153E-20</v>
      </c>
      <c r="AX160" s="21">
        <f t="shared" si="166"/>
        <v>2.3947348621058411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80.352480000000227</v>
      </c>
      <c r="D161" s="11">
        <f t="shared" si="140"/>
        <v>22.223345257363622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791.81338795158069</v>
      </c>
      <c r="H161" s="67">
        <f t="shared" si="110"/>
        <v>471.98622898990868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67.68045600189987</v>
      </c>
      <c r="T161" s="59">
        <f t="shared" si="142"/>
        <v>201.27532917737176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3.0764685022451377</v>
      </c>
      <c r="AA161" s="21">
        <f>EXP(-LN(2)/25)*AA160+(1-EXP(-LN(2)/25))/(LN(2)/25)*Calculateur!V161*Calculateur!X161*VLOOKUP('Données projet'!$B$9,Paramètres!$A$1:$I$89,3,0)*0.475*44/12</f>
        <v>0.22007211966960075</v>
      </c>
      <c r="AB161" s="21">
        <f>EXP(-LN(2)/2)*AB160+(1-EXP(-LN(2)/2))/(LN(2)/2)*V161*Y161*VLOOKUP('Données projet'!$B$9,Paramètres!$A$1:$I$89,3,0)*0.475*44/12</f>
        <v>2.4431503400385377E-20</v>
      </c>
      <c r="AC161" s="22">
        <f t="shared" si="163"/>
        <v>3.2965406219147386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41.083616109261413</v>
      </c>
      <c r="AO161" s="59">
        <f t="shared" si="144"/>
        <v>137.74160431363168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2.1898788936911595</v>
      </c>
      <c r="AV161" s="21">
        <f>EXP(-LN(2)/25)*AV160+(1-EXP(-LN(2)/25))/(LN(2)/25)*Calculateur!AQ161*Calculateur!AS161*VLOOKUP('Données projet'!$B$10,Paramètres!$A$1:$I$89,3,0)*0.475*44/12</f>
        <v>0.15665081232024</v>
      </c>
      <c r="AW161" s="21">
        <f>EXP(-LN(2)/2)*AW160+(1-EXP(-LN(2)/2))/(LN(2)/2)*AQ161*AT161*VLOOKUP('Données projet'!$B$10,Paramètres!$A$1:$I$89,3,0)*0.475*44/12</f>
        <v>1.7390730182546331E-20</v>
      </c>
      <c r="AX161" s="21">
        <f t="shared" si="166"/>
        <v>2.3465297060113994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80.86104000000023</v>
      </c>
      <c r="D162" s="11">
        <f t="shared" si="140"/>
        <v>22.347581533562153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796.69813113627106</v>
      </c>
      <c r="H162" s="67">
        <f t="shared" si="110"/>
        <v>473.08834917095442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67.68045600189987</v>
      </c>
      <c r="T162" s="59">
        <f t="shared" si="142"/>
        <v>201.27532917737176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3.0161408313766116</v>
      </c>
      <c r="AA162" s="21">
        <f>EXP(-LN(2)/25)*AA161+(1-EXP(-LN(2)/25))/(LN(2)/25)*Calculateur!V162*Calculateur!X162*VLOOKUP('Données projet'!$B$9,Paramètres!$A$1:$I$89,3,0)*0.475*44/12</f>
        <v>0.21405423598414572</v>
      </c>
      <c r="AB162" s="21">
        <f>EXP(-LN(2)/2)*AB161+(1-EXP(-LN(2)/2))/(LN(2)/2)*V162*Y162*VLOOKUP('Données projet'!$B$9,Paramètres!$A$1:$I$89,3,0)*0.475*44/12</f>
        <v>1.7275681728994695E-20</v>
      </c>
      <c r="AC162" s="22">
        <f t="shared" si="163"/>
        <v>3.2301950673607571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41.083616109261413</v>
      </c>
      <c r="AO162" s="59">
        <f t="shared" si="144"/>
        <v>137.74160431363168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2.1469367042801122</v>
      </c>
      <c r="AV162" s="21">
        <f>EXP(-LN(2)/25)*AV161+(1-EXP(-LN(2)/25))/(LN(2)/25)*Calculateur!AQ162*Calculateur!AS162*VLOOKUP('Données projet'!$B$10,Paramètres!$A$1:$I$89,3,0)*0.475*44/12</f>
        <v>0.15236718761943485</v>
      </c>
      <c r="AW162" s="21">
        <f>EXP(-LN(2)/2)*AW161+(1-EXP(-LN(2)/2))/(LN(2)/2)*AQ162*AT162*VLOOKUP('Données projet'!$B$10,Paramètres!$A$1:$I$89,3,0)*0.475*44/12</f>
        <v>1.2297103241864077E-20</v>
      </c>
      <c r="AX162" s="21">
        <f t="shared" si="166"/>
        <v>2.2993038918995472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81.369600000000233</v>
      </c>
      <c r="D163" s="11">
        <f t="shared" si="140"/>
        <v>22.471726892079285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801.58217250026303</v>
      </c>
      <c r="H163" s="67">
        <f t="shared" si="110"/>
        <v>474.19031100370512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67.68045600189987</v>
      </c>
      <c r="T163" s="59">
        <f t="shared" si="142"/>
        <v>201.27532917737176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2.9569961493375718</v>
      </c>
      <c r="AA163" s="21">
        <f>EXP(-LN(2)/25)*AA162+(1-EXP(-LN(2)/25))/(LN(2)/25)*Calculateur!V163*Calculateur!X163*VLOOKUP('Données projet'!$B$9,Paramètres!$A$1:$I$89,3,0)*0.475*44/12</f>
        <v>0.20820091164453622</v>
      </c>
      <c r="AB163" s="21">
        <f>EXP(-LN(2)/2)*AB162+(1-EXP(-LN(2)/2))/(LN(2)/2)*V163*Y163*VLOOKUP('Données projet'!$B$9,Paramètres!$A$1:$I$89,3,0)*0.475*44/12</f>
        <v>1.2215751700192689E-20</v>
      </c>
      <c r="AC163" s="22">
        <f t="shared" si="163"/>
        <v>3.1651970609821078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41.083616109261413</v>
      </c>
      <c r="AO163" s="59">
        <f t="shared" si="144"/>
        <v>137.74160431363168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2.1048365850112662</v>
      </c>
      <c r="AV163" s="21">
        <f>EXP(-LN(2)/25)*AV162+(1-EXP(-LN(2)/25))/(LN(2)/25)*Calculateur!AQ163*Calculateur!AS163*VLOOKUP('Données projet'!$B$10,Paramètres!$A$1:$I$89,3,0)*0.475*44/12</f>
        <v>0.14820069886133924</v>
      </c>
      <c r="AW163" s="21">
        <f>EXP(-LN(2)/2)*AW162+(1-EXP(-LN(2)/2))/(LN(2)/2)*AQ163*AT163*VLOOKUP('Données projet'!$B$10,Paramètres!$A$1:$I$89,3,0)*0.475*44/12</f>
        <v>8.6953650912731656E-21</v>
      </c>
      <c r="AX163" s="21">
        <f t="shared" si="166"/>
        <v>2.2530372838726054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81.878160000000236</v>
      </c>
      <c r="D164" s="11">
        <f t="shared" si="140"/>
        <v>22.595781967070696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806.46551693879326</v>
      </c>
      <c r="H164" s="67">
        <f t="shared" si="110"/>
        <v>475.29211559264849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67.68045600189987</v>
      </c>
      <c r="T164" s="59">
        <f t="shared" si="142"/>
        <v>201.27532917737176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2.8990112584386236</v>
      </c>
      <c r="AA164" s="21">
        <f>EXP(-LN(2)/25)*AA163+(1-EXP(-LN(2)/25))/(LN(2)/25)*Calculateur!V164*Calculateur!X164*VLOOKUP('Données projet'!$B$9,Paramètres!$A$1:$I$89,3,0)*0.475*44/12</f>
        <v>0.20250764676680627</v>
      </c>
      <c r="AB164" s="21">
        <f>EXP(-LN(2)/2)*AB163+(1-EXP(-LN(2)/2))/(LN(2)/2)*V164*Y164*VLOOKUP('Données projet'!$B$9,Paramètres!$A$1:$I$89,3,0)*0.475*44/12</f>
        <v>8.6378408644973473E-21</v>
      </c>
      <c r="AC164" s="22">
        <f t="shared" si="163"/>
        <v>3.1015189052054297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41.083616109261413</v>
      </c>
      <c r="AO164" s="59">
        <f t="shared" si="144"/>
        <v>137.74160431363168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2.0635620234027452</v>
      </c>
      <c r="AV164" s="21">
        <f>EXP(-LN(2)/25)*AV163+(1-EXP(-LN(2)/25))/(LN(2)/25)*Calculateur!AQ164*Calculateur!AS164*VLOOKUP('Données projet'!$B$10,Paramètres!$A$1:$I$89,3,0)*0.475*44/12</f>
        <v>0.14414814295743988</v>
      </c>
      <c r="AW164" s="21">
        <f>EXP(-LN(2)/2)*AW163+(1-EXP(-LN(2)/2))/(LN(2)/2)*AQ164*AT164*VLOOKUP('Données projet'!$B$10,Paramètres!$A$1:$I$89,3,0)*0.475*44/12</f>
        <v>6.1485516209320383E-21</v>
      </c>
      <c r="AX164" s="21">
        <f t="shared" si="166"/>
        <v>2.2077101663601852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82.386720000000238</v>
      </c>
      <c r="D165" s="11">
        <f t="shared" si="140"/>
        <v>22.719747384358772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811.34816928277132</v>
      </c>
      <c r="H165" s="67">
        <f t="shared" si="110"/>
        <v>476.39376402775855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67.68045600189987</v>
      </c>
      <c r="T165" s="59">
        <f t="shared" si="142"/>
        <v>201.27532917737176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2.8421634158829123</v>
      </c>
      <c r="AA165" s="21">
        <f>EXP(-LN(2)/25)*AA164+(1-EXP(-LN(2)/25))/(LN(2)/25)*Calculateur!V165*Calculateur!X165*VLOOKUP('Données projet'!$B$9,Paramètres!$A$1:$I$89,3,0)*0.475*44/12</f>
        <v>0.19697006451655363</v>
      </c>
      <c r="AB165" s="21">
        <f>EXP(-LN(2)/2)*AB164+(1-EXP(-LN(2)/2))/(LN(2)/2)*V165*Y165*VLOOKUP('Données projet'!$B$9,Paramètres!$A$1:$I$89,3,0)*0.475*44/12</f>
        <v>6.1078758500963443E-21</v>
      </c>
      <c r="AC165" s="22">
        <f t="shared" si="163"/>
        <v>3.0391334803994661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41.083616109261413</v>
      </c>
      <c r="AO165" s="59">
        <f t="shared" si="144"/>
        <v>137.74160431363168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2.0230968307723702</v>
      </c>
      <c r="AV165" s="21">
        <f>EXP(-LN(2)/25)*AV164+(1-EXP(-LN(2)/25))/(LN(2)/25)*Calculateur!AQ165*Calculateur!AS165*VLOOKUP('Données projet'!$B$10,Paramètres!$A$1:$I$89,3,0)*0.475*44/12</f>
        <v>0.14020640440784732</v>
      </c>
      <c r="AW165" s="21">
        <f>EXP(-LN(2)/2)*AW164+(1-EXP(-LN(2)/2))/(LN(2)/2)*AQ165*AT165*VLOOKUP('Données projet'!$B$10,Paramètres!$A$1:$I$89,3,0)*0.475*44/12</f>
        <v>4.3476825456365828E-21</v>
      </c>
      <c r="AX165" s="21">
        <f t="shared" si="166"/>
        <v>2.1633032351802175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82.895280000000241</v>
      </c>
      <c r="D166" s="11">
        <f t="shared" si="140"/>
        <v>22.843623761592784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816.2301343000164</v>
      </c>
      <c r="H166" s="67">
        <f t="shared" si="110"/>
        <v>477.4952573847745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67.68045600189987</v>
      </c>
      <c r="T166" s="59">
        <f t="shared" si="142"/>
        <v>201.27532917737176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2.7864303248459583</v>
      </c>
      <c r="AA166" s="21">
        <f>EXP(-LN(2)/25)*AA165+(1-EXP(-LN(2)/25))/(LN(2)/25)*Calculateur!V166*Calculateur!X166*VLOOKUP('Données projet'!$B$9,Paramètres!$A$1:$I$89,3,0)*0.475*44/12</f>
        <v>0.19158390774414297</v>
      </c>
      <c r="AB166" s="21">
        <f>EXP(-LN(2)/2)*AB165+(1-EXP(-LN(2)/2))/(LN(2)/2)*V166*Y166*VLOOKUP('Données projet'!$B$9,Paramètres!$A$1:$I$89,3,0)*0.475*44/12</f>
        <v>4.3189204322486736E-21</v>
      </c>
      <c r="AC166" s="22">
        <f t="shared" si="163"/>
        <v>2.9780142325901013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41.083616109261413</v>
      </c>
      <c r="AO166" s="59">
        <f t="shared" si="144"/>
        <v>137.74160431363168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1.9834251358881467</v>
      </c>
      <c r="AV166" s="21">
        <f>EXP(-LN(2)/25)*AV165+(1-EXP(-LN(2)/25))/(LN(2)/25)*Calculateur!AQ166*Calculateur!AS166*VLOOKUP('Données projet'!$B$10,Paramètres!$A$1:$I$89,3,0)*0.475*44/12</f>
        <v>0.13637245290618036</v>
      </c>
      <c r="AW166" s="21">
        <f>EXP(-LN(2)/2)*AW165+(1-EXP(-LN(2)/2))/(LN(2)/2)*AQ166*AT166*VLOOKUP('Données projet'!$B$10,Paramètres!$A$1:$I$89,3,0)*0.475*44/12</f>
        <v>3.0742758104660191E-21</v>
      </c>
      <c r="AX166" s="21">
        <f t="shared" si="166"/>
        <v>2.1197975887943272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83.403840000000244</v>
      </c>
      <c r="D167" s="11">
        <f t="shared" si="140"/>
        <v>22.967411708405145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821.1114166964627</v>
      </c>
      <c r="H167" s="67">
        <f t="shared" si="110"/>
        <v>478.59659672547269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67.68045600189987</v>
      </c>
      <c r="T167" s="59">
        <f t="shared" si="142"/>
        <v>201.27532917737176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2.7317901257304102</v>
      </c>
      <c r="AA167" s="21">
        <f>EXP(-LN(2)/25)*AA166+(1-EXP(-LN(2)/25))/(LN(2)/25)*Calculateur!V167*Calculateur!X167*VLOOKUP('Données projet'!$B$9,Paramètres!$A$1:$I$89,3,0)*0.475*44/12</f>
        <v>0.18634503571191954</v>
      </c>
      <c r="AB167" s="21">
        <f>EXP(-LN(2)/2)*AB166+(1-EXP(-LN(2)/2))/(LN(2)/2)*V167*Y167*VLOOKUP('Données projet'!$B$9,Paramètres!$A$1:$I$89,3,0)*0.475*44/12</f>
        <v>3.0539379250481722E-21</v>
      </c>
      <c r="AC167" s="22">
        <f t="shared" si="163"/>
        <v>2.9181351614423297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41.083616109261413</v>
      </c>
      <c r="AO167" s="59">
        <f t="shared" si="144"/>
        <v>137.74160431363168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1.9445313787432581</v>
      </c>
      <c r="AV167" s="21">
        <f>EXP(-LN(2)/25)*AV166+(1-EXP(-LN(2)/25))/(LN(2)/25)*Calculateur!AQ167*Calculateur!AS167*VLOOKUP('Données projet'!$B$10,Paramètres!$A$1:$I$89,3,0)*0.475*44/12</f>
        <v>0.13264334100994524</v>
      </c>
      <c r="AW167" s="21">
        <f>EXP(-LN(2)/2)*AW166+(1-EXP(-LN(2)/2))/(LN(2)/2)*AQ167*AT167*VLOOKUP('Données projet'!$B$10,Paramètres!$A$1:$I$89,3,0)*0.475*44/12</f>
        <v>2.1738412728182914E-21</v>
      </c>
      <c r="AX167" s="21">
        <f t="shared" si="166"/>
        <v>2.0771747197532031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83.912400000000247</v>
      </c>
      <c r="D168" s="11">
        <f t="shared" si="140"/>
        <v>23.091111826563672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825.99202111733564</v>
      </c>
      <c r="H168" s="67">
        <f t="shared" si="110"/>
        <v>479.69778309793213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67.68045600189987</v>
      </c>
      <c r="T168" s="59">
        <f t="shared" si="142"/>
        <v>201.27532917737176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2.6782213875922873</v>
      </c>
      <c r="AA168" s="21">
        <f>EXP(-LN(2)/25)*AA167+(1-EXP(-LN(2)/25))/(LN(2)/25)*Calculateur!V168*Calculateur!X168*VLOOKUP('Données projet'!$B$9,Paramètres!$A$1:$I$89,3,0)*0.475*44/12</f>
        <v>0.18124942091091759</v>
      </c>
      <c r="AB168" s="21">
        <f>EXP(-LN(2)/2)*AB167+(1-EXP(-LN(2)/2))/(LN(2)/2)*V168*Y168*VLOOKUP('Données projet'!$B$9,Paramètres!$A$1:$I$89,3,0)*0.475*44/12</f>
        <v>2.1594602161243368E-21</v>
      </c>
      <c r="AC168" s="22">
        <f t="shared" si="163"/>
        <v>2.8594708085032048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41.083616109261413</v>
      </c>
      <c r="AO168" s="59">
        <f t="shared" si="144"/>
        <v>137.74160431363168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1.9064003044531315</v>
      </c>
      <c r="AV168" s="21">
        <f>EXP(-LN(2)/25)*AV167+(1-EXP(-LN(2)/25))/(LN(2)/25)*Calculateur!AQ168*Calculateur!AS168*VLOOKUP('Données projet'!$B$10,Paramètres!$A$1:$I$89,3,0)*0.475*44/12</f>
        <v>0.12901620187461815</v>
      </c>
      <c r="AW168" s="21">
        <f>EXP(-LN(2)/2)*AW167+(1-EXP(-LN(2)/2))/(LN(2)/2)*AQ168*AT168*VLOOKUP('Données projet'!$B$10,Paramètres!$A$1:$I$89,3,0)*0.475*44/12</f>
        <v>1.5371379052330096E-21</v>
      </c>
      <c r="AX168" s="21">
        <f t="shared" si="166"/>
        <v>2.0354165063277496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84.42096000000025</v>
      </c>
      <c r="D169" s="11">
        <f t="shared" si="140"/>
        <v>23.214724710120091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830.87195214829751</v>
      </c>
      <c r="H169" s="67">
        <f t="shared" si="110"/>
        <v>480.79881753679291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67.68045600189987</v>
      </c>
      <c r="T169" s="59">
        <f t="shared" si="142"/>
        <v>201.27532917737176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2.625703099735349</v>
      </c>
      <c r="AA169" s="21">
        <f>EXP(-LN(2)/25)*AA168+(1-EXP(-LN(2)/25))/(LN(2)/25)*Calculateur!V169*Calculateur!X169*VLOOKUP('Données projet'!$B$9,Paramètres!$A$1:$I$89,3,0)*0.475*44/12</f>
        <v>0.17629314596461576</v>
      </c>
      <c r="AB169" s="21">
        <f>EXP(-LN(2)/2)*AB168+(1-EXP(-LN(2)/2))/(LN(2)/2)*V169*Y169*VLOOKUP('Données projet'!$B$9,Paramètres!$A$1:$I$89,3,0)*0.475*44/12</f>
        <v>1.5269689625240861E-21</v>
      </c>
      <c r="AC169" s="22">
        <f t="shared" si="163"/>
        <v>2.8019962456999647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41.083616109261413</v>
      </c>
      <c r="AO169" s="59">
        <f t="shared" si="144"/>
        <v>137.74160431363168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1.8690169572721753</v>
      </c>
      <c r="AV169" s="21">
        <f>EXP(-LN(2)/25)*AV168+(1-EXP(-LN(2)/25))/(LN(2)/25)*Calculateur!AQ169*Calculateur!AS169*VLOOKUP('Données projet'!$B$10,Paramètres!$A$1:$I$89,3,0)*0.475*44/12</f>
        <v>0.12548824704968953</v>
      </c>
      <c r="AW169" s="21">
        <f>EXP(-LN(2)/2)*AW168+(1-EXP(-LN(2)/2))/(LN(2)/2)*AQ169*AT169*VLOOKUP('Données projet'!$B$10,Paramètres!$A$1:$I$89,3,0)*0.475*44/12</f>
        <v>1.0869206364091457E-21</v>
      </c>
      <c r="AX169" s="21">
        <f t="shared" si="166"/>
        <v>1.994505204321865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84.929520000000252</v>
      </c>
      <c r="D170" s="11">
        <f t="shared" si="140"/>
        <v>23.33825094555484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835.75121431656578</v>
      </c>
      <c r="H170" s="67">
        <f t="shared" si="110"/>
        <v>481.89970106350842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67.68045600189987</v>
      </c>
      <c r="T170" s="59">
        <f t="shared" si="142"/>
        <v>201.27532917737176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2.5742146634702925</v>
      </c>
      <c r="AA170" s="21">
        <f>EXP(-LN(2)/25)*AA169+(1-EXP(-LN(2)/25))/(LN(2)/25)*Calculateur!V170*Calculateur!X170*VLOOKUP('Données projet'!$B$9,Paramètres!$A$1:$I$89,3,0)*0.475*44/12</f>
        <v>0.17147240061735972</v>
      </c>
      <c r="AB170" s="21">
        <f>EXP(-LN(2)/2)*AB169+(1-EXP(-LN(2)/2))/(LN(2)/2)*V170*Y170*VLOOKUP('Données projet'!$B$9,Paramètres!$A$1:$I$89,3,0)*0.475*44/12</f>
        <v>1.0797301080621684E-21</v>
      </c>
      <c r="AC170" s="22">
        <f t="shared" si="163"/>
        <v>2.7456870640876523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41.083616109261413</v>
      </c>
      <c r="AO170" s="59">
        <f t="shared" si="144"/>
        <v>137.74160431363168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1.8323666747278475</v>
      </c>
      <c r="AV170" s="21">
        <f>EXP(-LN(2)/25)*AV169+(1-EXP(-LN(2)/25))/(LN(2)/25)*Calculateur!AQ170*Calculateur!AS170*VLOOKUP('Données projet'!$B$10,Paramètres!$A$1:$I$89,3,0)*0.475*44/12</f>
        <v>0.12205676433497566</v>
      </c>
      <c r="AW170" s="21">
        <f>EXP(-LN(2)/2)*AW169+(1-EXP(-LN(2)/2))/(LN(2)/2)*AQ170*AT170*VLOOKUP('Données projet'!$B$10,Paramètres!$A$1:$I$89,3,0)*0.475*44/12</f>
        <v>7.6856895261650478E-22</v>
      </c>
      <c r="AX170" s="21">
        <f t="shared" si="166"/>
        <v>1.9544234390628232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85.438080000000255</v>
      </c>
      <c r="D171" s="11">
        <f t="shared" si="140"/>
        <v>23.461691111918345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840.62981209200325</v>
      </c>
      <c r="H171" s="67">
        <f t="shared" si="110"/>
        <v>483.00043468659152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67.68045600189987</v>
      </c>
      <c r="T171" s="59">
        <f t="shared" si="142"/>
        <v>201.27532917737176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2.5237358840355486</v>
      </c>
      <c r="AA171" s="21">
        <f>EXP(-LN(2)/25)*AA170+(1-EXP(-LN(2)/25))/(LN(2)/25)*Calculateur!V171*Calculateur!X171*VLOOKUP('Données projet'!$B$9,Paramètres!$A$1:$I$89,3,0)*0.475*44/12</f>
        <v>0.16678347880513636</v>
      </c>
      <c r="AB171" s="21">
        <f>EXP(-LN(2)/2)*AB170+(1-EXP(-LN(2)/2))/(LN(2)/2)*V171*Y171*VLOOKUP('Données projet'!$B$9,Paramètres!$A$1:$I$89,3,0)*0.475*44/12</f>
        <v>7.6348448126204304E-22</v>
      </c>
      <c r="AC171" s="22">
        <f t="shared" si="163"/>
        <v>2.6905193628406852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41.083616109261413</v>
      </c>
      <c r="AO171" s="59">
        <f t="shared" si="144"/>
        <v>137.74160431363168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1.796435081869749</v>
      </c>
      <c r="AV171" s="21">
        <f>EXP(-LN(2)/25)*AV170+(1-EXP(-LN(2)/25))/(LN(2)/25)*Calculateur!AQ171*Calculateur!AS171*VLOOKUP('Données projet'!$B$10,Paramètres!$A$1:$I$89,3,0)*0.475*44/12</f>
        <v>0.11871911569554948</v>
      </c>
      <c r="AW171" s="21">
        <f>EXP(-LN(2)/2)*AW170+(1-EXP(-LN(2)/2))/(LN(2)/2)*AQ171*AT171*VLOOKUP('Données projet'!$B$10,Paramètres!$A$1:$I$89,3,0)*0.475*44/12</f>
        <v>5.4346031820457285E-22</v>
      </c>
      <c r="AX171" s="21">
        <f t="shared" si="166"/>
        <v>1.9151541975652984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85.946640000000258</v>
      </c>
      <c r="D172" s="11">
        <f t="shared" si="140"/>
        <v>23.585045780968709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845.50774988818148</v>
      </c>
      <c r="H172" s="67">
        <f t="shared" si="110"/>
        <v>484.10101940185427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67.68045600189987</v>
      </c>
      <c r="T172" s="59">
        <f t="shared" si="142"/>
        <v>201.27532917737176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2.4742469626765047</v>
      </c>
      <c r="AA172" s="21">
        <f>EXP(-LN(2)/25)*AA171+(1-EXP(-LN(2)/25))/(LN(2)/25)*Calculateur!V172*Calculateur!X172*VLOOKUP('Données projet'!$B$9,Paramètres!$A$1:$I$89,3,0)*0.475*44/12</f>
        <v>0.16222277580644795</v>
      </c>
      <c r="AB172" s="21">
        <f>EXP(-LN(2)/2)*AB171+(1-EXP(-LN(2)/2))/(LN(2)/2)*V172*Y172*VLOOKUP('Données projet'!$B$9,Paramètres!$A$1:$I$89,3,0)*0.475*44/12</f>
        <v>5.398650540310842E-22</v>
      </c>
      <c r="AC172" s="22">
        <f t="shared" si="163"/>
        <v>2.6364697384829525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41.083616109261413</v>
      </c>
      <c r="AO172" s="59">
        <f t="shared" si="144"/>
        <v>137.74160431363168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1.76120808563149</v>
      </c>
      <c r="AV172" s="21">
        <f>EXP(-LN(2)/25)*AV171+(1-EXP(-LN(2)/25))/(LN(2)/25)*Calculateur!AQ172*Calculateur!AS172*VLOOKUP('Données projet'!$B$10,Paramètres!$A$1:$I$89,3,0)*0.475*44/12</f>
        <v>0.11547273523368771</v>
      </c>
      <c r="AW172" s="21">
        <f>EXP(-LN(2)/2)*AW171+(1-EXP(-LN(2)/2))/(LN(2)/2)*AQ172*AT172*VLOOKUP('Données projet'!$B$10,Paramètres!$A$1:$I$89,3,0)*0.475*44/12</f>
        <v>3.8428447630825239E-22</v>
      </c>
      <c r="AX172" s="21">
        <f t="shared" si="166"/>
        <v>1.8766808208651777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86.455200000000261</v>
      </c>
      <c r="D173" s="11">
        <f t="shared" si="140"/>
        <v>23.708315517306314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850.3850320634192</v>
      </c>
      <c r="H173" s="67">
        <f t="shared" si="110"/>
        <v>485.20145619264224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67.68045600189987</v>
      </c>
      <c r="T173" s="59">
        <f t="shared" si="142"/>
        <v>201.27532917737176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2.4257284888800501</v>
      </c>
      <c r="AA173" s="21">
        <f>EXP(-LN(2)/25)*AA172+(1-EXP(-LN(2)/25))/(LN(2)/25)*Calculateur!V173*Calculateur!X173*VLOOKUP('Données projet'!$B$9,Paramètres!$A$1:$I$89,3,0)*0.475*44/12</f>
        <v>0.15778678547109562</v>
      </c>
      <c r="AB173" s="21">
        <f>EXP(-LN(2)/2)*AB172+(1-EXP(-LN(2)/2))/(LN(2)/2)*V173*Y173*VLOOKUP('Données projet'!$B$9,Paramètres!$A$1:$I$89,3,0)*0.475*44/12</f>
        <v>3.8174224063102152E-22</v>
      </c>
      <c r="AC173" s="22">
        <f t="shared" si="163"/>
        <v>2.5835152743511456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41.083616109261413</v>
      </c>
      <c r="AO173" s="59">
        <f t="shared" si="144"/>
        <v>137.74160431363168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1.7266718693031173</v>
      </c>
      <c r="AV173" s="21">
        <f>EXP(-LN(2)/25)*AV172+(1-EXP(-LN(2)/25))/(LN(2)/25)*Calculateur!AQ173*Calculateur!AS173*VLOOKUP('Données projet'!$B$10,Paramètres!$A$1:$I$89,3,0)*0.475*44/12</f>
        <v>0.11231512721627529</v>
      </c>
      <c r="AW173" s="21">
        <f>EXP(-LN(2)/2)*AW172+(1-EXP(-LN(2)/2))/(LN(2)/2)*AQ173*AT173*VLOOKUP('Données projet'!$B$10,Paramètres!$A$1:$I$89,3,0)*0.475*44/12</f>
        <v>2.7173015910228643E-22</v>
      </c>
      <c r="AX173" s="21">
        <f t="shared" si="166"/>
        <v>1.8389869965193926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86.963760000000264</v>
      </c>
      <c r="D174" s="11">
        <f t="shared" si="140"/>
        <v>23.831500878504777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855.26166292179335</v>
      </c>
      <c r="H174" s="67">
        <f t="shared" si="110"/>
        <v>486.30174603006293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67.68045600189987</v>
      </c>
      <c r="T174" s="59">
        <f t="shared" si="142"/>
        <v>201.27532917737176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2.3781614327613974</v>
      </c>
      <c r="AA174" s="21">
        <f>EXP(-LN(2)/25)*AA173+(1-EXP(-LN(2)/25))/(LN(2)/25)*Calculateur!V174*Calculateur!X174*VLOOKUP('Données projet'!$B$9,Paramètres!$A$1:$I$89,3,0)*0.475*44/12</f>
        <v>0.15347209752474208</v>
      </c>
      <c r="AB174" s="21">
        <f>EXP(-LN(2)/2)*AB173+(1-EXP(-LN(2)/2))/(LN(2)/2)*V174*Y174*VLOOKUP('Données projet'!$B$9,Paramètres!$A$1:$I$89,3,0)*0.475*44/12</f>
        <v>2.699325270155421E-22</v>
      </c>
      <c r="AC174" s="22">
        <f t="shared" si="163"/>
        <v>2.5316335302861392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41.083616109261413</v>
      </c>
      <c r="AO174" s="59">
        <f t="shared" si="144"/>
        <v>137.74160431363168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1.6928128871119319</v>
      </c>
      <c r="AV174" s="21">
        <f>EXP(-LN(2)/25)*AV173+(1-EXP(-LN(2)/25))/(LN(2)/25)*Calculateur!AQ174*Calculateur!AS174*VLOOKUP('Données projet'!$B$10,Paramètres!$A$1:$I$89,3,0)*0.475*44/12</f>
        <v>0.10924386415615041</v>
      </c>
      <c r="AW174" s="21">
        <f>EXP(-LN(2)/2)*AW173+(1-EXP(-LN(2)/2))/(LN(2)/2)*AQ174*AT174*VLOOKUP('Données projet'!$B$10,Paramètres!$A$1:$I$89,3,0)*0.475*44/12</f>
        <v>1.921422381541262E-22</v>
      </c>
      <c r="AX174" s="21">
        <f t="shared" si="166"/>
        <v>1.8020567512680823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87.472320000000266</v>
      </c>
      <c r="D175" s="11">
        <f t="shared" si="140"/>
        <v>23.954602415239137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860.13764671412866</v>
      </c>
      <c r="H175" s="67">
        <f t="shared" si="110"/>
        <v>487.40188987320857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67.68045600189987</v>
      </c>
      <c r="T175" s="59">
        <f t="shared" si="142"/>
        <v>201.27532917737176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2.331527137600192</v>
      </c>
      <c r="AA175" s="21">
        <f>EXP(-LN(2)/25)*AA174+(1-EXP(-LN(2)/25))/(LN(2)/25)*Calculateur!V175*Calculateur!X175*VLOOKUP('Données projet'!$B$9,Paramètres!$A$1:$I$89,3,0)*0.475*44/12</f>
        <v>0.14927539494718117</v>
      </c>
      <c r="AB175" s="21">
        <f>EXP(-LN(2)/2)*AB174+(1-EXP(-LN(2)/2))/(LN(2)/2)*V175*Y175*VLOOKUP('Données projet'!$B$9,Paramètres!$A$1:$I$89,3,0)*0.475*44/12</f>
        <v>1.9087112031551076E-22</v>
      </c>
      <c r="AC175" s="22">
        <f t="shared" si="163"/>
        <v>2.480802532547373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41.083616109261413</v>
      </c>
      <c r="AO175" s="59">
        <f t="shared" si="144"/>
        <v>137.74160431363168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1.6596178589095758</v>
      </c>
      <c r="AV175" s="21">
        <f>EXP(-LN(2)/25)*AV174+(1-EXP(-LN(2)/25))/(LN(2)/25)*Calculateur!AQ175*Calculateur!AS175*VLOOKUP('Données projet'!$B$10,Paramètres!$A$1:$I$89,3,0)*0.475*44/12</f>
        <v>0.10625658494591533</v>
      </c>
      <c r="AW175" s="21">
        <f>EXP(-LN(2)/2)*AW174+(1-EXP(-LN(2)/2))/(LN(2)/2)*AQ175*AT175*VLOOKUP('Données projet'!$B$10,Paramètres!$A$1:$I$89,3,0)*0.475*44/12</f>
        <v>1.3586507955114321E-22</v>
      </c>
      <c r="AX175" s="21">
        <f t="shared" si="166"/>
        <v>1.7658744438554912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87.980880000000269</v>
      </c>
      <c r="D176" s="11">
        <f t="shared" si="140"/>
        <v>24.077620671410731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865.01298763896204</v>
      </c>
      <c r="H176" s="67">
        <f t="shared" si="110"/>
        <v>488.50188866937413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67.68045600189987</v>
      </c>
      <c r="T176" s="59">
        <f t="shared" si="142"/>
        <v>201.27532917737176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2.2858073125229863</v>
      </c>
      <c r="AA176" s="21">
        <f>EXP(-LN(2)/25)*AA175+(1-EXP(-LN(2)/25))/(LN(2)/25)*Calculateur!V176*Calculateur!X176*VLOOKUP('Données projet'!$B$9,Paramètres!$A$1:$I$89,3,0)*0.475*44/12</f>
        <v>0.14519345142229867</v>
      </c>
      <c r="AB176" s="21">
        <f>EXP(-LN(2)/2)*AB175+(1-EXP(-LN(2)/2))/(LN(2)/2)*V176*Y176*VLOOKUP('Données projet'!$B$9,Paramètres!$A$1:$I$89,3,0)*0.475*44/12</f>
        <v>1.3496626350777105E-22</v>
      </c>
      <c r="AC176" s="22">
        <f t="shared" si="163"/>
        <v>2.4310007639452849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41.083616109261413</v>
      </c>
      <c r="AO176" s="59">
        <f t="shared" si="144"/>
        <v>137.74160431363168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1.6270737649632998</v>
      </c>
      <c r="AV176" s="21">
        <f>EXP(-LN(2)/25)*AV175+(1-EXP(-LN(2)/25))/(LN(2)/25)*Calculateur!AQ176*Calculateur!AS176*VLOOKUP('Données projet'!$B$10,Paramètres!$A$1:$I$89,3,0)*0.475*44/12</f>
        <v>0.10335099304277832</v>
      </c>
      <c r="AW176" s="21">
        <f>EXP(-LN(2)/2)*AW175+(1-EXP(-LN(2)/2))/(LN(2)/2)*AQ176*AT176*VLOOKUP('Données projet'!$B$10,Paramètres!$A$1:$I$89,3,0)*0.475*44/12</f>
        <v>9.6071119077063098E-23</v>
      </c>
      <c r="AX176" s="21">
        <f t="shared" si="166"/>
        <v>1.7304247580060781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88.489440000000272</v>
      </c>
      <c r="D177" s="11">
        <f t="shared" si="140"/>
        <v>24.200556184269178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869.88768984348337</v>
      </c>
      <c r="H177" s="67">
        <f t="shared" si="110"/>
        <v>489.60174335426927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67.68045600189987</v>
      </c>
      <c r="T177" s="59">
        <f t="shared" si="142"/>
        <v>201.27532917737176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2.240984025329205</v>
      </c>
      <c r="AA177" s="21">
        <f>EXP(-LN(2)/25)*AA176+(1-EXP(-LN(2)/25))/(LN(2)/25)*Calculateur!V177*Calculateur!X177*VLOOKUP('Données projet'!$B$9,Paramètres!$A$1:$I$89,3,0)*0.475*44/12</f>
        <v>0.14122312885776414</v>
      </c>
      <c r="AB177" s="21">
        <f>EXP(-LN(2)/2)*AB176+(1-EXP(-LN(2)/2))/(LN(2)/2)*V177*Y177*VLOOKUP('Données projet'!$B$9,Paramètres!$A$1:$I$89,3,0)*0.475*44/12</f>
        <v>9.543556015775538E-23</v>
      </c>
      <c r="AC177" s="22">
        <f t="shared" si="163"/>
        <v>2.3822071541869692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41.083616109261413</v>
      </c>
      <c r="AO177" s="59">
        <f t="shared" si="144"/>
        <v>137.74160431363168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1.595167840849373</v>
      </c>
      <c r="AV177" s="21">
        <f>EXP(-LN(2)/25)*AV176+(1-EXP(-LN(2)/25))/(LN(2)/25)*Calculateur!AQ177*Calculateur!AS177*VLOOKUP('Données projet'!$B$10,Paramètres!$A$1:$I$89,3,0)*0.475*44/12</f>
        <v>0.10052485470303103</v>
      </c>
      <c r="AW177" s="21">
        <f>EXP(-LN(2)/2)*AW176+(1-EXP(-LN(2)/2))/(LN(2)/2)*AQ177*AT177*VLOOKUP('Données projet'!$B$10,Paramètres!$A$1:$I$89,3,0)*0.475*44/12</f>
        <v>6.7932539775571606E-23</v>
      </c>
      <c r="AX177" s="21">
        <f t="shared" si="166"/>
        <v>1.6956926955524041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88.998000000000275</v>
      </c>
      <c r="D178" s="11">
        <f t="shared" si="140"/>
        <v>24.323409484531542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874.76175742445605</v>
      </c>
      <c r="H178" s="67">
        <f t="shared" si="110"/>
        <v>490.70145485222622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67.68045600189987</v>
      </c>
      <c r="T178" s="59">
        <f t="shared" si="142"/>
        <v>201.27532917737176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2.197039695457788</v>
      </c>
      <c r="AA178" s="21">
        <f>EXP(-LN(2)/25)*AA177+(1-EXP(-LN(2)/25))/(LN(2)/25)*Calculateur!V178*Calculateur!X178*VLOOKUP('Données projet'!$B$9,Paramètres!$A$1:$I$89,3,0)*0.475*44/12</f>
        <v>0.137361374972547</v>
      </c>
      <c r="AB178" s="21">
        <f>EXP(-LN(2)/2)*AB177+(1-EXP(-LN(2)/2))/(LN(2)/2)*V178*Y178*VLOOKUP('Données projet'!$B$9,Paramètres!$A$1:$I$89,3,0)*0.475*44/12</f>
        <v>6.7483131753885526E-23</v>
      </c>
      <c r="AC178" s="22">
        <f t="shared" si="163"/>
        <v>2.3344010704303351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41.083616109261413</v>
      </c>
      <c r="AO178" s="59">
        <f t="shared" si="144"/>
        <v>137.74160431363168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1.5638875724466283</v>
      </c>
      <c r="AV178" s="21">
        <f>EXP(-LN(2)/25)*AV177+(1-EXP(-LN(2)/25))/(LN(2)/25)*Calculateur!AQ178*Calculateur!AS178*VLOOKUP('Données projet'!$B$10,Paramètres!$A$1:$I$89,3,0)*0.475*44/12</f>
        <v>9.7775997264804293E-2</v>
      </c>
      <c r="AW178" s="21">
        <f>EXP(-LN(2)/2)*AW177+(1-EXP(-LN(2)/2))/(LN(2)/2)*AQ178*AT178*VLOOKUP('Données projet'!$B$10,Paramètres!$A$1:$I$89,3,0)*0.475*44/12</f>
        <v>4.8035559538531549E-23</v>
      </c>
      <c r="AX178" s="21">
        <f t="shared" si="166"/>
        <v>1.6616635697114326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89.506560000000277</v>
      </c>
      <c r="D179" s="11">
        <f t="shared" si="140"/>
        <v>24.446181096498528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879.63519442911365</v>
      </c>
      <c r="H179" s="67">
        <f t="shared" si="110"/>
        <v>491.80102407640209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67.68045600189987</v>
      </c>
      <c r="T179" s="59">
        <f t="shared" si="142"/>
        <v>201.27532917737176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2.1539570870917548</v>
      </c>
      <c r="AA179" s="21">
        <f>EXP(-LN(2)/25)*AA178+(1-EXP(-LN(2)/25))/(LN(2)/25)*Calculateur!V179*Calculateur!X179*VLOOKUP('Données projet'!$B$9,Paramètres!$A$1:$I$89,3,0)*0.475*44/12</f>
        <v>0.13360522095040192</v>
      </c>
      <c r="AB179" s="21">
        <f>EXP(-LN(2)/2)*AB178+(1-EXP(-LN(2)/2))/(LN(2)/2)*V179*Y179*VLOOKUP('Données projet'!$B$9,Paramètres!$A$1:$I$89,3,0)*0.475*44/12</f>
        <v>4.771778007887769E-23</v>
      </c>
      <c r="AC179" s="22">
        <f t="shared" si="163"/>
        <v>2.2875623080421565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41.083616109261413</v>
      </c>
      <c r="AO179" s="59">
        <f t="shared" si="144"/>
        <v>137.74160431363168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1.5332206910281816</v>
      </c>
      <c r="AV179" s="21">
        <f>EXP(-LN(2)/25)*AV178+(1-EXP(-LN(2)/25))/(LN(2)/25)*Calculateur!AQ179*Calculateur!AS179*VLOOKUP('Données projet'!$B$10,Paramètres!$A$1:$I$89,3,0)*0.475*44/12</f>
        <v>9.5102307477781992E-2</v>
      </c>
      <c r="AW179" s="21">
        <f>EXP(-LN(2)/2)*AW178+(1-EXP(-LN(2)/2))/(LN(2)/2)*AQ179*AT179*VLOOKUP('Données projet'!$B$10,Paramètres!$A$1:$I$89,3,0)*0.475*44/12</f>
        <v>3.3966269887785803E-23</v>
      </c>
      <c r="AX179" s="21">
        <f t="shared" si="166"/>
        <v>1.6283229985059635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90.01512000000028</v>
      </c>
      <c r="D180" s="11">
        <f t="shared" si="140"/>
        <v>24.568871538168118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884.50800485603668</v>
      </c>
      <c r="H180" s="67">
        <f t="shared" si="110"/>
        <v>492.90045192897657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67.68045600189987</v>
      </c>
      <c r="T180" s="59">
        <f t="shared" si="142"/>
        <v>201.27532917737176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2.1117193023979834</v>
      </c>
      <c r="AA180" s="21">
        <f>EXP(-LN(2)/25)*AA179+(1-EXP(-LN(2)/25))/(LN(2)/25)*Calculateur!V180*Calculateur!X180*VLOOKUP('Données projet'!$B$9,Paramètres!$A$1:$I$89,3,0)*0.475*44/12</f>
        <v>0.12995177915751996</v>
      </c>
      <c r="AB180" s="21">
        <f>EXP(-LN(2)/2)*AB179+(1-EXP(-LN(2)/2))/(LN(2)/2)*V180*Y180*VLOOKUP('Données projet'!$B$9,Paramètres!$A$1:$I$89,3,0)*0.475*44/12</f>
        <v>3.3741565876942763E-23</v>
      </c>
      <c r="AC180" s="22">
        <f t="shared" si="163"/>
        <v>2.2416710815555034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41.083616109261413</v>
      </c>
      <c r="AO180" s="59">
        <f t="shared" si="144"/>
        <v>137.74160431363168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1.5031551684493998</v>
      </c>
      <c r="AV180" s="21">
        <f>EXP(-LN(2)/25)*AV179+(1-EXP(-LN(2)/25))/(LN(2)/25)*Calculateur!AQ180*Calculateur!AS180*VLOOKUP('Données projet'!$B$10,Paramètres!$A$1:$I$89,3,0)*0.475*44/12</f>
        <v>9.2501729878589053E-2</v>
      </c>
      <c r="AW180" s="21">
        <f>EXP(-LN(2)/2)*AW179+(1-EXP(-LN(2)/2))/(LN(2)/2)*AQ180*AT180*VLOOKUP('Données projet'!$B$10,Paramètres!$A$1:$I$89,3,0)*0.475*44/12</f>
        <v>2.4017779769265774E-23</v>
      </c>
      <c r="AX180" s="21">
        <f t="shared" si="166"/>
        <v>1.5956568983279888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90.523680000000283</v>
      </c>
      <c r="D181" s="11">
        <f t="shared" si="140"/>
        <v>24.691481321346508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889.38019265601042</v>
      </c>
      <c r="H181" s="67">
        <f t="shared" si="110"/>
        <v>493.99973930134564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67.68045600189987</v>
      </c>
      <c r="T181" s="59">
        <f t="shared" si="142"/>
        <v>201.27532917737176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2.070309774899552</v>
      </c>
      <c r="AA181" s="21">
        <f>EXP(-LN(2)/25)*AA180+(1-EXP(-LN(2)/25))/(LN(2)/25)*Calculateur!V181*Calculateur!X181*VLOOKUP('Données projet'!$B$9,Paramètres!$A$1:$I$89,3,0)*0.475*44/12</f>
        <v>0.12639824092259053</v>
      </c>
      <c r="AB181" s="21">
        <f>EXP(-LN(2)/2)*AB180+(1-EXP(-LN(2)/2))/(LN(2)/2)*V181*Y181*VLOOKUP('Données projet'!$B$9,Paramètres!$A$1:$I$89,3,0)*0.475*44/12</f>
        <v>2.3858890039438845E-23</v>
      </c>
      <c r="AC181" s="22">
        <f t="shared" si="163"/>
        <v>2.1967080158221424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41.083616109261413</v>
      </c>
      <c r="AO181" s="59">
        <f t="shared" si="144"/>
        <v>137.74160431363168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1.47367921243023</v>
      </c>
      <c r="AV181" s="21">
        <f>EXP(-LN(2)/25)*AV180+(1-EXP(-LN(2)/25))/(LN(2)/25)*Calculateur!AQ181*Calculateur!AS181*VLOOKUP('Données projet'!$B$10,Paramètres!$A$1:$I$89,3,0)*0.475*44/12</f>
        <v>8.9972265210604474E-2</v>
      </c>
      <c r="AW181" s="21">
        <f>EXP(-LN(2)/2)*AW180+(1-EXP(-LN(2)/2))/(LN(2)/2)*AQ181*AT181*VLOOKUP('Données projet'!$B$10,Paramètres!$A$1:$I$89,3,0)*0.475*44/12</f>
        <v>1.6983134943892902E-23</v>
      </c>
      <c r="AX181" s="21">
        <f t="shared" si="166"/>
        <v>1.5636514776408346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91.032240000000286</v>
      </c>
      <c r="D182" s="11">
        <f t="shared" si="140"/>
        <v>24.814010951756465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894.25176173285934</v>
      </c>
      <c r="H182" s="67">
        <f t="shared" si="110"/>
        <v>495.09888707430969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67.68045600189987</v>
      </c>
      <c r="T182" s="59">
        <f t="shared" si="142"/>
        <v>201.27532917737176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2.0297122629780469</v>
      </c>
      <c r="AA182" s="21">
        <f>EXP(-LN(2)/25)*AA181+(1-EXP(-LN(2)/25))/(LN(2)/25)*Calculateur!V182*Calculateur!X182*VLOOKUP('Données projet'!$B$9,Paramètres!$A$1:$I$89,3,0)*0.475*44/12</f>
        <v>0.12294187437756769</v>
      </c>
      <c r="AB182" s="21">
        <f>EXP(-LN(2)/2)*AB181+(1-EXP(-LN(2)/2))/(LN(2)/2)*V182*Y182*VLOOKUP('Données projet'!$B$9,Paramètres!$A$1:$I$89,3,0)*0.475*44/12</f>
        <v>1.6870782938471381E-23</v>
      </c>
      <c r="AC182" s="22">
        <f t="shared" si="163"/>
        <v>2.1526541373556145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41.083616109261413</v>
      </c>
      <c r="AO182" s="59">
        <f t="shared" si="144"/>
        <v>137.74160431363168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1.4447812619300382</v>
      </c>
      <c r="AV182" s="21">
        <f>EXP(-LN(2)/25)*AV181+(1-EXP(-LN(2)/25))/(LN(2)/25)*Calculateur!AQ182*Calculateur!AS182*VLOOKUP('Données projet'!$B$10,Paramètres!$A$1:$I$89,3,0)*0.475*44/12</f>
        <v>8.7511968886984703E-2</v>
      </c>
      <c r="AW182" s="21">
        <f>EXP(-LN(2)/2)*AW181+(1-EXP(-LN(2)/2))/(LN(2)/2)*AQ182*AT182*VLOOKUP('Données projet'!$B$10,Paramètres!$A$1:$I$89,3,0)*0.475*44/12</f>
        <v>1.2008889884632887E-23</v>
      </c>
      <c r="AX182" s="21">
        <f t="shared" si="166"/>
        <v>1.532293230817023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91.540800000000289</v>
      </c>
      <c r="D183" s="11">
        <f t="shared" si="140"/>
        <v>24.93646092914322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899.12271594426568</v>
      </c>
      <c r="H183" s="67">
        <f t="shared" si="110"/>
        <v>496.19789611825826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67.68045600189987</v>
      </c>
      <c r="T183" s="59">
        <f t="shared" si="142"/>
        <v>201.27532917737176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1.9899108435032853</v>
      </c>
      <c r="AA183" s="21">
        <f>EXP(-LN(2)/25)*AA182+(1-EXP(-LN(2)/25))/(LN(2)/25)*Calculateur!V183*Calculateur!X183*VLOOKUP('Données projet'!$B$9,Paramètres!$A$1:$I$89,3,0)*0.475*44/12</f>
        <v>0.11958002235748091</v>
      </c>
      <c r="AB183" s="21">
        <f>EXP(-LN(2)/2)*AB182+(1-EXP(-LN(2)/2))/(LN(2)/2)*V183*Y183*VLOOKUP('Données projet'!$B$9,Paramètres!$A$1:$I$89,3,0)*0.475*44/12</f>
        <v>1.1929445019719422E-23</v>
      </c>
      <c r="AC183" s="22">
        <f t="shared" si="163"/>
        <v>2.1094908658607663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41.083616109261413</v>
      </c>
      <c r="AO183" s="59">
        <f t="shared" si="144"/>
        <v>137.74160431363168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1.4164499826131458</v>
      </c>
      <c r="AV183" s="21">
        <f>EXP(-LN(2)/25)*AV182+(1-EXP(-LN(2)/25))/(LN(2)/25)*Calculateur!AQ183*Calculateur!AS183*VLOOKUP('Données projet'!$B$10,Paramètres!$A$1:$I$89,3,0)*0.475*44/12</f>
        <v>8.5118949495715676E-2</v>
      </c>
      <c r="AW183" s="21">
        <f>EXP(-LN(2)/2)*AW182+(1-EXP(-LN(2)/2))/(LN(2)/2)*AQ183*AT183*VLOOKUP('Données projet'!$B$10,Paramètres!$A$1:$I$89,3,0)*0.475*44/12</f>
        <v>8.4915674719464508E-24</v>
      </c>
      <c r="AX183" s="21">
        <f t="shared" si="166"/>
        <v>1.5015689321088614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92.049360000000291</v>
      </c>
      <c r="D184" s="11">
        <f t="shared" si="140"/>
        <v>25.058831747377901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903.99305910256851</v>
      </c>
      <c r="H184" s="67">
        <f t="shared" si="110"/>
        <v>497.29676729335029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67.68045600189987</v>
      </c>
      <c r="T184" s="59">
        <f t="shared" si="142"/>
        <v>201.27532917737176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1.9508899055879549</v>
      </c>
      <c r="AA184" s="21">
        <f>EXP(-LN(2)/25)*AA183+(1-EXP(-LN(2)/25))/(LN(2)/25)*Calculateur!V184*Calculateur!X184*VLOOKUP('Données projet'!$B$9,Paramètres!$A$1:$I$89,3,0)*0.475*44/12</f>
        <v>0.11631010035767553</v>
      </c>
      <c r="AB184" s="21">
        <f>EXP(-LN(2)/2)*AB183+(1-EXP(-LN(2)/2))/(LN(2)/2)*V184*Y184*VLOOKUP('Données projet'!$B$9,Paramètres!$A$1:$I$89,3,0)*0.475*44/12</f>
        <v>8.4353914692356907E-24</v>
      </c>
      <c r="AC184" s="22">
        <f t="shared" si="163"/>
        <v>2.0672000059456304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41.083616109261413</v>
      </c>
      <c r="AO184" s="59">
        <f t="shared" si="144"/>
        <v>137.74160431363168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1.3886742624032835</v>
      </c>
      <c r="AV184" s="21">
        <f>EXP(-LN(2)/25)*AV183+(1-EXP(-LN(2)/25))/(LN(2)/25)*Calculateur!AQ184*Calculateur!AS184*VLOOKUP('Données projet'!$B$10,Paramètres!$A$1:$I$89,3,0)*0.475*44/12</f>
        <v>8.279136734554432E-2</v>
      </c>
      <c r="AW184" s="21">
        <f>EXP(-LN(2)/2)*AW183+(1-EXP(-LN(2)/2))/(LN(2)/2)*AQ184*AT184*VLOOKUP('Données projet'!$B$10,Paramètres!$A$1:$I$89,3,0)*0.475*44/12</f>
        <v>6.0044449423164436E-24</v>
      </c>
      <c r="AX184" s="21">
        <f t="shared" si="166"/>
        <v>1.4714656297488278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92.557920000000294</v>
      </c>
      <c r="D185" s="11">
        <f t="shared" si="140"/>
        <v>25.181123894558723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908.86279497554335</v>
      </c>
      <c r="H185" s="67">
        <f t="shared" si="110"/>
        <v>498.3955014496903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67.68045600189987</v>
      </c>
      <c r="T185" s="59">
        <f t="shared" si="142"/>
        <v>201.27532917737176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1.9126341444647221</v>
      </c>
      <c r="AA185" s="21">
        <f>EXP(-LN(2)/25)*AA184+(1-EXP(-LN(2)/25))/(LN(2)/25)*Calculateur!V185*Calculateur!X185*VLOOKUP('Données projet'!$B$9,Paramètres!$A$1:$I$89,3,0)*0.475*44/12</f>
        <v>0.11312959454691254</v>
      </c>
      <c r="AB185" s="21">
        <f>EXP(-LN(2)/2)*AB184+(1-EXP(-LN(2)/2))/(LN(2)/2)*V185*Y185*VLOOKUP('Données projet'!$B$9,Paramètres!$A$1:$I$89,3,0)*0.475*44/12</f>
        <v>5.9647225098597112E-24</v>
      </c>
      <c r="AC185" s="22">
        <f t="shared" si="163"/>
        <v>2.0257637390116345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41.083616109261413</v>
      </c>
      <c r="AO185" s="59">
        <f t="shared" si="144"/>
        <v>137.74160431363168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1.36144320712522</v>
      </c>
      <c r="AV185" s="21">
        <f>EXP(-LN(2)/25)*AV184+(1-EXP(-LN(2)/25))/(LN(2)/25)*Calculateur!AQ185*Calculateur!AS185*VLOOKUP('Données projet'!$B$10,Paramètres!$A$1:$I$89,3,0)*0.475*44/12</f>
        <v>8.0527433051671621E-2</v>
      </c>
      <c r="AW185" s="21">
        <f>EXP(-LN(2)/2)*AW184+(1-EXP(-LN(2)/2))/(LN(2)/2)*AQ185*AT185*VLOOKUP('Données projet'!$B$10,Paramètres!$A$1:$I$89,3,0)*0.475*44/12</f>
        <v>4.2457837359732254E-24</v>
      </c>
      <c r="AX185" s="21">
        <f t="shared" si="166"/>
        <v>1.4419706401768917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93.066480000000297</v>
      </c>
      <c r="D186" s="11">
        <f t="shared" si="140"/>
        <v>25.303337853109635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913.73192728716458</v>
      </c>
      <c r="H186" s="67">
        <f t="shared" si="110"/>
        <v>499.4940994274998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67.68045600189987</v>
      </c>
      <c r="T186" s="59">
        <f t="shared" si="142"/>
        <v>201.27532917737176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1.8751285554834056</v>
      </c>
      <c r="AA186" s="21">
        <f>EXP(-LN(2)/25)*AA185+(1-EXP(-LN(2)/25))/(LN(2)/25)*Calculateur!V186*Calculateur!X186*VLOOKUP('Données projet'!$B$9,Paramètres!$A$1:$I$89,3,0)*0.475*44/12</f>
        <v>0.1100360598348004</v>
      </c>
      <c r="AB186" s="21">
        <f>EXP(-LN(2)/2)*AB185+(1-EXP(-LN(2)/2))/(LN(2)/2)*V186*Y186*VLOOKUP('Données projet'!$B$9,Paramètres!$A$1:$I$89,3,0)*0.475*44/12</f>
        <v>4.2176957346178453E-24</v>
      </c>
      <c r="AC186" s="22">
        <f t="shared" si="163"/>
        <v>1.9851646153182061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41.083616109261413</v>
      </c>
      <c r="AO186" s="59">
        <f t="shared" si="144"/>
        <v>137.74160431363168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1.3347461362318558</v>
      </c>
      <c r="AV186" s="21">
        <f>EXP(-LN(2)/25)*AV185+(1-EXP(-LN(2)/25))/(LN(2)/25)*Calculateur!AQ186*Calculateur!AS186*VLOOKUP('Données projet'!$B$10,Paramètres!$A$1:$I$89,3,0)*0.475*44/12</f>
        <v>7.8325406160120001E-2</v>
      </c>
      <c r="AW186" s="21">
        <f>EXP(-LN(2)/2)*AW185+(1-EXP(-LN(2)/2))/(LN(2)/2)*AQ186*AT186*VLOOKUP('Données projet'!$B$10,Paramètres!$A$1:$I$89,3,0)*0.475*44/12</f>
        <v>3.0022224711582218E-24</v>
      </c>
      <c r="AX186" s="21">
        <f t="shared" si="166"/>
        <v>1.4130715423919757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93.5750400000003</v>
      </c>
      <c r="D187" s="11">
        <f t="shared" si="140"/>
        <v>25.42547409987715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918.60045971835234</v>
      </c>
      <c r="H187" s="67">
        <f t="shared" si="110"/>
        <v>500.5925620572865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67.68045600189987</v>
      </c>
      <c r="T187" s="59">
        <f t="shared" si="142"/>
        <v>201.27532917737176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1.8383584282258623</v>
      </c>
      <c r="AA187" s="21">
        <f>EXP(-LN(2)/25)*AA186+(1-EXP(-LN(2)/25))/(LN(2)/25)*Calculateur!V187*Calculateur!X187*VLOOKUP('Données projet'!$B$9,Paramètres!$A$1:$I$89,3,0)*0.475*44/12</f>
        <v>0.10702711799207289</v>
      </c>
      <c r="AB187" s="21">
        <f>EXP(-LN(2)/2)*AB186+(1-EXP(-LN(2)/2))/(LN(2)/2)*V187*Y187*VLOOKUP('Données projet'!$B$9,Paramètres!$A$1:$I$89,3,0)*0.475*44/12</f>
        <v>2.9823612549298556E-24</v>
      </c>
      <c r="AC187" s="22">
        <f t="shared" si="163"/>
        <v>1.9453855462179352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41.083616109261413</v>
      </c>
      <c r="AO187" s="59">
        <f t="shared" si="144"/>
        <v>137.74160431363168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1.308572578615105</v>
      </c>
      <c r="AV187" s="21">
        <f>EXP(-LN(2)/25)*AV186+(1-EXP(-LN(2)/25))/(LN(2)/25)*Calculateur!AQ187*Calculateur!AS187*VLOOKUP('Données projet'!$B$10,Paramètres!$A$1:$I$89,3,0)*0.475*44/12</f>
        <v>7.6183593809717426E-2</v>
      </c>
      <c r="AW187" s="21">
        <f>EXP(-LN(2)/2)*AW186+(1-EXP(-LN(2)/2))/(LN(2)/2)*AQ187*AT187*VLOOKUP('Données projet'!$B$10,Paramètres!$A$1:$I$89,3,0)*0.475*44/12</f>
        <v>2.1228918679866127E-24</v>
      </c>
      <c r="AX187" s="21">
        <f t="shared" si="166"/>
        <v>1.3847561724248225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94.083600000000303</v>
      </c>
      <c r="D188" s="11">
        <f t="shared" si="140"/>
        <v>25.547533106224602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923.46839590770105</v>
      </c>
      <c r="H188" s="67">
        <f t="shared" si="110"/>
        <v>501.69089016000834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67.68045600189987</v>
      </c>
      <c r="T188" s="59">
        <f t="shared" si="142"/>
        <v>201.27532917737176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1.8023093407362762</v>
      </c>
      <c r="AA188" s="21">
        <f>EXP(-LN(2)/25)*AA187+(1-EXP(-LN(2)/25))/(LN(2)/25)*Calculateur!V188*Calculateur!X188*VLOOKUP('Données projet'!$B$9,Paramètres!$A$1:$I$89,3,0)*0.475*44/12</f>
        <v>0.10410045582226814</v>
      </c>
      <c r="AB188" s="21">
        <f>EXP(-LN(2)/2)*AB187+(1-EXP(-LN(2)/2))/(LN(2)/2)*V188*Y188*VLOOKUP('Données projet'!$B$9,Paramètres!$A$1:$I$89,3,0)*0.475*44/12</f>
        <v>2.1088478673089227E-24</v>
      </c>
      <c r="AC188" s="22">
        <f t="shared" si="163"/>
        <v>1.9064097965585445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41.083616109261413</v>
      </c>
      <c r="AO188" s="59">
        <f t="shared" si="144"/>
        <v>137.74160431363168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1.2829122684989249</v>
      </c>
      <c r="AV188" s="21">
        <f>EXP(-LN(2)/25)*AV187+(1-EXP(-LN(2)/25))/(LN(2)/25)*Calculateur!AQ188*Calculateur!AS188*VLOOKUP('Données projet'!$B$10,Paramètres!$A$1:$I$89,3,0)*0.475*44/12</f>
        <v>7.4100349430669621E-2</v>
      </c>
      <c r="AW188" s="21">
        <f>EXP(-LN(2)/2)*AW187+(1-EXP(-LN(2)/2))/(LN(2)/2)*AQ188*AT188*VLOOKUP('Données projet'!$B$10,Paramètres!$A$1:$I$89,3,0)*0.475*44/12</f>
        <v>1.5011112355791109E-24</v>
      </c>
      <c r="AX188" s="21">
        <f t="shared" si="166"/>
        <v>1.3570126179295945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94.592160000000305</v>
      </c>
      <c r="D189" s="11">
        <f t="shared" si="140"/>
        <v>25.669515338124533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928.33573945219177</v>
      </c>
      <c r="H189" s="67">
        <f t="shared" si="110"/>
        <v>502.78908454723404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67.68045600189987</v>
      </c>
      <c r="T189" s="59">
        <f t="shared" si="142"/>
        <v>201.27532917737176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1.7669671538645888</v>
      </c>
      <c r="AA189" s="21">
        <f>EXP(-LN(2)/25)*AA188+(1-EXP(-LN(2)/25))/(LN(2)/25)*Calculateur!V189*Calculateur!X189*VLOOKUP('Données projet'!$B$9,Paramètres!$A$1:$I$89,3,0)*0.475*44/12</f>
        <v>0.10125382338340316</v>
      </c>
      <c r="AB189" s="21">
        <f>EXP(-LN(2)/2)*AB188+(1-EXP(-LN(2)/2))/(LN(2)/2)*V189*Y189*VLOOKUP('Données projet'!$B$9,Paramètres!$A$1:$I$89,3,0)*0.475*44/12</f>
        <v>1.4911806274649278E-24</v>
      </c>
      <c r="AC189" s="22">
        <f t="shared" si="163"/>
        <v>1.8682209772479919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41.083616109261413</v>
      </c>
      <c r="AO189" s="59">
        <f t="shared" si="144"/>
        <v>137.74160431363168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1.2577551414128794</v>
      </c>
      <c r="AV189" s="21">
        <f>EXP(-LN(2)/25)*AV188+(1-EXP(-LN(2)/25))/(LN(2)/25)*Calculateur!AQ189*Calculateur!AS189*VLOOKUP('Données projet'!$B$10,Paramètres!$A$1:$I$89,3,0)*0.475*44/12</f>
        <v>7.2074071478719942E-2</v>
      </c>
      <c r="AW189" s="21">
        <f>EXP(-LN(2)/2)*AW188+(1-EXP(-LN(2)/2))/(LN(2)/2)*AQ189*AT189*VLOOKUP('Données projet'!$B$10,Paramètres!$A$1:$I$89,3,0)*0.475*44/12</f>
        <v>1.0614459339933063E-24</v>
      </c>
      <c r="AX189" s="21">
        <f t="shared" si="166"/>
        <v>1.3298292128915994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95.100720000000308</v>
      </c>
      <c r="D190" s="11">
        <f t="shared" si="140"/>
        <v>25.791421256249013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933.20249390788956</v>
      </c>
      <c r="H190" s="67">
        <f t="shared" si="110"/>
        <v>503.88714602130085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67.68045600189987</v>
      </c>
      <c r="T190" s="59">
        <f t="shared" si="142"/>
        <v>201.27532917737176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1.7323180057208498</v>
      </c>
      <c r="AA190" s="21">
        <f>EXP(-LN(2)/25)*AA189+(1-EXP(-LN(2)/25))/(LN(2)/25)*Calculateur!V190*Calculateur!X190*VLOOKUP('Données projet'!$B$9,Paramètres!$A$1:$I$89,3,0)*0.475*44/12</f>
        <v>9.8485032258276844E-2</v>
      </c>
      <c r="AB190" s="21">
        <f>EXP(-LN(2)/2)*AB189+(1-EXP(-LN(2)/2))/(LN(2)/2)*V190*Y190*VLOOKUP('Données projet'!$B$9,Paramètres!$A$1:$I$89,3,0)*0.475*44/12</f>
        <v>1.0544239336544613E-24</v>
      </c>
      <c r="AC190" s="22">
        <f t="shared" si="163"/>
        <v>1.8308030379791267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41.083616109261413</v>
      </c>
      <c r="AO190" s="59">
        <f t="shared" si="144"/>
        <v>137.74160431363168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1.2330913302446589</v>
      </c>
      <c r="AV190" s="21">
        <f>EXP(-LN(2)/25)*AV189+(1-EXP(-LN(2)/25))/(LN(2)/25)*Calculateur!AQ190*Calculateur!AS190*VLOOKUP('Données projet'!$B$10,Paramètres!$A$1:$I$89,3,0)*0.475*44/12</f>
        <v>7.0103202203923659E-2</v>
      </c>
      <c r="AW190" s="21">
        <f>EXP(-LN(2)/2)*AW189+(1-EXP(-LN(2)/2))/(LN(2)/2)*AQ190*AT190*VLOOKUP('Données projet'!$B$10,Paramètres!$A$1:$I$89,3,0)*0.475*44/12</f>
        <v>7.5055561778955545E-25</v>
      </c>
      <c r="AX190" s="21">
        <f t="shared" si="166"/>
        <v>1.3031945324485825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95.609280000000311</v>
      </c>
      <c r="D191" s="11">
        <f t="shared" si="140"/>
        <v>25.913251316057998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938.06866279062558</v>
      </c>
      <c r="H191" s="67">
        <f t="shared" si="110"/>
        <v>504.98507537546817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67.68045600189987</v>
      </c>
      <c r="T191" s="59">
        <f t="shared" si="142"/>
        <v>201.27532917737176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1.698348306238316</v>
      </c>
      <c r="AA191" s="21">
        <f>EXP(-LN(2)/25)*AA190+(1-EXP(-LN(2)/25))/(LN(2)/25)*Calculateur!V191*Calculateur!X191*VLOOKUP('Données projet'!$B$9,Paramètres!$A$1:$I$89,3,0)*0.475*44/12</f>
        <v>9.5791953872071511E-2</v>
      </c>
      <c r="AB191" s="21">
        <f>EXP(-LN(2)/2)*AB190+(1-EXP(-LN(2)/2))/(LN(2)/2)*V191*Y191*VLOOKUP('Données projet'!$B$9,Paramètres!$A$1:$I$89,3,0)*0.475*44/12</f>
        <v>7.455903137324639E-25</v>
      </c>
      <c r="AC191" s="22">
        <f t="shared" si="163"/>
        <v>1.7941402601103875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41.083616109261413</v>
      </c>
      <c r="AO191" s="59">
        <f t="shared" si="144"/>
        <v>137.74160431363168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1.2089111613700076</v>
      </c>
      <c r="AV191" s="21">
        <f>EXP(-LN(2)/25)*AV190+(1-EXP(-LN(2)/25))/(LN(2)/25)*Calculateur!AQ191*Calculateur!AS191*VLOOKUP('Données projet'!$B$10,Paramètres!$A$1:$I$89,3,0)*0.475*44/12</f>
        <v>6.8186226453090179E-2</v>
      </c>
      <c r="AW191" s="21">
        <f>EXP(-LN(2)/2)*AW190+(1-EXP(-LN(2)/2))/(LN(2)/2)*AQ191*AT191*VLOOKUP('Données projet'!$B$10,Paramètres!$A$1:$I$89,3,0)*0.475*44/12</f>
        <v>5.3072296699665317E-25</v>
      </c>
      <c r="AX191" s="21">
        <f t="shared" si="166"/>
        <v>1.2770973878230978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96.117840000000314</v>
      </c>
      <c r="D192" s="11">
        <f t="shared" si="140"/>
        <v>26.035005967885567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942.93424957666286</v>
      </c>
      <c r="H192" s="67">
        <f t="shared" si="110"/>
        <v>506.08287339406786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67.68045600189987</v>
      </c>
      <c r="T192" s="59">
        <f t="shared" si="142"/>
        <v>201.27532917737176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1.6650447318431638</v>
      </c>
      <c r="AA192" s="21">
        <f>EXP(-LN(2)/25)*AA191+(1-EXP(-LN(2)/25))/(LN(2)/25)*Calculateur!V192*Calculateur!X192*VLOOKUP('Données projet'!$B$9,Paramètres!$A$1:$I$89,3,0)*0.475*44/12</f>
        <v>9.3172517855959799E-2</v>
      </c>
      <c r="AB192" s="21">
        <f>EXP(-LN(2)/2)*AB191+(1-EXP(-LN(2)/2))/(LN(2)/2)*V192*Y192*VLOOKUP('Données projet'!$B$9,Paramètres!$A$1:$I$89,3,0)*0.475*44/12</f>
        <v>5.2721196682723067E-25</v>
      </c>
      <c r="AC192" s="22">
        <f t="shared" si="163"/>
        <v>1.7582172496991235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41.083616109261413</v>
      </c>
      <c r="AO192" s="59">
        <f t="shared" si="144"/>
        <v>137.74160431363168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1.1852051508585417</v>
      </c>
      <c r="AV192" s="21">
        <f>EXP(-LN(2)/25)*AV191+(1-EXP(-LN(2)/25))/(LN(2)/25)*Calculateur!AQ192*Calculateur!AS192*VLOOKUP('Données projet'!$B$10,Paramètres!$A$1:$I$89,3,0)*0.475*44/12</f>
        <v>6.6321670504972619E-2</v>
      </c>
      <c r="AW192" s="21">
        <f>EXP(-LN(2)/2)*AW191+(1-EXP(-LN(2)/2))/(LN(2)/2)*AQ192*AT192*VLOOKUP('Données projet'!$B$10,Paramètres!$A$1:$I$89,3,0)*0.475*44/12</f>
        <v>3.7527780889477773E-25</v>
      </c>
      <c r="AX192" s="21">
        <f t="shared" si="166"/>
        <v>1.2515268213635142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96.626400000000316</v>
      </c>
      <c r="D193" s="11">
        <f t="shared" si="140"/>
        <v>26.156685657024486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947.79925770334921</v>
      </c>
      <c r="H193" s="67">
        <f t="shared" si="110"/>
        <v>507.18054085265146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67.68045600189987</v>
      </c>
      <c r="T193" s="59">
        <f t="shared" si="142"/>
        <v>201.27532917737176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1.6323942202287258</v>
      </c>
      <c r="AA193" s="21">
        <f>EXP(-LN(2)/25)*AA192+(1-EXP(-LN(2)/25))/(LN(2)/25)*Calculateur!V193*Calculateur!X193*VLOOKUP('Données projet'!$B$9,Paramètres!$A$1:$I$89,3,0)*0.475*44/12</f>
        <v>9.0624710455458807E-2</v>
      </c>
      <c r="AB193" s="21">
        <f>EXP(-LN(2)/2)*AB192+(1-EXP(-LN(2)/2))/(LN(2)/2)*V193*Y193*VLOOKUP('Données projet'!$B$9,Paramètres!$A$1:$I$89,3,0)*0.475*44/12</f>
        <v>3.7279515686623195E-25</v>
      </c>
      <c r="AC193" s="22">
        <f t="shared" si="163"/>
        <v>1.7230189306841845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41.083616109261413</v>
      </c>
      <c r="AO193" s="59">
        <f t="shared" si="144"/>
        <v>137.74160431363168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1.1619640007539669</v>
      </c>
      <c r="AV193" s="21">
        <f>EXP(-LN(2)/25)*AV192+(1-EXP(-LN(2)/25))/(LN(2)/25)*Calculateur!AQ193*Calculateur!AS193*VLOOKUP('Données projet'!$B$10,Paramètres!$A$1:$I$89,3,0)*0.475*44/12</f>
        <v>6.4508100937309076E-2</v>
      </c>
      <c r="AW193" s="21">
        <f>EXP(-LN(2)/2)*AW192+(1-EXP(-LN(2)/2))/(LN(2)/2)*AQ193*AT193*VLOOKUP('Données projet'!$B$10,Paramètres!$A$1:$I$89,3,0)*0.475*44/12</f>
        <v>2.6536148349832659E-25</v>
      </c>
      <c r="AX193" s="21">
        <f t="shared" si="166"/>
        <v>1.2264721016912761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97.134960000000319</v>
      </c>
      <c r="D194" s="11">
        <f t="shared" si="140"/>
        <v>26.278290823808955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952.66369056975589</v>
      </c>
      <c r="H194" s="67">
        <f t="shared" si="110"/>
        <v>508.27807851813446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67.68045600189987</v>
      </c>
      <c r="T194" s="59">
        <f t="shared" si="142"/>
        <v>201.27532917737176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1.6003839652322014</v>
      </c>
      <c r="AA194" s="21">
        <f>EXP(-LN(2)/25)*AA193+(1-EXP(-LN(2)/25))/(LN(2)/25)*Calculateur!V194*Calculateur!X194*VLOOKUP('Données projet'!$B$9,Paramètres!$A$1:$I$89,3,0)*0.475*44/12</f>
        <v>8.8146572982307894E-2</v>
      </c>
      <c r="AB194" s="21">
        <f>EXP(-LN(2)/2)*AB193+(1-EXP(-LN(2)/2))/(LN(2)/2)*V194*Y194*VLOOKUP('Données projet'!$B$9,Paramètres!$A$1:$I$89,3,0)*0.475*44/12</f>
        <v>2.6360598341361533E-25</v>
      </c>
      <c r="AC194" s="22">
        <f t="shared" si="163"/>
        <v>1.6885305382145093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41.083616109261413</v>
      </c>
      <c r="AO194" s="59">
        <f t="shared" si="144"/>
        <v>137.74160431363168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1.1391785954272409</v>
      </c>
      <c r="AV194" s="21">
        <f>EXP(-LN(2)/25)*AV193+(1-EXP(-LN(2)/25))/(LN(2)/25)*Calculateur!AQ194*Calculateur!AS194*VLOOKUP('Données projet'!$B$10,Paramètres!$A$1:$I$89,3,0)*0.475*44/12</f>
        <v>6.2744123524844764E-2</v>
      </c>
      <c r="AW194" s="21">
        <f>EXP(-LN(2)/2)*AW193+(1-EXP(-LN(2)/2))/(LN(2)/2)*AQ194*AT194*VLOOKUP('Données projet'!$B$10,Paramètres!$A$1:$I$89,3,0)*0.475*44/12</f>
        <v>1.8763890444738886E-25</v>
      </c>
      <c r="AX194" s="21">
        <f t="shared" si="166"/>
        <v>1.2019227189520856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97.643520000000322</v>
      </c>
      <c r="D195" s="11">
        <f t="shared" si="140"/>
        <v>26.399821903695369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957.52755153730016</v>
      </c>
      <c r="H195" s="67">
        <f t="shared" si="110"/>
        <v>509.3754871489366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67.68045600189987</v>
      </c>
      <c r="T195" s="59">
        <f t="shared" si="142"/>
        <v>201.27532917737176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1.5690014118118312</v>
      </c>
      <c r="AA195" s="21">
        <f>EXP(-LN(2)/25)*AA194+(1-EXP(-LN(2)/25))/(LN(2)/25)*Calculateur!V195*Calculateur!X195*VLOOKUP('Données projet'!$B$9,Paramètres!$A$1:$I$89,3,0)*0.475*44/12</f>
        <v>8.5736200308679872E-2</v>
      </c>
      <c r="AB195" s="21">
        <f>EXP(-LN(2)/2)*AB194+(1-EXP(-LN(2)/2))/(LN(2)/2)*V195*Y195*VLOOKUP('Données projet'!$B$9,Paramètres!$A$1:$I$89,3,0)*0.475*44/12</f>
        <v>1.8639757843311598E-25</v>
      </c>
      <c r="AC195" s="22">
        <f t="shared" si="163"/>
        <v>1.6547376121205111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41.083616109261413</v>
      </c>
      <c r="AO195" s="59">
        <f t="shared" si="144"/>
        <v>137.74160431363168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1.1168399980012471</v>
      </c>
      <c r="AV195" s="21">
        <f>EXP(-LN(2)/25)*AV194+(1-EXP(-LN(2)/25))/(LN(2)/25)*Calculateur!AQ195*Calculateur!AS195*VLOOKUP('Données projet'!$B$10,Paramètres!$A$1:$I$89,3,0)*0.475*44/12</f>
        <v>6.1028382167487828E-2</v>
      </c>
      <c r="AW195" s="21">
        <f>EXP(-LN(2)/2)*AW194+(1-EXP(-LN(2)/2))/(LN(2)/2)*AQ195*AT195*VLOOKUP('Données projet'!$B$10,Paramètres!$A$1:$I$89,3,0)*0.475*44/12</f>
        <v>1.3268074174916329E-25</v>
      </c>
      <c r="AX195" s="21">
        <f t="shared" si="166"/>
        <v>1.1778683801687349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98.152080000000325</v>
      </c>
      <c r="D196" s="11">
        <f t="shared" si="140"/>
        <v>26.521279327341531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962.39084393035819</v>
      </c>
      <c r="H196" s="67">
        <f t="shared" ref="H196:H203" si="192">(B196+E196+F196)*44/12+(C196+D196)*0.475*44/12</f>
        <v>510.47276749512037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67.68045600189987</v>
      </c>
      <c r="T196" s="59">
        <f t="shared" si="142"/>
        <v>201.27532917737176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1.5382342511225668</v>
      </c>
      <c r="AA196" s="21">
        <f>EXP(-LN(2)/25)*AA195+(1-EXP(-LN(2)/25))/(LN(2)/25)*Calculateur!V196*Calculateur!X196*VLOOKUP('Données projet'!$B$9,Paramètres!$A$1:$I$89,3,0)*0.475*44/12</f>
        <v>8.3391739402568194E-2</v>
      </c>
      <c r="AB196" s="21">
        <f>EXP(-LN(2)/2)*AB195+(1-EXP(-LN(2)/2))/(LN(2)/2)*V196*Y196*VLOOKUP('Données projet'!$B$9,Paramètres!$A$1:$I$89,3,0)*0.475*44/12</f>
        <v>1.3180299170680767E-25</v>
      </c>
      <c r="AC196" s="22">
        <f t="shared" si="163"/>
        <v>1.6216259905251351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41.083616109261413</v>
      </c>
      <c r="AO196" s="59">
        <f t="shared" si="144"/>
        <v>137.74160431363168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1.094939446845578</v>
      </c>
      <c r="AV196" s="21">
        <f>EXP(-LN(2)/25)*AV195+(1-EXP(-LN(2)/25))/(LN(2)/25)*Calculateur!AQ196*Calculateur!AS196*VLOOKUP('Données projet'!$B$10,Paramètres!$A$1:$I$89,3,0)*0.475*44/12</f>
        <v>5.935955784777474E-2</v>
      </c>
      <c r="AW196" s="21">
        <f>EXP(-LN(2)/2)*AW195+(1-EXP(-LN(2)/2))/(LN(2)/2)*AQ196*AT196*VLOOKUP('Données projet'!$B$10,Paramètres!$A$1:$I$89,3,0)*0.475*44/12</f>
        <v>9.3819452223694431E-26</v>
      </c>
      <c r="AX196" s="21">
        <f t="shared" si="166"/>
        <v>1.1542990046933528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98.660640000000328</v>
      </c>
      <c r="D197" s="11">
        <f t="shared" ref="D197:D203" si="202">IFERROR(EXP(-1.0587+0.8836*LN(C197)+0.284),0)</f>
        <v>26.642663520684049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967.2535710368619</v>
      </c>
      <c r="H197" s="67">
        <f t="shared" si="192"/>
        <v>511.56992029852529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67.68045600189987</v>
      </c>
      <c r="T197" s="59">
        <f t="shared" ref="T197:T203" si="204">$T$3</f>
        <v>201.27532917737176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1.508070415688304</v>
      </c>
      <c r="AA197" s="21">
        <f>EXP(-LN(2)/25)*AA196+(1-EXP(-LN(2)/25))/(LN(2)/25)*Calculateur!V197*Calculateur!X197*VLOOKUP('Données projet'!$B$9,Paramètres!$A$1:$I$89,3,0)*0.475*44/12</f>
        <v>8.1111387903223989E-2</v>
      </c>
      <c r="AB197" s="21">
        <f>EXP(-LN(2)/2)*AB196+(1-EXP(-LN(2)/2))/(LN(2)/2)*V197*Y197*VLOOKUP('Données projet'!$B$9,Paramètres!$A$1:$I$89,3,0)*0.475*44/12</f>
        <v>9.3198789216557988E-26</v>
      </c>
      <c r="AC197" s="22">
        <f t="shared" si="163"/>
        <v>1.5891818035915279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41.083616109261413</v>
      </c>
      <c r="AO197" s="59">
        <f t="shared" ref="AO197:AO203" si="205">$AO$3</f>
        <v>137.74160431363168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1.0734683521400543</v>
      </c>
      <c r="AV197" s="21">
        <f>EXP(-LN(2)/25)*AV196+(1-EXP(-LN(2)/25))/(LN(2)/25)*Calculateur!AQ197*Calculateur!AS197*VLOOKUP('Données projet'!$B$10,Paramètres!$A$1:$I$89,3,0)*0.475*44/12</f>
        <v>5.7736367616843857E-2</v>
      </c>
      <c r="AW197" s="21">
        <f>EXP(-LN(2)/2)*AW196+(1-EXP(-LN(2)/2))/(LN(2)/2)*AQ197*AT197*VLOOKUP('Données projet'!$B$10,Paramètres!$A$1:$I$89,3,0)*0.475*44/12</f>
        <v>6.6340370874581647E-26</v>
      </c>
      <c r="AX197" s="21">
        <f t="shared" si="166"/>
        <v>1.1312047197568982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99.16920000000033</v>
      </c>
      <c r="D198" s="11">
        <f t="shared" si="202"/>
        <v>26.763974905014248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972.11573610888456</v>
      </c>
      <c r="H198" s="67">
        <f t="shared" si="192"/>
        <v>512.66694629290032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67.68045600189987</v>
      </c>
      <c r="T198" s="59">
        <f t="shared" si="204"/>
        <v>201.27532917737176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1.4784980746687841</v>
      </c>
      <c r="AA198" s="21">
        <f>EXP(-LN(2)/25)*AA197+(1-EXP(-LN(2)/25))/(LN(2)/25)*Calculateur!V198*Calculateur!X198*VLOOKUP('Données projet'!$B$9,Paramètres!$A$1:$I$89,3,0)*0.475*44/12</f>
        <v>7.8893392735547824E-2</v>
      </c>
      <c r="AB198" s="21">
        <f>EXP(-LN(2)/2)*AB197+(1-EXP(-LN(2)/2))/(LN(2)/2)*V198*Y198*VLOOKUP('Données projet'!$B$9,Paramètres!$A$1:$I$89,3,0)*0.475*44/12</f>
        <v>6.5901495853403834E-26</v>
      </c>
      <c r="AC198" s="22">
        <f t="shared" si="163"/>
        <v>1.5573914674043319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41.083616109261413</v>
      </c>
      <c r="AO198" s="59">
        <f t="shared" si="205"/>
        <v>137.74160431363168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1.0524182925056313</v>
      </c>
      <c r="AV198" s="21">
        <f>EXP(-LN(2)/25)*AV197+(1-EXP(-LN(2)/25))/(LN(2)/25)*Calculateur!AQ198*Calculateur!AS198*VLOOKUP('Données projet'!$B$10,Paramètres!$A$1:$I$89,3,0)*0.475*44/12</f>
        <v>5.6157563608137645E-2</v>
      </c>
      <c r="AW198" s="21">
        <f>EXP(-LN(2)/2)*AW197+(1-EXP(-LN(2)/2))/(LN(2)/2)*AQ198*AT198*VLOOKUP('Données projet'!$B$10,Paramètres!$A$1:$I$89,3,0)*0.475*44/12</f>
        <v>4.6909726111847216E-26</v>
      </c>
      <c r="AX198" s="21">
        <f t="shared" si="166"/>
        <v>1.1085758561137691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99.677760000000333</v>
      </c>
      <c r="D199" s="11">
        <f t="shared" si="202"/>
        <v>26.885213897052331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976.97734236321367</v>
      </c>
      <c r="H199" s="67">
        <f t="shared" si="192"/>
        <v>513.76384620403337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67.68045600189987</v>
      </c>
      <c r="T199" s="59">
        <f t="shared" si="204"/>
        <v>201.27532917737176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1.44950562921931</v>
      </c>
      <c r="AA199" s="21">
        <f>EXP(-LN(2)/25)*AA198+(1-EXP(-LN(2)/25))/(LN(2)/25)*Calculateur!V199*Calculateur!X199*VLOOKUP('Données projet'!$B$9,Paramètres!$A$1:$I$89,3,0)*0.475*44/12</f>
        <v>7.6736048762371056E-2</v>
      </c>
      <c r="AB199" s="21">
        <f>EXP(-LN(2)/2)*AB198+(1-EXP(-LN(2)/2))/(LN(2)/2)*V199*Y199*VLOOKUP('Données projet'!$B$9,Paramètres!$A$1:$I$89,3,0)*0.475*44/12</f>
        <v>4.6599394608278994E-26</v>
      </c>
      <c r="AC199" s="22">
        <f t="shared" si="163"/>
        <v>1.5262416779816812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41.083616109261413</v>
      </c>
      <c r="AO199" s="59">
        <f t="shared" si="205"/>
        <v>137.74160431363168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1.0317810117013708</v>
      </c>
      <c r="AV199" s="21">
        <f>EXP(-LN(2)/25)*AV198+(1-EXP(-LN(2)/25))/(LN(2)/25)*Calculateur!AQ199*Calculateur!AS199*VLOOKUP('Données projet'!$B$10,Paramètres!$A$1:$I$89,3,0)*0.475*44/12</f>
        <v>5.4621932078075204E-2</v>
      </c>
      <c r="AW199" s="21">
        <f>EXP(-LN(2)/2)*AW198+(1-EXP(-LN(2)/2))/(LN(2)/2)*AQ199*AT199*VLOOKUP('Données projet'!$B$10,Paramètres!$A$1:$I$89,3,0)*0.475*44/12</f>
        <v>3.3170185437290823E-26</v>
      </c>
      <c r="AX199" s="21">
        <f t="shared" si="166"/>
        <v>1.086402943779446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100.18632000000034</v>
      </c>
      <c r="D200" s="11">
        <f t="shared" si="202"/>
        <v>27.006380909020105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981.83839298191208</v>
      </c>
      <c r="H200" s="67">
        <f t="shared" si="192"/>
        <v>514.86062074987717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67.68045600189987</v>
      </c>
      <c r="T200" s="59">
        <f t="shared" si="204"/>
        <v>201.27532917737176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1.4210817079414544</v>
      </c>
      <c r="AA200" s="21">
        <f>EXP(-LN(2)/25)*AA199+(1-EXP(-LN(2)/25))/(LN(2)/25)*Calculateur!V200*Calculateur!X200*VLOOKUP('Données projet'!$B$9,Paramètres!$A$1:$I$89,3,0)*0.475*44/12</f>
        <v>7.46376974735906E-2</v>
      </c>
      <c r="AB200" s="21">
        <f>EXP(-LN(2)/2)*AB199+(1-EXP(-LN(2)/2))/(LN(2)/2)*V200*Y200*VLOOKUP('Données projet'!$B$9,Paramètres!$A$1:$I$89,3,0)*0.475*44/12</f>
        <v>3.2950747926701917E-26</v>
      </c>
      <c r="AC200" s="22">
        <f t="shared" si="163"/>
        <v>1.4957194054150449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41.083616109261413</v>
      </c>
      <c r="AO200" s="59">
        <f t="shared" si="205"/>
        <v>137.74160431363168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1.0115484153861836</v>
      </c>
      <c r="AV200" s="21">
        <f>EXP(-LN(2)/25)*AV199+(1-EXP(-LN(2)/25))/(LN(2)/25)*Calculateur!AQ200*Calculateur!AS200*VLOOKUP('Données projet'!$B$10,Paramètres!$A$1:$I$89,3,0)*0.475*44/12</f>
        <v>5.3128292472957667E-2</v>
      </c>
      <c r="AW200" s="21">
        <f>EXP(-LN(2)/2)*AW199+(1-EXP(-LN(2)/2))/(LN(2)/2)*AQ200*AT200*VLOOKUP('Données projet'!$B$10,Paramètres!$A$1:$I$89,3,0)*0.475*44/12</f>
        <v>2.3454863055923608E-26</v>
      </c>
      <c r="AX200" s="21">
        <f t="shared" si="166"/>
        <v>1.0646767078591413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100.69488000000034</v>
      </c>
      <c r="D201" s="11">
        <f t="shared" si="202"/>
        <v>27.127476348711948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986.69889111286682</v>
      </c>
      <c r="H201" s="67">
        <f t="shared" si="192"/>
        <v>515.95727064067387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67.68045600189987</v>
      </c>
      <c r="T201" s="59">
        <f t="shared" si="204"/>
        <v>201.27532917737176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1.3932151624229774</v>
      </c>
      <c r="AA201" s="21">
        <f>EXP(-LN(2)/25)*AA200+(1-EXP(-LN(2)/25))/(LN(2)/25)*Calculateur!V201*Calculateur!X201*VLOOKUP('Données projet'!$B$9,Paramètres!$A$1:$I$89,3,0)*0.475*44/12</f>
        <v>7.2596725711149349E-2</v>
      </c>
      <c r="AB201" s="21">
        <f>EXP(-LN(2)/2)*AB200+(1-EXP(-LN(2)/2))/(LN(2)/2)*V201*Y201*VLOOKUP('Données projet'!$B$9,Paramètres!$A$1:$I$89,3,0)*0.475*44/12</f>
        <v>2.3299697304139497E-26</v>
      </c>
      <c r="AC201" s="22">
        <f t="shared" si="163"/>
        <v>1.4658118881341267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41.083616109261413</v>
      </c>
      <c r="AO201" s="59">
        <f t="shared" si="205"/>
        <v>137.74160431363168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0.99171256794407181</v>
      </c>
      <c r="AV201" s="21">
        <f>EXP(-LN(2)/25)*AV200+(1-EXP(-LN(2)/25))/(LN(2)/25)*Calculateur!AQ201*Calculateur!AS201*VLOOKUP('Données projet'!$B$10,Paramètres!$A$1:$I$89,3,0)*0.475*44/12</f>
        <v>5.1675496521389162E-2</v>
      </c>
      <c r="AW201" s="21">
        <f>EXP(-LN(2)/2)*AW200+(1-EXP(-LN(2)/2))/(LN(2)/2)*AQ201*AT201*VLOOKUP('Données projet'!$B$10,Paramètres!$A$1:$I$89,3,0)*0.475*44/12</f>
        <v>1.6585092718645412E-26</v>
      </c>
      <c r="AX201" s="21">
        <f t="shared" si="166"/>
        <v>1.043388064465461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101.20344000000034</v>
      </c>
      <c r="D202" s="11">
        <f t="shared" si="202"/>
        <v>27.248500619564698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991.55883987032678</v>
      </c>
      <c r="H202" s="67">
        <f t="shared" si="192"/>
        <v>517.05379657907577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67.68045600189987</v>
      </c>
      <c r="T202" s="59">
        <f t="shared" si="204"/>
        <v>201.27532917737176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1.3658950628652033</v>
      </c>
      <c r="AA202" s="21">
        <f>EXP(-LN(2)/25)*AA201+(1-EXP(-LN(2)/25))/(LN(2)/25)*Calculateur!V202*Calculateur!X202*VLOOKUP('Données projet'!$B$9,Paramètres!$A$1:$I$89,3,0)*0.475*44/12</f>
        <v>7.0611564428882084E-2</v>
      </c>
      <c r="AB202" s="21">
        <f>EXP(-LN(2)/2)*AB201+(1-EXP(-LN(2)/2))/(LN(2)/2)*V202*Y202*VLOOKUP('Données projet'!$B$9,Paramètres!$A$1:$I$89,3,0)*0.475*44/12</f>
        <v>1.6475373963350958E-26</v>
      </c>
      <c r="AC202" s="22">
        <f t="shared" si="163"/>
        <v>1.4365066272940854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41.083616109261413</v>
      </c>
      <c r="AO202" s="59">
        <f t="shared" si="205"/>
        <v>137.74160431363168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0.97226568937162761</v>
      </c>
      <c r="AV202" s="21">
        <f>EXP(-LN(2)/25)*AV201+(1-EXP(-LN(2)/25))/(LN(2)/25)*Calculateur!AQ202*Calculateur!AS202*VLOOKUP('Données projet'!$B$10,Paramètres!$A$1:$I$89,3,0)*0.475*44/12</f>
        <v>5.0262427351515516E-2</v>
      </c>
      <c r="AW202" s="21">
        <f>EXP(-LN(2)/2)*AW201+(1-EXP(-LN(2)/2))/(LN(2)/2)*AQ202*AT202*VLOOKUP('Données projet'!$B$10,Paramètres!$A$1:$I$89,3,0)*0.475*44/12</f>
        <v>1.1727431527961804E-26</v>
      </c>
      <c r="AX202" s="21">
        <f t="shared" si="166"/>
        <v>1.022528116723143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101.71200000000034</v>
      </c>
      <c r="D203" s="11">
        <f t="shared" si="202"/>
        <v>27.369454120725731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996.41824233542945</v>
      </c>
      <c r="H203" s="67">
        <f t="shared" si="192"/>
        <v>518.15019926026457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67.68045600189987</v>
      </c>
      <c r="T203" s="59">
        <f t="shared" si="204"/>
        <v>201.27532917737176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1.3391106937961419</v>
      </c>
      <c r="AA203" s="21">
        <f>EXP(-LN(2)/25)*AA202+(1-EXP(-LN(2)/25))/(LN(2)/25)*Calculateur!V203*Calculateur!X203*VLOOKUP('Données projet'!$B$9,Paramètres!$A$1:$I$89,3,0)*0.475*44/12</f>
        <v>6.8680687486273512E-2</v>
      </c>
      <c r="AB203" s="21">
        <f>EXP(-LN(2)/2)*AB202+(1-EXP(-LN(2)/2))/(LN(2)/2)*V203*Y203*VLOOKUP('Données projet'!$B$9,Paramètres!$A$1:$I$89,3,0)*0.475*44/12</f>
        <v>1.1649848652069749E-26</v>
      </c>
      <c r="AC203" s="22">
        <f t="shared" si="163"/>
        <v>1.4077913812824154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41.083616109261413</v>
      </c>
      <c r="AO203" s="59">
        <f t="shared" si="205"/>
        <v>137.74160431363168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0.95320015222656429</v>
      </c>
      <c r="AV203" s="21">
        <f>EXP(-LN(2)/25)*AV202+(1-EXP(-LN(2)/25))/(LN(2)/25)*Calculateur!AQ203*Calculateur!AS203*VLOOKUP('Données projet'!$B$10,Paramètres!$A$1:$I$89,3,0)*0.475*44/12</f>
        <v>4.8887998632402146E-2</v>
      </c>
      <c r="AW203" s="21">
        <f>EXP(-LN(2)/2)*AW202+(1-EXP(-LN(2)/2))/(LN(2)/2)*AQ203*AT203*VLOOKUP('Données projet'!$B$10,Paramètres!$A$1:$I$89,3,0)*0.475*44/12</f>
        <v>8.2925463593227058E-27</v>
      </c>
      <c r="AX203" s="21">
        <f t="shared" si="166"/>
        <v>1.0020881508589665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1.3094437062921891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0.85717695908485014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D1"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16.5213</v>
      </c>
      <c r="C6" s="147">
        <f ca="1">IF(OR('Données projet'!B9="",'Données projet'!C9="",'Données projet'!C9=0%),0,Calculateur!S3)</f>
        <v>67.68045600189987</v>
      </c>
      <c r="D6" s="147">
        <f>IF(OR('Données projet'!B9="",'Données projet'!C9="",'Données projet'!C9=0%),0,Calculateur!T3)</f>
        <v>201.27532917737176</v>
      </c>
      <c r="E6" s="147">
        <f ca="1">MIN(C6,D6)</f>
        <v>67.68045600189987</v>
      </c>
      <c r="F6" s="147">
        <f ca="1">E6*B6</f>
        <v>1118.1691177441883</v>
      </c>
      <c r="G6" s="147">
        <f ca="1">F6*(100%-'Données projet'!$C$24)*(100%-'Données projet'!$C$25)*(100%-'Données projet'!$C$26)*(100%-'Données projet'!$C$27)</f>
        <v>1006.3522059697694</v>
      </c>
      <c r="H6" s="148">
        <f>IF(OR('Données projet'!B9="",'Données projet'!C9="",'Données projet'!C9=0%),0,AVERAGE(Calculateur!$AC$3:$AC$33)*B6)</f>
        <v>329.10296329031581</v>
      </c>
      <c r="I6" s="149">
        <f>H6*(100%-'Données projet'!$C$24)*(100%-'Données projet'!$C$25)*(100%-'Données projet'!$C$26)*(100%-'Données projet'!$C$27)</f>
        <v>296.19266696128426</v>
      </c>
      <c r="J6" s="150">
        <f>IF(OR('Données projet'!B9="",'Données projet'!C9="",'Données projet'!C9=0%),0,SUM(Calculateur!$V$3:$V$33)*VLOOKUP('Données projet'!$B$9,Paramètres!$A$1:$I$89,9,0)*B6)</f>
        <v>3409.6797041123073</v>
      </c>
      <c r="K6" s="151">
        <f>J6*(100%-'Données projet'!$C$24)*(100%-'Données projet'!$C$25)*(100%-'Données projet'!$C$26)*(100%-'Données projet'!$C$27)</f>
        <v>3068.7117337010768</v>
      </c>
      <c r="L6" s="152">
        <f ca="1">G6+I6+K6</f>
        <v>4371.2566066321306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Peuplier Trichobel</v>
      </c>
      <c r="B7" s="154">
        <f>'Données projet'!D10</f>
        <v>2.4686999999999997</v>
      </c>
      <c r="C7" s="147">
        <f ca="1">IF(OR('Données projet'!B10="",'Données projet'!C10="",'Données projet'!C10=0%),0,Calculateur!AN3)</f>
        <v>41.083616109261413</v>
      </c>
      <c r="D7" s="147">
        <f>IF(OR('Données projet'!B10="",'Données projet'!C10="",'Données projet'!C10=0%),0,Calculateur!AO3)</f>
        <v>137.74160431363168</v>
      </c>
      <c r="E7" s="147">
        <f t="shared" ref="E7:E15" ca="1" si="0">MIN(C7,D7)</f>
        <v>41.083616109261413</v>
      </c>
      <c r="F7" s="147">
        <f t="shared" ref="F7:F15" ca="1" si="1">E7*B7</f>
        <v>101.42312308893364</v>
      </c>
      <c r="G7" s="147">
        <f ca="1">F7*(100%-'Données projet'!$C$24)*(100%-'Données projet'!$C$25)*(100%-'Données projet'!$C$26)*(100%-'Données projet'!$C$27)</f>
        <v>91.280810780040269</v>
      </c>
      <c r="H7" s="155">
        <f>IF(OR('Données projet'!B10="",'Données projet'!C10="",'Données projet'!C10=0%),0,AVERAGE(Calculateur!$AX$3:$AX$33)*B7)</f>
        <v>35.004470873955285</v>
      </c>
      <c r="I7" s="149">
        <f>H7*(100%-'Données projet'!$C$24)*(100%-'Données projet'!$C$25)*(100%-'Données projet'!$C$26)*(100%-'Données projet'!$C$27)</f>
        <v>31.504023786559756</v>
      </c>
      <c r="J7" s="150">
        <f>IF(OR('Données projet'!B10="",'Données projet'!C10="",'Données projet'!C10=0%),0,SUM(Calculateur!$AQ$3:$AQ$33)*VLOOKUP('Données projet'!$B$10,Paramètres!$A$1:$I$89,9,0)*B7)</f>
        <v>386.36829601500006</v>
      </c>
      <c r="K7" s="151">
        <f>J7*(100%-'Données projet'!$C$24)*(100%-'Données projet'!$C$25)*(100%-'Données projet'!$C$26)*(100%-'Données projet'!$C$27)</f>
        <v>347.73146641350007</v>
      </c>
      <c r="L7" s="152">
        <f t="shared" ref="L7:L15" ca="1" si="2">G7+I7+K7</f>
        <v>470.51630098010008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1219.5922408331219</v>
      </c>
      <c r="G16" s="166">
        <f t="shared" ca="1" si="3"/>
        <v>1097.6330167498097</v>
      </c>
      <c r="H16" s="167">
        <f t="shared" si="3"/>
        <v>364.10743416427113</v>
      </c>
      <c r="I16" s="167">
        <f t="shared" si="3"/>
        <v>327.696690747844</v>
      </c>
      <c r="J16" s="168">
        <f t="shared" si="3"/>
        <v>3796.0480001273072</v>
      </c>
      <c r="K16" s="168">
        <f t="shared" si="3"/>
        <v>3416.4432001145769</v>
      </c>
      <c r="L16" s="169">
        <f t="shared" ca="1" si="3"/>
        <v>4841.7729076122305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Peuplier Trichobel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93" zoomScale="80" zoomScaleNormal="80" workbookViewId="0">
      <selection activeCell="N17" sqref="N1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45312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5304.1863055787999</v>
      </c>
      <c r="U10" s="178">
        <f>'Données projet'!D9</f>
        <v>16.5213</v>
      </c>
      <c r="V10" s="177">
        <f>U10*T10</f>
        <v>87632.053210359023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Trichobel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4081.9268132236125</v>
      </c>
      <c r="U11" s="178">
        <f>'Données projet'!D10</f>
        <v>2.4686999999999997</v>
      </c>
      <c r="V11" s="177">
        <f t="shared" ref="V11" si="0">U11*T11</f>
        <v>10077.052723805131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>
        <v>0</v>
      </c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20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19.999999999999993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28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559.99999999999977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6472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4</v>
      </c>
      <c r="B23" s="181">
        <f>'Données projet'!D36</f>
        <v>0</v>
      </c>
      <c r="C23" s="193">
        <v>0</v>
      </c>
      <c r="D23" s="182">
        <f>B23*C23</f>
        <v>0</v>
      </c>
      <c r="E23" s="193">
        <v>0</v>
      </c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-19901.688324209055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</v>
      </c>
      <c r="B24" s="181">
        <f>'Données projet'!D37</f>
        <v>0</v>
      </c>
      <c r="C24" s="193">
        <v>0</v>
      </c>
      <c r="D24" s="182">
        <f t="shared" ref="D24:D42" si="2">B24*C24</f>
        <v>0</v>
      </c>
      <c r="E24" s="193">
        <v>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4409.4780270297433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</v>
      </c>
      <c r="B25" s="181">
        <f>'Données projet'!D38</f>
        <v>0</v>
      </c>
      <c r="C25" s="193">
        <v>0</v>
      </c>
      <c r="D25" s="182">
        <f t="shared" si="2"/>
        <v>0</v>
      </c>
      <c r="E25" s="193">
        <v>500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-24311.166351238797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</v>
      </c>
      <c r="B26" s="181">
        <f>'Données projet'!D39</f>
        <v>0</v>
      </c>
      <c r="C26" s="193">
        <v>0</v>
      </c>
      <c r="D26" s="182">
        <f t="shared" si="2"/>
        <v>0</v>
      </c>
      <c r="E26" s="193">
        <v>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</v>
      </c>
      <c r="B27" s="181">
        <f>'Données projet'!D40</f>
        <v>0</v>
      </c>
      <c r="C27" s="193">
        <v>0</v>
      </c>
      <c r="D27" s="182">
        <f t="shared" si="2"/>
        <v>0</v>
      </c>
      <c r="E27" s="193">
        <v>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</v>
      </c>
      <c r="B28" s="181">
        <f>'Données projet'!D41</f>
        <v>0</v>
      </c>
      <c r="C28" s="193">
        <v>0</v>
      </c>
      <c r="D28" s="182">
        <f t="shared" si="2"/>
        <v>0</v>
      </c>
      <c r="E28" s="193">
        <v>500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</v>
      </c>
      <c r="B29" s="181">
        <f>'Données projet'!D42</f>
        <v>0</v>
      </c>
      <c r="C29" s="193">
        <v>0</v>
      </c>
      <c r="D29" s="182">
        <f t="shared" si="2"/>
        <v>0</v>
      </c>
      <c r="E29" s="193">
        <v>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11</v>
      </c>
      <c r="B30" s="181">
        <f>'Données projet'!D43</f>
        <v>0</v>
      </c>
      <c r="C30" s="193">
        <v>0</v>
      </c>
      <c r="D30" s="182">
        <f t="shared" si="2"/>
        <v>0</v>
      </c>
      <c r="E30" s="198">
        <v>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12</v>
      </c>
      <c r="B31" s="181">
        <f>'Données projet'!D44</f>
        <v>0</v>
      </c>
      <c r="C31" s="193">
        <v>0</v>
      </c>
      <c r="D31" s="182">
        <f t="shared" si="2"/>
        <v>0</v>
      </c>
      <c r="E31" s="193">
        <v>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13</v>
      </c>
      <c r="B32" s="181">
        <f>'Données projet'!D45</f>
        <v>0</v>
      </c>
      <c r="C32" s="193">
        <v>0</v>
      </c>
      <c r="D32" s="182">
        <f t="shared" si="2"/>
        <v>0</v>
      </c>
      <c r="E32" s="193">
        <v>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14</v>
      </c>
      <c r="B33" s="181">
        <f>'Données projet'!D46</f>
        <v>0</v>
      </c>
      <c r="C33" s="193">
        <v>0</v>
      </c>
      <c r="D33" s="182">
        <f t="shared" si="2"/>
        <v>0</v>
      </c>
      <c r="E33" s="193">
        <v>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15</v>
      </c>
      <c r="B34" s="181">
        <f>'Données projet'!D47</f>
        <v>0</v>
      </c>
      <c r="C34" s="193">
        <v>0</v>
      </c>
      <c r="D34" s="182">
        <f t="shared" si="2"/>
        <v>0</v>
      </c>
      <c r="E34" s="193">
        <v>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16</v>
      </c>
      <c r="B35" s="181">
        <f>'Données projet'!D48</f>
        <v>0</v>
      </c>
      <c r="C35" s="193">
        <v>0</v>
      </c>
      <c r="D35" s="182">
        <f t="shared" si="2"/>
        <v>0</v>
      </c>
      <c r="E35" s="193">
        <v>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17</v>
      </c>
      <c r="B36" s="181">
        <f>'Données projet'!D49</f>
        <v>0</v>
      </c>
      <c r="C36" s="193">
        <v>0</v>
      </c>
      <c r="D36" s="182">
        <f t="shared" si="2"/>
        <v>0</v>
      </c>
      <c r="E36" s="193">
        <v>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18</v>
      </c>
      <c r="B37" s="181">
        <f>'Données projet'!D50</f>
        <v>0</v>
      </c>
      <c r="C37" s="193">
        <v>0</v>
      </c>
      <c r="D37" s="182">
        <f t="shared" si="2"/>
        <v>0</v>
      </c>
      <c r="E37" s="193">
        <v>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19</v>
      </c>
      <c r="B38" s="181">
        <f>'Données projet'!D51</f>
        <v>0</v>
      </c>
      <c r="C38" s="193">
        <v>0</v>
      </c>
      <c r="D38" s="182">
        <f t="shared" si="2"/>
        <v>0</v>
      </c>
      <c r="E38" s="193">
        <v>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20</v>
      </c>
      <c r="B39" s="181">
        <f>'Données projet'!D52</f>
        <v>200.36974358974356</v>
      </c>
      <c r="C39" s="193">
        <v>80</v>
      </c>
      <c r="D39" s="182">
        <f>B39*C39</f>
        <v>16029.579487179486</v>
      </c>
      <c r="E39" s="193">
        <v>1500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>
        <v>0</v>
      </c>
      <c r="D40" s="182">
        <f t="shared" si="2"/>
        <v>0</v>
      </c>
      <c r="E40" s="193">
        <v>0</v>
      </c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>
        <v>0</v>
      </c>
      <c r="D41" s="182">
        <f>B41*C41</f>
        <v>0</v>
      </c>
      <c r="E41" s="193">
        <v>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Peuplier Trichobel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5</v>
      </c>
      <c r="B54" s="181">
        <f>'Données projet'!D62</f>
        <v>0</v>
      </c>
      <c r="C54" s="191">
        <v>0</v>
      </c>
      <c r="D54" s="179">
        <f>B54*C54</f>
        <v>0</v>
      </c>
      <c r="E54" s="193">
        <v>0</v>
      </c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6</v>
      </c>
      <c r="B55" s="181">
        <f>'Données projet'!D63</f>
        <v>0</v>
      </c>
      <c r="C55" s="191">
        <v>0</v>
      </c>
      <c r="D55" s="179">
        <f t="shared" ref="D55:D73" si="4">B55*C55</f>
        <v>0</v>
      </c>
      <c r="E55" s="193">
        <v>500</v>
      </c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7</v>
      </c>
      <c r="B56" s="181">
        <f>'Données projet'!D64</f>
        <v>0</v>
      </c>
      <c r="C56" s="191">
        <v>0</v>
      </c>
      <c r="D56" s="179">
        <f t="shared" si="4"/>
        <v>0</v>
      </c>
      <c r="E56" s="193">
        <v>0</v>
      </c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8</v>
      </c>
      <c r="B57" s="181">
        <f>'Données projet'!D65</f>
        <v>0</v>
      </c>
      <c r="C57" s="191">
        <v>0</v>
      </c>
      <c r="D57" s="179">
        <f t="shared" si="4"/>
        <v>0</v>
      </c>
      <c r="E57" s="193">
        <v>0</v>
      </c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9</v>
      </c>
      <c r="B58" s="181">
        <f>'Données projet'!D66</f>
        <v>0</v>
      </c>
      <c r="C58" s="191">
        <v>0</v>
      </c>
      <c r="D58" s="179">
        <f t="shared" si="4"/>
        <v>0</v>
      </c>
      <c r="E58" s="193">
        <v>500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10</v>
      </c>
      <c r="B59" s="181">
        <f>'Données projet'!D67</f>
        <v>0</v>
      </c>
      <c r="C59" s="191">
        <v>0</v>
      </c>
      <c r="D59" s="179">
        <f t="shared" si="4"/>
        <v>0</v>
      </c>
      <c r="E59" s="193">
        <v>0</v>
      </c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11</v>
      </c>
      <c r="B60" s="181">
        <f>'Données projet'!D68</f>
        <v>0</v>
      </c>
      <c r="C60" s="191">
        <v>0</v>
      </c>
      <c r="D60" s="179">
        <f t="shared" si="4"/>
        <v>0</v>
      </c>
      <c r="E60" s="193">
        <v>0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12</v>
      </c>
      <c r="B61" s="181">
        <f>'Données projet'!D69</f>
        <v>0</v>
      </c>
      <c r="C61" s="191">
        <v>0</v>
      </c>
      <c r="D61" s="179">
        <f t="shared" si="4"/>
        <v>0</v>
      </c>
      <c r="E61" s="193">
        <v>0</v>
      </c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13</v>
      </c>
      <c r="B62" s="181">
        <f>'Données projet'!D70</f>
        <v>0</v>
      </c>
      <c r="C62" s="191">
        <v>0</v>
      </c>
      <c r="D62" s="179">
        <f t="shared" si="4"/>
        <v>0</v>
      </c>
      <c r="E62" s="193">
        <v>0</v>
      </c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14</v>
      </c>
      <c r="B63" s="181">
        <f>'Données projet'!D71</f>
        <v>0</v>
      </c>
      <c r="C63" s="191">
        <v>0</v>
      </c>
      <c r="D63" s="179">
        <f t="shared" si="4"/>
        <v>0</v>
      </c>
      <c r="E63" s="193">
        <v>0</v>
      </c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15</v>
      </c>
      <c r="B64" s="181">
        <f>'Données projet'!D72</f>
        <v>0</v>
      </c>
      <c r="C64" s="191">
        <v>0</v>
      </c>
      <c r="D64" s="179">
        <f t="shared" si="4"/>
        <v>0</v>
      </c>
      <c r="E64" s="193">
        <v>0</v>
      </c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16</v>
      </c>
      <c r="B65" s="181">
        <f>'Données projet'!D73</f>
        <v>0</v>
      </c>
      <c r="C65" s="191">
        <v>0</v>
      </c>
      <c r="D65" s="179">
        <f t="shared" si="4"/>
        <v>0</v>
      </c>
      <c r="E65" s="193">
        <v>0</v>
      </c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17</v>
      </c>
      <c r="B66" s="181">
        <f>'Données projet'!D74</f>
        <v>0</v>
      </c>
      <c r="C66" s="191">
        <v>0</v>
      </c>
      <c r="D66" s="179">
        <f t="shared" si="4"/>
        <v>0</v>
      </c>
      <c r="E66" s="193">
        <v>0</v>
      </c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18</v>
      </c>
      <c r="B67" s="181">
        <f>'Données projet'!D75</f>
        <v>0</v>
      </c>
      <c r="C67" s="191">
        <v>0</v>
      </c>
      <c r="D67" s="179">
        <f t="shared" si="4"/>
        <v>0</v>
      </c>
      <c r="E67" s="193">
        <v>0</v>
      </c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19</v>
      </c>
      <c r="B68" s="181">
        <f>'Données projet'!D76</f>
        <v>0</v>
      </c>
      <c r="C68" s="191">
        <v>0</v>
      </c>
      <c r="D68" s="179">
        <f t="shared" si="4"/>
        <v>0</v>
      </c>
      <c r="E68" s="193">
        <v>0</v>
      </c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20</v>
      </c>
      <c r="B69" s="181">
        <f>'Données projet'!D77</f>
        <v>151.94833333333338</v>
      </c>
      <c r="C69" s="191">
        <v>80</v>
      </c>
      <c r="D69" s="179">
        <f t="shared" si="4"/>
        <v>12155.86666666667</v>
      </c>
      <c r="E69" s="193">
        <v>1500</v>
      </c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649999999999999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649999999999999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649999999999999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649999999999999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649999999999999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649999999999999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649999999999999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649999999999999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649999999999999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649999999999999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649999999999999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649999999999999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649999999999999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649999999999999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AFADFD3F-52C5-4AA2-B331-4A7C2A0818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2025-03-12T08:07:29Z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