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Arbo_hors_CDA/Documents partages/General/Dossier_labellisation_2023/Carbon&amp;Co Occitanie n°1/Michel ANDRE/Verger 1/"/>
    </mc:Choice>
  </mc:AlternateContent>
  <xr:revisionPtr revIDLastSave="18" documentId="11_7D5159D1EE0202AA2E378AFECE8B199ECCD63767" xr6:coauthVersionLast="47" xr6:coauthVersionMax="47" xr10:uidLastSave="{A9551E1E-AC2B-49A9-B553-CCA7835DE33A}"/>
  <bookViews>
    <workbookView xWindow="-75" yWindow="-16320" windowWidth="29040" windowHeight="15840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6" i="5" l="1"/>
  <c r="E126" i="5"/>
  <c r="D126" i="5"/>
  <c r="C126" i="5"/>
  <c r="F125" i="5"/>
  <c r="E125" i="5"/>
  <c r="D125" i="5"/>
  <c r="C125" i="5"/>
  <c r="F124" i="5"/>
  <c r="E124" i="5"/>
  <c r="D124" i="5"/>
  <c r="C124" i="5"/>
  <c r="F123" i="5"/>
  <c r="E123" i="5"/>
  <c r="D123" i="5"/>
  <c r="C123" i="5"/>
  <c r="F121" i="5"/>
  <c r="E121" i="5"/>
  <c r="D121" i="5"/>
  <c r="C121" i="5"/>
  <c r="F99" i="5"/>
  <c r="E99" i="5"/>
  <c r="D99" i="5"/>
  <c r="C99" i="5"/>
  <c r="F98" i="5"/>
  <c r="E98" i="5"/>
  <c r="D98" i="5"/>
  <c r="C98" i="5"/>
  <c r="F97" i="5"/>
  <c r="E97" i="5"/>
  <c r="D97" i="5"/>
  <c r="C97" i="5"/>
  <c r="F96" i="5"/>
  <c r="E96" i="5"/>
  <c r="D96" i="5"/>
  <c r="C96" i="5"/>
  <c r="F94" i="5"/>
  <c r="E94" i="5"/>
  <c r="D94" i="5"/>
  <c r="C94" i="5"/>
  <c r="F72" i="5"/>
  <c r="E72" i="5"/>
  <c r="D72" i="5"/>
  <c r="C72" i="5"/>
  <c r="F71" i="5"/>
  <c r="E71" i="5"/>
  <c r="D71" i="5"/>
  <c r="C71" i="5"/>
  <c r="F70" i="5"/>
  <c r="E70" i="5"/>
  <c r="D70" i="5"/>
  <c r="C70" i="5"/>
  <c r="F69" i="5"/>
  <c r="E69" i="5"/>
  <c r="D69" i="5"/>
  <c r="C69" i="5"/>
  <c r="F67" i="5"/>
  <c r="E67" i="5"/>
  <c r="D67" i="5"/>
  <c r="C67" i="5"/>
  <c r="F45" i="5"/>
  <c r="E45" i="5"/>
  <c r="D45" i="5"/>
  <c r="C45" i="5"/>
  <c r="F44" i="5"/>
  <c r="E44" i="5"/>
  <c r="D44" i="5"/>
  <c r="C44" i="5"/>
  <c r="F43" i="5"/>
  <c r="E43" i="5"/>
  <c r="D43" i="5"/>
  <c r="C43" i="5"/>
  <c r="F42" i="5"/>
  <c r="E42" i="5"/>
  <c r="D42" i="5"/>
  <c r="C42" i="5"/>
  <c r="F40" i="5"/>
  <c r="E40" i="5"/>
  <c r="D40" i="5"/>
  <c r="C40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3" i="5"/>
  <c r="E13" i="5"/>
  <c r="D13" i="5"/>
  <c r="C13" i="5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G25" i="9" l="1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G59" i="5"/>
  <c r="K140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F25" i="9" s="1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E25" i="9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73" i="5" l="1"/>
  <c r="E76" i="5" s="1"/>
  <c r="E87" i="5" s="1"/>
  <c r="F46" i="5"/>
  <c r="F49" i="5" s="1"/>
  <c r="F60" i="5" s="1"/>
  <c r="E127" i="5"/>
  <c r="E130" i="5" s="1"/>
  <c r="E141" i="5" s="1"/>
  <c r="C73" i="5"/>
  <c r="C76" i="5" s="1"/>
  <c r="C87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K46" i="5"/>
  <c r="K49" i="5" s="1"/>
  <c r="K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C100" i="5"/>
  <c r="C103" i="5" s="1"/>
  <c r="C114" i="5" s="1"/>
  <c r="F127" i="5"/>
  <c r="F130" i="5" s="1"/>
  <c r="F141" i="5" s="1"/>
  <c r="J73" i="5"/>
  <c r="J76" i="5" s="1"/>
  <c r="J87" i="5" s="1"/>
  <c r="H127" i="5"/>
  <c r="H130" i="5" s="1"/>
  <c r="H141" i="5" s="1"/>
  <c r="I127" i="5"/>
  <c r="I130" i="5" s="1"/>
  <c r="I141" i="5" s="1"/>
  <c r="J100" i="5"/>
  <c r="J103" i="5" s="1"/>
  <c r="J114" i="5" s="1"/>
  <c r="L73" i="5"/>
  <c r="L76" i="5" s="1"/>
  <c r="L87" i="5" s="1"/>
  <c r="L100" i="5"/>
  <c r="L103" i="5" s="1"/>
  <c r="L114" i="5" s="1"/>
  <c r="E46" i="5"/>
  <c r="E49" i="5" s="1"/>
  <c r="E60" i="5" s="1"/>
  <c r="F100" i="5"/>
  <c r="F103" i="5" s="1"/>
  <c r="F114" i="5" s="1"/>
  <c r="G100" i="5"/>
  <c r="G103" i="5" s="1"/>
  <c r="G114" i="5" s="1"/>
  <c r="I73" i="5"/>
  <c r="I76" i="5" s="1"/>
  <c r="I87" i="5" s="1"/>
  <c r="J46" i="5"/>
  <c r="J49" i="5" s="1"/>
  <c r="J60" i="5" s="1"/>
  <c r="G127" i="5"/>
  <c r="G130" i="5" s="1"/>
  <c r="G141" i="5" s="1"/>
  <c r="C127" i="5"/>
  <c r="C130" i="5" s="1"/>
  <c r="C141" i="5" s="1"/>
  <c r="I100" i="5"/>
  <c r="I103" i="5" s="1"/>
  <c r="I114" i="5" s="1"/>
  <c r="K73" i="5"/>
  <c r="K76" i="5" s="1"/>
  <c r="K87" i="5" s="1"/>
  <c r="J127" i="5"/>
  <c r="J130" i="5" s="1"/>
  <c r="J141" i="5" s="1"/>
  <c r="K100" i="5"/>
  <c r="K103" i="5" s="1"/>
  <c r="K114" i="5" s="1"/>
  <c r="K127" i="5"/>
  <c r="K130" i="5" s="1"/>
  <c r="K141" i="5" s="1"/>
  <c r="L127" i="5"/>
  <c r="L130" i="5" s="1"/>
  <c r="L141" i="5" s="1"/>
  <c r="D46" i="5"/>
  <c r="D49" i="5" s="1"/>
  <c r="D60" i="5" s="1"/>
  <c r="D73" i="5"/>
  <c r="D76" i="5" s="1"/>
  <c r="D87" i="5" s="1"/>
  <c r="H73" i="5"/>
  <c r="H76" i="5" s="1"/>
  <c r="H87" i="5" s="1"/>
  <c r="I46" i="5"/>
  <c r="I49" i="5" s="1"/>
  <c r="I60" i="5" s="1"/>
  <c r="H100" i="5"/>
  <c r="H103" i="5" s="1"/>
  <c r="H114" i="5" s="1"/>
  <c r="L46" i="5"/>
  <c r="L49" i="5" s="1"/>
  <c r="L60" i="5" s="1"/>
  <c r="L19" i="5"/>
  <c r="L22" i="5" s="1"/>
  <c r="L33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C19" i="5"/>
  <c r="C22" i="5" s="1"/>
  <c r="H19" i="5"/>
  <c r="H22" i="5" s="1"/>
  <c r="H33" i="5" s="1"/>
  <c r="I19" i="5"/>
  <c r="I22" i="5" s="1"/>
  <c r="I33" i="5" s="1"/>
  <c r="J19" i="5"/>
  <c r="J22" i="5" s="1"/>
  <c r="J33" i="5" s="1"/>
  <c r="K19" i="5"/>
  <c r="K22" i="5" s="1"/>
  <c r="K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<sst xmlns="http://schemas.openxmlformats.org/spreadsheetml/2006/main" count="916" uniqueCount="352">
  <si>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</si>
  <si>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</si>
  <si>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</si>
  <si>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</si>
  <si>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</si>
  <si>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</si>
  <si>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</si>
  <si>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</si>
  <si>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</si>
  <si>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</si>
  <si>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</si>
  <si>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</si>
  <si>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</si>
  <si>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</si>
  <si>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</si>
  <si>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</si>
  <si>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</si>
  <si>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</si>
  <si>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</si>
  <si>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</si>
  <si>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</si>
  <si>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</si>
  <si>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</si>
  <si>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</si>
  <si>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</si>
  <si>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</si>
  <si>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</si>
  <si>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</si>
  <si>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</si>
  <si>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</si>
  <si>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</si>
  <si>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</si>
  <si>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</si>
  <si>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</si>
  <si>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</si>
  <si>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</si>
  <si>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</si>
  <si>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</si>
  <si>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</si>
  <si>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</si>
  <si>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</si>
  <si>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</si>
  <si>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</si>
  <si>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</si>
  <si>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</si>
  <si>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</si>
  <si>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</si>
  <si>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</si>
  <si>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</si>
  <si>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</si>
  <si>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</si>
  <si>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</si>
  <si>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</si>
  <si>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</si>
  <si>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</si>
  <si>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</si>
  <si>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</si>
  <si>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</si>
  <si>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</si>
  <si>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</si>
  <si>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</si>
  <si>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</si>
  <si>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</si>
  <si>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</si>
  <si>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</si>
  <si>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</si>
  <si>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</si>
  <si>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</si>
  <si>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</si>
  <si>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</si>
  <si>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</si>
  <si>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</si>
  <si>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</si>
  <si>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</si>
  <si>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</si>
  <si>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</si>
  <si>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</si>
  <si>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</si>
  <si>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</si>
  <si>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</si>
  <si>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</si>
  <si>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</si>
  <si>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</si>
  <si>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</si>
  <si>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</si>
  <si>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</si>
  <si>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</si>
  <si>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</si>
  <si>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</si>
  <si>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</si>
  <si>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</si>
  <si>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</si>
  <si>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</si>
  <si>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</si>
  <si>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</si>
  <si>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</si>
  <si>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</si>
  <si>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</si>
  <si>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</si>
  <si>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</si>
  <si>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</si>
  <si>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</si>
  <si>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</si>
  <si>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</si>
  <si>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</si>
  <si>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</si>
  <si>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</si>
  <si>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</si>
  <si>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</si>
  <si>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</si>
  <si>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</si>
  <si>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</si>
  <si>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</si>
  <si>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</si>
  <si>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</si>
  <si>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</si>
  <si>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</si>
  <si>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</si>
  <si>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</si>
  <si>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</si>
  <si>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</si>
  <si>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</si>
  <si>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</si>
  <si>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</si>
  <si>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</si>
  <si>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</si>
  <si>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</si>
  <si>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</si>
  <si>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</si>
  <si>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</si>
  <si>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</si>
  <si>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</si>
  <si>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</si>
  <si>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</si>
  <si>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</si>
  <si>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</si>
  <si>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</si>
  <si>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</si>
  <si>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</si>
  <si>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</si>
  <si>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</si>
  <si>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</si>
  <si>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</si>
  <si>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</si>
  <si>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</si>
  <si>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</si>
  <si>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</si>
  <si>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</si>
  <si>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</si>
  <si>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</si>
  <si>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</si>
  <si>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</si>
  <si>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</si>
  <si>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</si>
  <si>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</si>
  <si>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</si>
  <si>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</si>
  <si>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</si>
  <si>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</si>
  <si>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</si>
  <si>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</si>
  <si>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</si>
  <si>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</si>
  <si>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</si>
  <si>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</si>
  <si>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</si>
  <si>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</si>
  <si>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</si>
  <si>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</si>
  <si>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</si>
  <si>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</si>
  <si>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</si>
  <si>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</si>
  <si>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</si>
  <si>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</si>
  <si>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</si>
  <si>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</si>
  <si>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</si>
  <si>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</si>
  <si>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</si>
  <si>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</si>
  <si>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</si>
  <si>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</si>
  <si>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</si>
  <si>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</si>
  <si>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</si>
  <si>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</si>
  <si>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</si>
  <si>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</si>
  <si>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</si>
  <si>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</si>
  <si>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</si>
  <si>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</si>
  <si>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</si>
  <si>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</si>
  <si>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</si>
  <si>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</si>
  <si>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</si>
  <si>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</si>
  <si>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</si>
  <si>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</si>
  <si>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</si>
  <si>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</si>
  <si>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</si>
  <si>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</si>
  <si>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</si>
  <si>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</si>
  <si>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</si>
  <si>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</si>
  <si>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</si>
  <si>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</si>
  <si>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</si>
  <si>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</si>
  <si>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</si>
  <si>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</si>
  <si>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</si>
  <si>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</si>
  <si>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</si>
  <si>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</si>
  <si>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</si>
  <si>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</si>
  <si>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</si>
  <si>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</si>
  <si>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</si>
  <si>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</si>
  <si>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</si>
  <si>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</si>
  <si>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</si>
  <si>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</si>
  <si>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</si>
  <si>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</si>
  <si>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</si>
  <si>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</si>
  <si>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</si>
  <si>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</si>
  <si>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</si>
  <si>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</si>
  <si>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</si>
  <si>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</si>
  <si>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</si>
  <si>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</si>
  <si>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</si>
  <si>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</si>
  <si>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</si>
  <si>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</si>
  <si>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</si>
  <si>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</si>
  <si>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</si>
  <si>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</si>
  <si>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</si>
  <si>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</si>
  <si>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</si>
  <si>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</si>
  <si>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</si>
  <si>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</si>
  <si>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</si>
  <si>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</si>
  <si>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</si>
  <si>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</si>
  <si>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</si>
  <si>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</si>
  <si>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</si>
  <si>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</si>
  <si>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</si>
  <si>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</si>
  <si>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</si>
  <si>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</si>
  <si>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</si>
  <si>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</si>
  <si>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</si>
  <si>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</si>
  <si>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</si>
  <si>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</si>
  <si>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</si>
  <si>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</si>
  <si>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</si>
  <si>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</si>
  <si>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</si>
  <si>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</si>
  <si>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</si>
  <si>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</si>
  <si>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</si>
  <si>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</si>
  <si>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</si>
  <si>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</si>
  <si>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</si>
  <si>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</si>
  <si>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</si>
  <si>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</si>
  <si>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</si>
  <si>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</si>
  <si>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</si>
  <si>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</si>
  <si>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</si>
  <si>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</si>
  <si>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</si>
  <si>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</si>
  <si>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</si>
  <si>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</si>
  <si>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</si>
  <si>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</si>
  <si>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</si>
  <si>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</si>
  <si>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</si>
  <si>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</si>
  <si>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</si>
  <si>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</si>
  <si>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</si>
  <si>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</si>
  <si>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</si>
  <si>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</si>
  <si>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</si>
  <si>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</si>
  <si>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</si>
  <si>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</si>
  <si>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</si>
  <si>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</si>
  <si>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</si>
  <si>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</si>
  <si>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</si>
  <si>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</si>
  <si>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</si>
  <si>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</si>
  <si>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</si>
  <si>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</si>
  <si>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</si>
  <si>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</si>
  <si>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</si>
  <si>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</si>
  <si>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</si>
  <si>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</si>
  <si>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</si>
  <si>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</si>
  <si>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</si>
  <si>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</si>
  <si>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</si>
  <si>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</si>
  <si>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</si>
  <si>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</si>
  <si>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</si>
  <si>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</si>
  <si>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</si>
  <si>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</si>
  <si>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</si>
  <si>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</si>
  <si>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</si>
  <si>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</si>
  <si>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</si>
  <si>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</si>
  <si>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</si>
  <si>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</si>
  <si>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SEMALENS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</si>
</sst>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0" fillId="8" borderId="5" xfId="0" applyFill="1" applyBorder="1" applyAlignment="1" applyProtection="1">
      <alignment horizontal="left" vertical="center" wrapText="1"/>
      <protection locked="0"/>
    </xf>
    <xf numFmtId="0" fontId="0" fillId="8" borderId="24" xfId="0" applyFill="1" applyBorder="1" applyAlignment="1" applyProtection="1">
      <alignment wrapText="1"/>
      <protection locked="0"/>
    </xf>
    <xf numFmtId="0" fontId="31" fillId="0" borderId="24" xfId="0" applyFont="1" applyBorder="1" applyAlignment="1" applyProtection="1">
      <alignment horizontal="left" vertical="center" wrapText="1"/>
      <protection locked="0"/>
    </xf>
    <xf numFmtId="0" fontId="32" fillId="18" borderId="25" xfId="0" applyFont="1" applyFill="1" applyBorder="1" applyProtection="1">
      <protection locked="0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Document_0_Ter_Guideline_Methode_LBC_Verger_ArboHeurtaut.xlsx?B77AA8AF" TargetMode="External"/><Relationship Id="rId1" Type="http://schemas.openxmlformats.org/officeDocument/2006/relationships/externalLinkPath" Target="file:///\\B77AA8AF\Document_0_Ter_Guideline_Methode_LBC_Verger_ArboHeurta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42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14" t="s">
        <v>311</v>
      </c>
      <c r="L3" s="114"/>
      <c r="M3" s="114"/>
      <c r="N3" s="114"/>
      <c r="O3" s="114"/>
      <c r="P3" s="114"/>
    </row>
    <row r="4" spans="2:16" x14ac:dyDescent="0.3">
      <c r="K4" s="114"/>
      <c r="L4" s="114"/>
      <c r="M4" s="114"/>
      <c r="N4" s="114"/>
      <c r="O4" s="114"/>
      <c r="P4" s="114"/>
    </row>
    <row r="5" spans="2:16" x14ac:dyDescent="0.3">
      <c r="K5" s="114"/>
      <c r="L5" s="114"/>
      <c r="M5" s="114"/>
      <c r="N5" s="114"/>
      <c r="O5" s="114"/>
      <c r="P5" s="114"/>
    </row>
    <row r="7" spans="2:16" ht="15" customHeight="1" x14ac:dyDescent="0.3">
      <c r="B7" s="115" t="s">
        <v>310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2:16" ht="15" customHeight="1" x14ac:dyDescent="0.3"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2:16" ht="15" customHeight="1" x14ac:dyDescent="0.3"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</row>
    <row r="11" spans="2:16" ht="15" customHeight="1" x14ac:dyDescent="0.3">
      <c r="B11" s="116" t="s">
        <v>335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</row>
    <row r="12" spans="2:16" ht="15" customHeight="1" x14ac:dyDescent="0.3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3" spans="2:16" ht="15" customHeight="1" x14ac:dyDescent="0.3">
      <c r="B13" s="119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1"/>
    </row>
    <row r="14" spans="2:16" ht="15" customHeight="1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</row>
    <row r="15" spans="2:16" ht="15" customHeight="1" x14ac:dyDescent="0.3"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1"/>
    </row>
    <row r="16" spans="2:16" ht="15" customHeight="1" x14ac:dyDescent="0.3">
      <c r="B16" s="119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</row>
    <row r="17" spans="2:16" ht="15" customHeight="1" x14ac:dyDescent="0.3">
      <c r="B17" s="119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1"/>
    </row>
    <row r="18" spans="2:16" ht="15" customHeight="1" x14ac:dyDescent="0.3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1"/>
    </row>
    <row r="19" spans="2:16" ht="15" customHeight="1" x14ac:dyDescent="0.3">
      <c r="B19" s="119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1"/>
    </row>
    <row r="20" spans="2:16" ht="15" customHeight="1" x14ac:dyDescent="0.3">
      <c r="B20" s="119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1"/>
    </row>
    <row r="21" spans="2:16" ht="15" customHeight="1" x14ac:dyDescent="0.3">
      <c r="B21" s="119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1"/>
    </row>
    <row r="22" spans="2:16" ht="15" customHeight="1" x14ac:dyDescent="0.3">
      <c r="B22" s="119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1"/>
    </row>
    <row r="23" spans="2:16" ht="15" customHeight="1" x14ac:dyDescent="0.3">
      <c r="B23" s="119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1"/>
    </row>
    <row r="24" spans="2:16" ht="15" customHeight="1" x14ac:dyDescent="0.3">
      <c r="B24" s="11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</row>
    <row r="25" spans="2:16" ht="15.75" customHeight="1" x14ac:dyDescent="0.3"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1"/>
    </row>
    <row r="26" spans="2:16" ht="15.75" customHeight="1" x14ac:dyDescent="0.3">
      <c r="B26" s="119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1"/>
    </row>
    <row r="27" spans="2:16" ht="15.75" customHeight="1" x14ac:dyDescent="0.3">
      <c r="B27" s="119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1"/>
    </row>
    <row r="28" spans="2:16" ht="15.75" customHeight="1" x14ac:dyDescent="0.3"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1"/>
    </row>
    <row r="29" spans="2:16" ht="15.75" customHeight="1" x14ac:dyDescent="0.3">
      <c r="B29" s="119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1"/>
    </row>
    <row r="30" spans="2:16" ht="15.75" customHeight="1" x14ac:dyDescent="0.3">
      <c r="B30" s="122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4"/>
    </row>
    <row r="32" spans="2:16" ht="22.5" customHeight="1" x14ac:dyDescent="0.3">
      <c r="B32" s="115" t="s">
        <v>340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</row>
    <row r="33" spans="2:16" x14ac:dyDescent="0.3"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</row>
    <row r="34" spans="2:16" x14ac:dyDescent="0.3"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17" zoomScale="70" zoomScaleNormal="70" workbookViewId="0">
      <selection activeCell="S18" sqref="S18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8" t="s">
        <v>339</v>
      </c>
      <c r="B2" s="129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5" t="s">
        <v>331</v>
      </c>
      <c r="B5" s="126"/>
      <c r="C5" s="126"/>
      <c r="D5" s="126"/>
      <c r="E5" s="126"/>
      <c r="F5" s="126"/>
      <c r="G5" s="126"/>
      <c r="H5" s="126"/>
      <c r="I5" s="126"/>
      <c r="J5" s="126"/>
      <c r="K5" s="12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09" t="s">
        <v>351</v>
      </c>
      <c r="C7" s="109" t="s">
        <v>351</v>
      </c>
      <c r="D7" s="109" t="s">
        <v>351</v>
      </c>
      <c r="E7" s="1" t="s">
        <v>351</v>
      </c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110">
        <v>1.3242</v>
      </c>
      <c r="C8" s="111">
        <v>0.78200000000000003</v>
      </c>
      <c r="D8" s="111">
        <v>0.37330000000000002</v>
      </c>
      <c r="E8" s="111">
        <v>2.2879999999999998</v>
      </c>
      <c r="F8" s="26"/>
      <c r="G8" s="26"/>
      <c r="H8" s="26"/>
      <c r="I8" s="26"/>
      <c r="J8" s="26"/>
      <c r="K8" s="26"/>
      <c r="L8" s="103">
        <f>SUM(B8:K8)</f>
        <v>4.7675000000000001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33</v>
      </c>
      <c r="C9" s="1" t="s">
        <v>33</v>
      </c>
      <c r="D9" s="1" t="s">
        <v>33</v>
      </c>
      <c r="E9" s="1" t="s">
        <v>33</v>
      </c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32</v>
      </c>
      <c r="C11" s="1" t="s">
        <v>32</v>
      </c>
      <c r="D11" s="1" t="s">
        <v>32</v>
      </c>
      <c r="E11" s="1" t="s">
        <v>32</v>
      </c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200</v>
      </c>
      <c r="C12" s="1">
        <v>200</v>
      </c>
      <c r="D12" s="1">
        <v>200</v>
      </c>
      <c r="E12" s="1">
        <v>200</v>
      </c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5</v>
      </c>
      <c r="C13" s="27" t="s">
        <v>5</v>
      </c>
      <c r="D13" s="27" t="s">
        <v>5</v>
      </c>
      <c r="E13" s="27" t="s">
        <v>5</v>
      </c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1</v>
      </c>
      <c r="C15" s="29">
        <v>1</v>
      </c>
      <c r="D15" s="29">
        <v>1</v>
      </c>
      <c r="E15" s="29">
        <v>1</v>
      </c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/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40.799999999999997" x14ac:dyDescent="0.3">
      <c r="A17" s="4" t="s">
        <v>343</v>
      </c>
      <c r="B17" s="112" t="s">
        <v>76</v>
      </c>
      <c r="C17" s="112" t="s">
        <v>76</v>
      </c>
      <c r="D17" s="112" t="s">
        <v>76</v>
      </c>
      <c r="E17" s="112" t="s">
        <v>76</v>
      </c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40.799999999999997" x14ac:dyDescent="0.3">
      <c r="A18" s="4" t="s">
        <v>344</v>
      </c>
      <c r="B18" s="112" t="s">
        <v>124</v>
      </c>
      <c r="C18" s="112" t="s">
        <v>124</v>
      </c>
      <c r="D18" s="112" t="s">
        <v>124</v>
      </c>
      <c r="E18" s="112" t="s">
        <v>124</v>
      </c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40.799999999999997" x14ac:dyDescent="0.3">
      <c r="A19" s="4" t="s">
        <v>345</v>
      </c>
      <c r="B19" s="112" t="s">
        <v>77</v>
      </c>
      <c r="C19" s="112" t="s">
        <v>77</v>
      </c>
      <c r="D19" s="112" t="s">
        <v>77</v>
      </c>
      <c r="E19" s="112" t="s">
        <v>77</v>
      </c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4.7675000000000001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>Il manque des données ligne 20</v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5" t="s">
        <v>308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Amandier - Gobelet</v>
      </c>
      <c r="C26" s="11" t="str">
        <f t="shared" si="0"/>
        <v>Amandier - Gobelet</v>
      </c>
      <c r="D26" s="11" t="str">
        <f t="shared" si="0"/>
        <v>Amandier - Gobelet</v>
      </c>
      <c r="E26" s="11" t="str">
        <f t="shared" si="0"/>
        <v>Amandier - Gobelet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150</v>
      </c>
      <c r="C27" s="12">
        <f>IF(C12="","",VLOOKUP(C26,'(ne pas modifier) BDD_REF'!$C$21:$D$42,2,FALSE))</f>
        <v>150</v>
      </c>
      <c r="D27" s="12">
        <f>IF(D12="","",VLOOKUP(D26,'(ne pas modifier) BDD_REF'!$C$21:$D$42,2,FALSE))</f>
        <v>150</v>
      </c>
      <c r="E27" s="12">
        <f>IF(E12="","",VLOOKUP(E26,'(ne pas modifier) BDD_REF'!$C$21:$D$42,2,FALSE))</f>
        <v>150</v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>OUI</v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Climat Sec Mediterranéen - Grandes cultures</v>
      </c>
      <c r="C34" s="46" t="str">
        <f>CONCATENATE(Eligibilité_projet!C13," - ",Eligibilité_projet!C16)</f>
        <v>Climat Sec Mediterranéen - Grandes cultures</v>
      </c>
      <c r="D34" s="46" t="str">
        <f>CONCATENATE(Eligibilité_projet!D13," - ",Eligibilité_projet!D16)</f>
        <v>Climat Sec Mediterranéen - Grandes cultures</v>
      </c>
      <c r="E34" s="46" t="str">
        <f>CONCATENATE(Eligibilité_projet!E13," - ",Eligibilité_projet!E16)</f>
        <v>Climat Sec Mediterranéen - Grandes cultures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cultures-Climat Sec Mediterranéen</v>
      </c>
      <c r="C35" s="46" t="str">
        <f>CONCATENATE(Eligibilité_projet!C14," - ",Eligibilité_projet!C16,"-",Eligibilité_projet!C13)</f>
        <v>20 - Grandes cultures-Climat Sec Mediterranéen</v>
      </c>
      <c r="D35" s="46" t="str">
        <f>CONCATENATE(Eligibilité_projet!D14," - ",Eligibilité_projet!D16,"-",Eligibilité_projet!D13)</f>
        <v>20 - Grandes cultures-Climat Sec Mediterranéen</v>
      </c>
      <c r="E35" s="46" t="str">
        <f>CONCATENATE(Eligibilité_projet!E14," - ",Eligibilité_projet!E16,"-",Eligibilité_projet!E13)</f>
        <v>20 - Grandes cultures-Climat Sec Mediterranéen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39.814280000000004</v>
      </c>
      <c r="C36" s="47">
        <f>RECant_sol!D9</f>
        <v>23.512133333333335</v>
      </c>
      <c r="D36" s="47">
        <f>RECant_sol!E9</f>
        <v>11.223886666666665</v>
      </c>
      <c r="E36" s="47">
        <f>RECant_sol!F9</f>
        <v>68.792533333333324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143.34283333333332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48.604866095238094</v>
      </c>
      <c r="C37" s="48">
        <f>RECant_biom!D28</f>
        <v>28.703372063492065</v>
      </c>
      <c r="D37" s="47">
        <f>RECant_biom!E28</f>
        <v>13.702006126984125</v>
      </c>
      <c r="E37" s="47">
        <f>RECant_biom!F28</f>
        <v>83.98122158730159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174.9914658730159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88.419146095238091</v>
      </c>
      <c r="C38" s="48">
        <f t="shared" si="3"/>
        <v>52.215505396825399</v>
      </c>
      <c r="D38" s="47">
        <f t="shared" si="3"/>
        <v>24.925892793650789</v>
      </c>
      <c r="E38" s="47">
        <f t="shared" si="3"/>
        <v>152.77375492063493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318.33429920634921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>OUI</v>
      </c>
      <c r="F46" s="13" t="str">
        <f t="shared" si="6"/>
        <v/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30" t="s">
        <v>332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2.8011109551244666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2.8011109551244666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2.8011109551244666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2.8011109551244666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11.204443820497866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-18.546155633879092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-10.952343834536665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-5.2282735977398174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-32.044709326623895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-66.771482392779461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9" zoomScale="70" zoomScaleNormal="70" workbookViewId="0">
      <selection activeCell="C121" sqref="C121:F126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33" t="s">
        <v>336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2.8011109551244666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2.8011109551244666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2.8011109551244666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2.8011109551244666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11.204443820497866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113">
        <v>0</v>
      </c>
      <c r="D7" s="113">
        <v>0</v>
      </c>
      <c r="E7" s="113">
        <v>0</v>
      </c>
      <c r="F7" s="113">
        <v>0</v>
      </c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313</v>
      </c>
      <c r="C8" s="113">
        <v>35</v>
      </c>
      <c r="D8" s="113">
        <v>35</v>
      </c>
      <c r="E8" s="113">
        <v>35</v>
      </c>
      <c r="F8" s="113">
        <v>35</v>
      </c>
      <c r="G8" s="93"/>
      <c r="H8" s="93"/>
      <c r="I8" s="93"/>
      <c r="J8" s="93"/>
      <c r="K8" s="93"/>
      <c r="L8" s="93"/>
      <c r="M8" s="42">
        <f t="shared" si="0"/>
        <v>140</v>
      </c>
    </row>
    <row r="9" spans="1:15" x14ac:dyDescent="0.3">
      <c r="B9" s="7" t="s">
        <v>314</v>
      </c>
      <c r="C9" s="113">
        <v>10</v>
      </c>
      <c r="D9" s="113">
        <v>10</v>
      </c>
      <c r="E9" s="113">
        <v>10</v>
      </c>
      <c r="F9" s="113">
        <v>10</v>
      </c>
      <c r="G9" s="93"/>
      <c r="H9" s="93"/>
      <c r="I9" s="93"/>
      <c r="J9" s="93"/>
      <c r="K9" s="93"/>
      <c r="L9" s="93"/>
      <c r="M9" s="42">
        <f t="shared" si="0"/>
        <v>40</v>
      </c>
    </row>
    <row r="10" spans="1:15" x14ac:dyDescent="0.3">
      <c r="B10" s="20" t="s">
        <v>328</v>
      </c>
      <c r="C10" s="42">
        <f>C7*'(ne pas modifier) BDD_REF'!$B$207 + (C8+C9)*'(ne pas modifier) BDD_REF'!$B$208</f>
        <v>0.27</v>
      </c>
      <c r="D10" s="42">
        <f>D7*'(ne pas modifier) BDD_REF'!$B$207 + (D8+D9)*'(ne pas modifier) BDD_REF'!$B$208</f>
        <v>0.27</v>
      </c>
      <c r="E10" s="42">
        <f>E7*'(ne pas modifier) BDD_REF'!$B$207 + (E8+E9)*'(ne pas modifier) BDD_REF'!$B$208</f>
        <v>0.27</v>
      </c>
      <c r="F10" s="42">
        <f>F7*'(ne pas modifier) BDD_REF'!$B$207 + (F8+F9)*'(ne pas modifier) BDD_REF'!$B$208</f>
        <v>0.27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1.08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9.4500000000000001E-2</v>
      </c>
      <c r="D11" s="42">
        <f>((D7*'(ne pas modifier) BDD_REF'!$B$220)+('RECeff + REIamont (2)'!D8+'RECeff + REIamont (2)'!D9)*'(ne pas modifier) BDD_REF'!$B$221)*'(ne pas modifier) BDD_REF'!$B$209</f>
        <v>9.4500000000000001E-2</v>
      </c>
      <c r="E11" s="42">
        <f>((E7*'(ne pas modifier) BDD_REF'!$B$220)+('RECeff + REIamont (2)'!E8+'RECeff + REIamont (2)'!E9)*'(ne pas modifier) BDD_REF'!$B$221)*'(ne pas modifier) BDD_REF'!$B$209</f>
        <v>9.4500000000000001E-2</v>
      </c>
      <c r="F11" s="42">
        <f>((F7*'(ne pas modifier) BDD_REF'!$B$220)+('RECeff + REIamont (2)'!F8+'RECeff + REIamont (2)'!F9)*'(ne pas modifier) BDD_REF'!$B$221)*'(ne pas modifier) BDD_REF'!$B$209</f>
        <v>9.4500000000000001E-2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0.378</v>
      </c>
    </row>
    <row r="12" spans="1:15" x14ac:dyDescent="0.3">
      <c r="B12" s="20" t="s">
        <v>330</v>
      </c>
      <c r="C12" s="42">
        <f>(C7+C8+C9)*'(ne pas modifier) BDD_REF'!$B$222*'(ne pas modifier) BDD_REF'!$B$210</f>
        <v>0.11879999999999998</v>
      </c>
      <c r="D12" s="42">
        <f>(D7+D8+D9)*'(ne pas modifier) BDD_REF'!$B$222*'(ne pas modifier) BDD_REF'!$B$210</f>
        <v>0.11879999999999998</v>
      </c>
      <c r="E12" s="42">
        <f>(E7+E8+E9)*'(ne pas modifier) BDD_REF'!$B$222*'(ne pas modifier) BDD_REF'!$B$210</f>
        <v>0.11879999999999998</v>
      </c>
      <c r="F12" s="42">
        <f>(F7+F8+F9)*'(ne pas modifier) BDD_REF'!$B$222*'(ne pas modifier) BDD_REF'!$B$210</f>
        <v>0.11879999999999998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0.4751999999999999</v>
      </c>
    </row>
    <row r="13" spans="1:15" x14ac:dyDescent="0.3">
      <c r="B13" s="7" t="s">
        <v>315</v>
      </c>
      <c r="C13" s="93">
        <f>'[1]Onglet 4'!C11</f>
        <v>0</v>
      </c>
      <c r="D13" s="93">
        <f>'[1]Onglet 4'!D11</f>
        <v>0</v>
      </c>
      <c r="E13" s="93">
        <f>'[1]Onglet 4'!E11</f>
        <v>0</v>
      </c>
      <c r="F13" s="93">
        <f>'[1]Onglet 4'!F11</f>
        <v>0</v>
      </c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110</v>
      </c>
      <c r="D14" s="93">
        <v>110</v>
      </c>
      <c r="E14" s="93">
        <v>110</v>
      </c>
      <c r="F14" s="93">
        <v>110</v>
      </c>
      <c r="G14" s="93"/>
      <c r="H14" s="93"/>
      <c r="I14" s="93"/>
      <c r="J14" s="93"/>
      <c r="K14" s="93"/>
      <c r="L14" s="93"/>
      <c r="M14" s="42">
        <f t="shared" si="0"/>
        <v>440</v>
      </c>
    </row>
    <row r="15" spans="1:15" x14ac:dyDescent="0.3">
      <c r="B15" s="7" t="s">
        <v>317</v>
      </c>
      <c r="C15" s="93">
        <f>'[1]Onglet 4'!C13</f>
        <v>0</v>
      </c>
      <c r="D15" s="93">
        <f>'[1]Onglet 4'!D13</f>
        <v>0</v>
      </c>
      <c r="E15" s="93">
        <f>'[1]Onglet 4'!E13</f>
        <v>0</v>
      </c>
      <c r="F15" s="93">
        <f>'[1]Onglet 4'!F13</f>
        <v>0</v>
      </c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>
        <f>'[1]Onglet 4'!C14</f>
        <v>0</v>
      </c>
      <c r="D16" s="93">
        <f>'[1]Onglet 4'!D14</f>
        <v>0</v>
      </c>
      <c r="E16" s="93">
        <f>'[1]Onglet 4'!E14</f>
        <v>0</v>
      </c>
      <c r="F16" s="93">
        <f>'[1]Onglet 4'!F14</f>
        <v>0</v>
      </c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>
        <f>'[1]Onglet 4'!C15</f>
        <v>0</v>
      </c>
      <c r="D17" s="93">
        <f>'[1]Onglet 4'!D15</f>
        <v>0</v>
      </c>
      <c r="E17" s="93">
        <f>'[1]Onglet 4'!E15</f>
        <v>0</v>
      </c>
      <c r="F17" s="93">
        <f>'[1]Onglet 4'!F15</f>
        <v>0</v>
      </c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>
        <f>'[1]Onglet 4'!C16</f>
        <v>0</v>
      </c>
      <c r="D18" s="93">
        <f>'[1]Onglet 4'!D16</f>
        <v>0</v>
      </c>
      <c r="E18" s="93">
        <f>'[1]Onglet 4'!E16</f>
        <v>0</v>
      </c>
      <c r="F18" s="93">
        <f>'[1]Onglet 4'!F16</f>
        <v>0</v>
      </c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0.33780999999999994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0.33780999999999994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0.33780999999999994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0.33780999999999994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1.3512399999999998</v>
      </c>
    </row>
    <row r="20" spans="1:108" x14ac:dyDescent="0.3">
      <c r="B20" s="7" t="s">
        <v>321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3">
      <c r="B21" s="3" t="s">
        <v>184</v>
      </c>
      <c r="C21" s="42">
        <f>(C20*'(ne pas modifier) BDD_REF'!$B$211)/1000</f>
        <v>0</v>
      </c>
      <c r="D21" s="42">
        <f>(D20*'(ne pas modifier) BDD_REF'!$B$211)/1000</f>
        <v>0</v>
      </c>
      <c r="E21" s="42">
        <f>(E20*'(ne pas modifier) BDD_REF'!$B$211)/1000</f>
        <v>0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</v>
      </c>
    </row>
    <row r="22" spans="1:108" s="17" customFormat="1" x14ac:dyDescent="0.3">
      <c r="A22" s="19"/>
      <c r="B22" s="20" t="s">
        <v>185</v>
      </c>
      <c r="C22" s="94">
        <f>C19+C21</f>
        <v>0.33780999999999994</v>
      </c>
      <c r="D22" s="94">
        <f t="shared" ref="D22:L22" si="1">D19+D21</f>
        <v>0.33780999999999994</v>
      </c>
      <c r="E22" s="94">
        <f t="shared" si="1"/>
        <v>0.33780999999999994</v>
      </c>
      <c r="F22" s="94">
        <f t="shared" si="1"/>
        <v>0.33780999999999994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1.3512399999999998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0</v>
      </c>
    </row>
    <row r="24" spans="1:108" x14ac:dyDescent="0.3">
      <c r="B24" s="7" t="s">
        <v>323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0</v>
      </c>
      <c r="D25" s="42">
        <f>(D7*'(ne pas modifier) BDD_REF'!$B$212+'RECeff + REIamont (2)'!D23*'(ne pas modifier) BDD_REF'!$B$213+'RECeff + REIamont (2)'!D24*'(ne pas modifier) BDD_REF'!$B$214)/1000</f>
        <v>0</v>
      </c>
      <c r="E25" s="42">
        <f>(E7*'(ne pas modifier) BDD_REF'!$B$212+'RECeff + REIamont (2)'!E23*'(ne pas modifier) BDD_REF'!$B$213+'RECeff + REIamont (2)'!E24*'(ne pas modifier) BDD_REF'!$B$214)/1000</f>
        <v>0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326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186</v>
      </c>
      <c r="C32" s="94">
        <f>C25+C26+C31</f>
        <v>0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0.53906992857142844</v>
      </c>
      <c r="D33" s="96">
        <f>((D10+D11+D12)/1000*44/28*'(ne pas modifier) BDD_REF'!$B$232)+'RECeff + REIamont (2)'!D22+'RECeff + REIamont (2)'!D32</f>
        <v>0.53906992857142844</v>
      </c>
      <c r="E33" s="96">
        <f>((E10+E11+E12)/1000*44/28*'(ne pas modifier) BDD_REF'!$B$232)+'RECeff + REIamont (2)'!E22+'RECeff + REIamont (2)'!E32</f>
        <v>0.53906992857142844</v>
      </c>
      <c r="F33" s="96">
        <f>((F10+F11+F12)/1000*44/28*'(ne pas modifier) BDD_REF'!$B$232)+'RECeff + REIamont (2)'!F22+'RECeff + REIamont (2)'!F32</f>
        <v>0.53906992857142844</v>
      </c>
      <c r="G33" s="96">
        <f>((G10+G11+G12)/1000*44/28*'(ne pas modifier) BDD_REF'!$B$232)+'RECeff + REIamont (2)'!G22+'RECeff + REIamont (2)'!G32</f>
        <v>0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2.1562797142857137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113">
        <v>0</v>
      </c>
      <c r="D34" s="113">
        <v>0</v>
      </c>
      <c r="E34" s="113">
        <v>0</v>
      </c>
      <c r="F34" s="113">
        <v>0</v>
      </c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313</v>
      </c>
      <c r="C35" s="113">
        <v>50</v>
      </c>
      <c r="D35" s="113">
        <v>50</v>
      </c>
      <c r="E35" s="113">
        <v>50</v>
      </c>
      <c r="F35" s="113">
        <v>50</v>
      </c>
      <c r="G35" s="93"/>
      <c r="H35" s="93"/>
      <c r="I35" s="93"/>
      <c r="J35" s="93"/>
      <c r="K35" s="93"/>
      <c r="L35" s="93"/>
      <c r="M35" s="42">
        <f t="shared" si="0"/>
        <v>200</v>
      </c>
    </row>
    <row r="36" spans="1:108" x14ac:dyDescent="0.3">
      <c r="B36" s="7" t="s">
        <v>314</v>
      </c>
      <c r="C36" s="113">
        <v>10</v>
      </c>
      <c r="D36" s="113">
        <v>10</v>
      </c>
      <c r="E36" s="113">
        <v>10</v>
      </c>
      <c r="F36" s="113">
        <v>10</v>
      </c>
      <c r="G36" s="93"/>
      <c r="H36" s="93"/>
      <c r="I36" s="93"/>
      <c r="J36" s="93"/>
      <c r="K36" s="93"/>
      <c r="L36" s="93"/>
      <c r="M36" s="42">
        <f t="shared" si="0"/>
        <v>40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0.36</v>
      </c>
      <c r="D37" s="42">
        <f>D34*'(ne pas modifier) BDD_REF'!$B$207 + (D35+D36)*'(ne pas modifier) BDD_REF'!$B$208</f>
        <v>0.36</v>
      </c>
      <c r="E37" s="42">
        <f>E34*'(ne pas modifier) BDD_REF'!$B$207 + (E35+E36)*'(ne pas modifier) BDD_REF'!$B$208</f>
        <v>0.36</v>
      </c>
      <c r="F37" s="42">
        <f>F34*'(ne pas modifier) BDD_REF'!$B$207 + (F35+F36)*'(ne pas modifier) BDD_REF'!$B$208</f>
        <v>0.36</v>
      </c>
      <c r="G37" s="42">
        <f>G34*'(ne pas modifier) BDD_REF'!$B$207 + (G35+G36)*'(ne pas modifier) BDD_REF'!$B$208</f>
        <v>0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1.44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0.126</v>
      </c>
      <c r="D38" s="42">
        <f>((D34*'(ne pas modifier) BDD_REF'!$B$220)+('RECeff + REIamont (2)'!D35+'RECeff + REIamont (2)'!D36)*'(ne pas modifier) BDD_REF'!$B$221)*'(ne pas modifier) BDD_REF'!$B$209</f>
        <v>0.126</v>
      </c>
      <c r="E38" s="42">
        <f>((E34*'(ne pas modifier) BDD_REF'!$B$220)+('RECeff + REIamont (2)'!E35+'RECeff + REIamont (2)'!E36)*'(ne pas modifier) BDD_REF'!$B$221)*'(ne pas modifier) BDD_REF'!$B$209</f>
        <v>0.126</v>
      </c>
      <c r="F38" s="42">
        <f>((F34*'(ne pas modifier) BDD_REF'!$B$220)+('RECeff + REIamont (2)'!F35+'RECeff + REIamont (2)'!F36)*'(ne pas modifier) BDD_REF'!$B$221)*'(ne pas modifier) BDD_REF'!$B$209</f>
        <v>0.126</v>
      </c>
      <c r="G38" s="42">
        <f>((G34*'(ne pas modifier) BDD_REF'!$B$220)+('RECeff + REIamont (2)'!G35+'RECeff + REIamont (2)'!G36)*'(ne pas modifier) BDD_REF'!$B$221)*'(ne pas modifier) BDD_REF'!$B$209</f>
        <v>0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0.504</v>
      </c>
    </row>
    <row r="39" spans="1:108" x14ac:dyDescent="0.3">
      <c r="B39" s="20" t="s">
        <v>330</v>
      </c>
      <c r="C39" s="42">
        <f>(C34+C35+C36)*'(ne pas modifier) BDD_REF'!$B$222*'(ne pas modifier) BDD_REF'!$B$210</f>
        <v>0.15839999999999999</v>
      </c>
      <c r="D39" s="42">
        <f>(D34+D35+D36)*'(ne pas modifier) BDD_REF'!$B$222*'(ne pas modifier) BDD_REF'!$B$210</f>
        <v>0.15839999999999999</v>
      </c>
      <c r="E39" s="42">
        <f>(E34+E35+E36)*'(ne pas modifier) BDD_REF'!$B$222*'(ne pas modifier) BDD_REF'!$B$210</f>
        <v>0.15839999999999999</v>
      </c>
      <c r="F39" s="42">
        <f>(F34+F35+F36)*'(ne pas modifier) BDD_REF'!$B$222*'(ne pas modifier) BDD_REF'!$B$210</f>
        <v>0.15839999999999999</v>
      </c>
      <c r="G39" s="42">
        <f>(G34+G35+G36)*'(ne pas modifier) BDD_REF'!$B$222*'(ne pas modifier) BDD_REF'!$B$210</f>
        <v>0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0.63359999999999994</v>
      </c>
    </row>
    <row r="40" spans="1:108" x14ac:dyDescent="0.3">
      <c r="B40" s="7" t="s">
        <v>315</v>
      </c>
      <c r="C40" s="93">
        <f>'[1]Onglet 4'!C32</f>
        <v>0</v>
      </c>
      <c r="D40" s="93">
        <f>'[1]Onglet 4'!D32</f>
        <v>0</v>
      </c>
      <c r="E40" s="93">
        <f>'[1]Onglet 4'!E32</f>
        <v>0</v>
      </c>
      <c r="F40" s="93">
        <f>'[1]Onglet 4'!F32</f>
        <v>0</v>
      </c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110</v>
      </c>
      <c r="D41" s="93">
        <v>110</v>
      </c>
      <c r="E41" s="93">
        <v>110</v>
      </c>
      <c r="F41" s="93">
        <v>110</v>
      </c>
      <c r="G41" s="93"/>
      <c r="H41" s="93"/>
      <c r="I41" s="93"/>
      <c r="J41" s="93"/>
      <c r="K41" s="93"/>
      <c r="L41" s="93"/>
      <c r="M41" s="42">
        <f t="shared" si="3"/>
        <v>440</v>
      </c>
    </row>
    <row r="42" spans="1:108" x14ac:dyDescent="0.3">
      <c r="B42" s="7" t="s">
        <v>317</v>
      </c>
      <c r="C42" s="93">
        <f>'[1]Onglet 4'!C34</f>
        <v>0</v>
      </c>
      <c r="D42" s="93">
        <f>'[1]Onglet 4'!D34</f>
        <v>0</v>
      </c>
      <c r="E42" s="93">
        <f>'[1]Onglet 4'!E34</f>
        <v>0</v>
      </c>
      <c r="F42" s="93">
        <f>'[1]Onglet 4'!F34</f>
        <v>0</v>
      </c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>
        <f>'[1]Onglet 4'!C35</f>
        <v>0</v>
      </c>
      <c r="D43" s="93">
        <f>'[1]Onglet 4'!D35</f>
        <v>0</v>
      </c>
      <c r="E43" s="93">
        <f>'[1]Onglet 4'!E35</f>
        <v>0</v>
      </c>
      <c r="F43" s="93">
        <f>'[1]Onglet 4'!F35</f>
        <v>0</v>
      </c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>
        <f>'[1]Onglet 4'!C36</f>
        <v>0</v>
      </c>
      <c r="D44" s="93">
        <f>'[1]Onglet 4'!D36</f>
        <v>0</v>
      </c>
      <c r="E44" s="93">
        <f>'[1]Onglet 4'!E36</f>
        <v>0</v>
      </c>
      <c r="F44" s="93">
        <f>'[1]Onglet 4'!F36</f>
        <v>0</v>
      </c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>
        <f>'[1]Onglet 4'!C37</f>
        <v>0</v>
      </c>
      <c r="D45" s="93">
        <f>'[1]Onglet 4'!D37</f>
        <v>0</v>
      </c>
      <c r="E45" s="93">
        <f>'[1]Onglet 4'!E37</f>
        <v>0</v>
      </c>
      <c r="F45" s="93">
        <f>'[1]Onglet 4'!F37</f>
        <v>0</v>
      </c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0.33780999999999994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0.33780999999999994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0.33780999999999994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0.33780999999999994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1.3512399999999998</v>
      </c>
    </row>
    <row r="47" spans="1:108" x14ac:dyDescent="0.3">
      <c r="B47" s="7" t="s">
        <v>321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3">
      <c r="B48" s="3" t="s">
        <v>184</v>
      </c>
      <c r="C48" s="42">
        <f>(C47*'(ne pas modifier) BDD_REF'!$B$211)/1000</f>
        <v>0</v>
      </c>
      <c r="D48" s="42">
        <f>(D47*'(ne pas modifier) BDD_REF'!$B$211)/1000</f>
        <v>0</v>
      </c>
      <c r="E48" s="42">
        <f>(E47*'(ne pas modifier) BDD_REF'!$B$211)/1000</f>
        <v>0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</v>
      </c>
    </row>
    <row r="49" spans="1:108" s="17" customFormat="1" x14ac:dyDescent="0.3">
      <c r="A49" s="19"/>
      <c r="B49" s="20" t="s">
        <v>185</v>
      </c>
      <c r="C49" s="94">
        <f>C46+C48</f>
        <v>0.33780999999999994</v>
      </c>
      <c r="D49" s="94">
        <f t="shared" ref="D49:L49" si="4">D46+D48</f>
        <v>0.33780999999999994</v>
      </c>
      <c r="E49" s="94">
        <f t="shared" si="4"/>
        <v>0.33780999999999994</v>
      </c>
      <c r="F49" s="94">
        <f t="shared" si="4"/>
        <v>0.33780999999999994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1.3512399999999998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0</v>
      </c>
    </row>
    <row r="51" spans="1:108" x14ac:dyDescent="0.3">
      <c r="B51" s="7" t="s">
        <v>323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0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0</v>
      </c>
      <c r="D52" s="42">
        <f>(D34*'(ne pas modifier) BDD_REF'!$B$212+'RECeff + REIamont (2)'!D50*'(ne pas modifier) BDD_REF'!$B$213+'RECeff + REIamont (2)'!D51*'(ne pas modifier) BDD_REF'!$B$214)/1000</f>
        <v>0</v>
      </c>
      <c r="E52" s="42">
        <f>(E34*'(ne pas modifier) BDD_REF'!$B$212+'RECeff + REIamont (2)'!E50*'(ne pas modifier) BDD_REF'!$B$213+'RECeff + REIamont (2)'!E51*'(ne pas modifier) BDD_REF'!$B$214)/1000</f>
        <v>0</v>
      </c>
      <c r="F52" s="42">
        <f>(F34*'(ne pas modifier) BDD_REF'!$B$212+'RECeff + REIamont (2)'!F50*'(ne pas modifier) BDD_REF'!$B$213+'RECeff + REIamont (2)'!F51*'(ne pas modifier) BDD_REF'!$B$214)/1000</f>
        <v>0</v>
      </c>
      <c r="G52" s="42">
        <f>(G34*'(ne pas modifier) BDD_REF'!$B$212+'RECeff + REIamont (2)'!G50*'(ne pas modifier) BDD_REF'!$B$213+'RECeff + REIamont (2)'!G51*'(ne pas modifier) BDD_REF'!$B$214)/1000</f>
        <v>0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326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186</v>
      </c>
      <c r="C59" s="94">
        <f>C52+C53+C58</f>
        <v>0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0.60615657142857138</v>
      </c>
      <c r="D60" s="96">
        <f>((D37+D38+D39)/1000*44/28*'(ne pas modifier) BDD_REF'!$B$232)+'RECeff + REIamont (2)'!D49+'RECeff + REIamont (2)'!D59</f>
        <v>0.60615657142857138</v>
      </c>
      <c r="E60" s="96">
        <f>((E37+E38+E39)/1000*44/28*'(ne pas modifier) BDD_REF'!$B$232)+'RECeff + REIamont (2)'!E49+'RECeff + REIamont (2)'!E59</f>
        <v>0.60615657142857138</v>
      </c>
      <c r="F60" s="96">
        <f>((F37+F38+F39)/1000*44/28*'(ne pas modifier) BDD_REF'!$B$232)+'RECeff + REIamont (2)'!F49+'RECeff + REIamont (2)'!F59</f>
        <v>0.60615657142857138</v>
      </c>
      <c r="G60" s="96">
        <f>((G37+G38+G39)/1000*44/28*'(ne pas modifier) BDD_REF'!$B$232)+'RECeff + REIamont (2)'!G49+'RECeff + REIamont (2)'!G59</f>
        <v>0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2.4246262857142855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113">
        <v>0</v>
      </c>
      <c r="D61" s="113">
        <v>0</v>
      </c>
      <c r="E61" s="113">
        <v>0</v>
      </c>
      <c r="F61" s="113">
        <v>0</v>
      </c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313</v>
      </c>
      <c r="C62" s="113">
        <v>70</v>
      </c>
      <c r="D62" s="113">
        <v>70</v>
      </c>
      <c r="E62" s="113">
        <v>70</v>
      </c>
      <c r="F62" s="113">
        <v>70</v>
      </c>
      <c r="G62" s="93"/>
      <c r="H62" s="93"/>
      <c r="I62" s="93"/>
      <c r="J62" s="93"/>
      <c r="K62" s="93"/>
      <c r="L62" s="93"/>
      <c r="M62" s="42">
        <f t="shared" si="3"/>
        <v>280</v>
      </c>
    </row>
    <row r="63" spans="1:108" x14ac:dyDescent="0.3">
      <c r="B63" s="7" t="s">
        <v>314</v>
      </c>
      <c r="C63" s="113">
        <v>10</v>
      </c>
      <c r="D63" s="113">
        <v>10</v>
      </c>
      <c r="E63" s="113">
        <v>10</v>
      </c>
      <c r="F63" s="113">
        <v>10</v>
      </c>
      <c r="G63" s="93"/>
      <c r="H63" s="93"/>
      <c r="I63" s="93"/>
      <c r="J63" s="93"/>
      <c r="K63" s="93"/>
      <c r="L63" s="93"/>
      <c r="M63" s="42">
        <f t="shared" si="3"/>
        <v>40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0.48</v>
      </c>
      <c r="D64" s="42">
        <f>D61*'(ne pas modifier) BDD_REF'!$B$207 + (D62+D63)*'(ne pas modifier) BDD_REF'!$B$208</f>
        <v>0.48</v>
      </c>
      <c r="E64" s="42">
        <f>E61*'(ne pas modifier) BDD_REF'!$B$207 + (E62+E63)*'(ne pas modifier) BDD_REF'!$B$208</f>
        <v>0.48</v>
      </c>
      <c r="F64" s="42">
        <f>F61*'(ne pas modifier) BDD_REF'!$B$207 + (F62+F63)*'(ne pas modifier) BDD_REF'!$B$208</f>
        <v>0.48</v>
      </c>
      <c r="G64" s="42">
        <f>G61*'(ne pas modifier) BDD_REF'!$B$207 + (G62+G63)*'(ne pas modifier) BDD_REF'!$B$208</f>
        <v>0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1.92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0.16800000000000001</v>
      </c>
      <c r="D65" s="42">
        <f>((D61*'(ne pas modifier) BDD_REF'!$B$220)+('RECeff + REIamont (2)'!D62+'RECeff + REIamont (2)'!D63)*'(ne pas modifier) BDD_REF'!$B$221)*'(ne pas modifier) BDD_REF'!$B$209</f>
        <v>0.16800000000000001</v>
      </c>
      <c r="E65" s="42">
        <f>((E61*'(ne pas modifier) BDD_REF'!$B$220)+('RECeff + REIamont (2)'!E62+'RECeff + REIamont (2)'!E63)*'(ne pas modifier) BDD_REF'!$B$221)*'(ne pas modifier) BDD_REF'!$B$209</f>
        <v>0.16800000000000001</v>
      </c>
      <c r="F65" s="42">
        <f>((F61*'(ne pas modifier) BDD_REF'!$B$220)+('RECeff + REIamont (2)'!F62+'RECeff + REIamont (2)'!F63)*'(ne pas modifier) BDD_REF'!$B$221)*'(ne pas modifier) BDD_REF'!$B$209</f>
        <v>0.16800000000000001</v>
      </c>
      <c r="G65" s="42">
        <f>((G61*'(ne pas modifier) BDD_REF'!$B$220)+('RECeff + REIamont (2)'!G62+'RECeff + REIamont (2)'!G63)*'(ne pas modifier) BDD_REF'!$B$221)*'(ne pas modifier) BDD_REF'!$B$209</f>
        <v>0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0.67200000000000004</v>
      </c>
    </row>
    <row r="66" spans="1:108" x14ac:dyDescent="0.3">
      <c r="B66" s="20" t="s">
        <v>330</v>
      </c>
      <c r="C66" s="42">
        <f>(C61+C62+C63)*'(ne pas modifier) BDD_REF'!$B$222*'(ne pas modifier) BDD_REF'!$B$210</f>
        <v>0.21119999999999997</v>
      </c>
      <c r="D66" s="42">
        <f>(D61+D62+D63)*'(ne pas modifier) BDD_REF'!$B$222*'(ne pas modifier) BDD_REF'!$B$210</f>
        <v>0.21119999999999997</v>
      </c>
      <c r="E66" s="42">
        <f>(E61+E62+E63)*'(ne pas modifier) BDD_REF'!$B$222*'(ne pas modifier) BDD_REF'!$B$210</f>
        <v>0.21119999999999997</v>
      </c>
      <c r="F66" s="42">
        <f>(F61+F62+F63)*'(ne pas modifier) BDD_REF'!$B$222*'(ne pas modifier) BDD_REF'!$B$210</f>
        <v>0.21119999999999997</v>
      </c>
      <c r="G66" s="42">
        <f>(G61+G62+G63)*'(ne pas modifier) BDD_REF'!$B$222*'(ne pas modifier) BDD_REF'!$B$210</f>
        <v>0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0.84479999999999988</v>
      </c>
    </row>
    <row r="67" spans="1:108" x14ac:dyDescent="0.3">
      <c r="B67" s="7" t="s">
        <v>315</v>
      </c>
      <c r="C67" s="93">
        <f>'[1]Onglet 4'!C53</f>
        <v>0</v>
      </c>
      <c r="D67" s="93">
        <f>'[1]Onglet 4'!D53</f>
        <v>0</v>
      </c>
      <c r="E67" s="93">
        <f>'[1]Onglet 4'!E53</f>
        <v>0</v>
      </c>
      <c r="F67" s="93">
        <f>'[1]Onglet 4'!F53</f>
        <v>0</v>
      </c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110</v>
      </c>
      <c r="D68" s="93">
        <v>110</v>
      </c>
      <c r="E68" s="93">
        <v>110</v>
      </c>
      <c r="F68" s="93">
        <v>110</v>
      </c>
      <c r="G68" s="93"/>
      <c r="H68" s="93"/>
      <c r="I68" s="93"/>
      <c r="J68" s="93"/>
      <c r="K68" s="93"/>
      <c r="L68" s="93"/>
      <c r="M68" s="42">
        <f t="shared" si="3"/>
        <v>440</v>
      </c>
    </row>
    <row r="69" spans="1:108" x14ac:dyDescent="0.3">
      <c r="B69" s="7" t="s">
        <v>317</v>
      </c>
      <c r="C69" s="93">
        <f>'[1]Onglet 4'!C55</f>
        <v>0</v>
      </c>
      <c r="D69" s="93">
        <f>'[1]Onglet 4'!D55</f>
        <v>0</v>
      </c>
      <c r="E69" s="93">
        <f>'[1]Onglet 4'!E55</f>
        <v>0</v>
      </c>
      <c r="F69" s="93">
        <f>'[1]Onglet 4'!F55</f>
        <v>0</v>
      </c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>
        <f>'[1]Onglet 4'!C56</f>
        <v>0</v>
      </c>
      <c r="D70" s="93">
        <f>'[1]Onglet 4'!D56</f>
        <v>0</v>
      </c>
      <c r="E70" s="93">
        <f>'[1]Onglet 4'!E56</f>
        <v>0</v>
      </c>
      <c r="F70" s="93">
        <f>'[1]Onglet 4'!F56</f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>
        <f>'[1]Onglet 4'!C57</f>
        <v>0</v>
      </c>
      <c r="D71" s="93">
        <f>'[1]Onglet 4'!D57</f>
        <v>0</v>
      </c>
      <c r="E71" s="93">
        <f>'[1]Onglet 4'!E57</f>
        <v>0</v>
      </c>
      <c r="F71" s="93">
        <f>'[1]Onglet 4'!F57</f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>
        <f>'[1]Onglet 4'!C58</f>
        <v>0</v>
      </c>
      <c r="D72" s="93">
        <f>'[1]Onglet 4'!D58</f>
        <v>0</v>
      </c>
      <c r="E72" s="93">
        <f>'[1]Onglet 4'!E58</f>
        <v>0</v>
      </c>
      <c r="F72" s="93">
        <f>'[1]Onglet 4'!F58</f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0.33780999999999994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0.33780999999999994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0.33780999999999994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0.33780999999999994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1.3512399999999998</v>
      </c>
    </row>
    <row r="74" spans="1:108" x14ac:dyDescent="0.3">
      <c r="B74" s="7" t="s">
        <v>321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3">
      <c r="B75" s="3" t="s">
        <v>184</v>
      </c>
      <c r="C75" s="42">
        <f>(C74*'(ne pas modifier) BDD_REF'!$B$211)/1000</f>
        <v>0</v>
      </c>
      <c r="D75" s="42">
        <f>(D74*'(ne pas modifier) BDD_REF'!$B$211)/1000</f>
        <v>0</v>
      </c>
      <c r="E75" s="42">
        <f>(E74*'(ne pas modifier) BDD_REF'!$B$211)/1000</f>
        <v>0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</v>
      </c>
    </row>
    <row r="76" spans="1:108" s="17" customFormat="1" x14ac:dyDescent="0.3">
      <c r="A76" s="19"/>
      <c r="B76" s="20" t="s">
        <v>185</v>
      </c>
      <c r="C76" s="94">
        <f>C73+C75</f>
        <v>0.33780999999999994</v>
      </c>
      <c r="D76" s="94">
        <f t="shared" ref="D76:L76" si="7">D73+D75</f>
        <v>0.33780999999999994</v>
      </c>
      <c r="E76" s="94">
        <f t="shared" si="7"/>
        <v>0.33780999999999994</v>
      </c>
      <c r="F76" s="94">
        <f t="shared" si="7"/>
        <v>0.33780999999999994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1.3512399999999998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0</v>
      </c>
    </row>
    <row r="78" spans="1:108" x14ac:dyDescent="0.3">
      <c r="B78" s="7" t="s">
        <v>323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0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0</v>
      </c>
      <c r="D79" s="42">
        <f>(D61*'(ne pas modifier) BDD_REF'!$B$212+'RECeff + REIamont (2)'!D77*'(ne pas modifier) BDD_REF'!$B$213+'RECeff + REIamont (2)'!D78*'(ne pas modifier) BDD_REF'!$B$214)/1000</f>
        <v>0</v>
      </c>
      <c r="E79" s="42">
        <f>(E61*'(ne pas modifier) BDD_REF'!$B$212+'RECeff + REIamont (2)'!E77*'(ne pas modifier) BDD_REF'!$B$213+'RECeff + REIamont (2)'!E78*'(ne pas modifier) BDD_REF'!$B$214)/1000</f>
        <v>0</v>
      </c>
      <c r="F79" s="42">
        <f>(F61*'(ne pas modifier) BDD_REF'!$B$212+'RECeff + REIamont (2)'!F77*'(ne pas modifier) BDD_REF'!$B$213+'RECeff + REIamont (2)'!F78*'(ne pas modifier) BDD_REF'!$B$214)/1000</f>
        <v>0</v>
      </c>
      <c r="G79" s="42">
        <f>(G61*'(ne pas modifier) BDD_REF'!$B$212+'RECeff + REIamont (2)'!G77*'(ne pas modifier) BDD_REF'!$B$213+'RECeff + REIamont (2)'!G78*'(ne pas modifier) BDD_REF'!$B$214)/1000</f>
        <v>0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0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326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186</v>
      </c>
      <c r="C86" s="94">
        <f>C79+C80+C85</f>
        <v>0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0.6956054285714286</v>
      </c>
      <c r="D87" s="96">
        <f>((D64+D65+D66)/1000*44/28*'(ne pas modifier) BDD_REF'!$B$232)+'RECeff + REIamont (2)'!D76+'RECeff + REIamont (2)'!D86</f>
        <v>0.6956054285714286</v>
      </c>
      <c r="E87" s="96">
        <f>((E64+E65+E66)/1000*44/28*'(ne pas modifier) BDD_REF'!$B$232)+'RECeff + REIamont (2)'!E76+'RECeff + REIamont (2)'!E86</f>
        <v>0.6956054285714286</v>
      </c>
      <c r="F87" s="96">
        <f>((F64+F65+F66)/1000*44/28*'(ne pas modifier) BDD_REF'!$B$232)+'RECeff + REIamont (2)'!F76+'RECeff + REIamont (2)'!F86</f>
        <v>0.6956054285714286</v>
      </c>
      <c r="G87" s="96">
        <f>((G64+G65+G66)/1000*44/28*'(ne pas modifier) BDD_REF'!$B$232)+'RECeff + REIamont (2)'!G76+'RECeff + REIamont (2)'!G86</f>
        <v>0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2.7824217142857144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113">
        <v>0</v>
      </c>
      <c r="D88" s="113">
        <v>0</v>
      </c>
      <c r="E88" s="113">
        <v>0</v>
      </c>
      <c r="F88" s="113">
        <v>0</v>
      </c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313</v>
      </c>
      <c r="C89" s="113">
        <v>110</v>
      </c>
      <c r="D89" s="113">
        <v>110</v>
      </c>
      <c r="E89" s="113">
        <v>110</v>
      </c>
      <c r="F89" s="113">
        <v>110</v>
      </c>
      <c r="G89" s="93"/>
      <c r="H89" s="93"/>
      <c r="I89" s="93"/>
      <c r="J89" s="93"/>
      <c r="K89" s="93"/>
      <c r="L89" s="93"/>
      <c r="M89" s="42">
        <f t="shared" si="6"/>
        <v>440</v>
      </c>
    </row>
    <row r="90" spans="1:108" x14ac:dyDescent="0.3">
      <c r="B90" s="7" t="s">
        <v>314</v>
      </c>
      <c r="C90" s="113">
        <v>10</v>
      </c>
      <c r="D90" s="113">
        <v>10</v>
      </c>
      <c r="E90" s="113">
        <v>10</v>
      </c>
      <c r="F90" s="113">
        <v>10</v>
      </c>
      <c r="G90" s="93"/>
      <c r="H90" s="93"/>
      <c r="I90" s="93"/>
      <c r="J90" s="93"/>
      <c r="K90" s="93"/>
      <c r="L90" s="93"/>
      <c r="M90" s="42">
        <f t="shared" si="6"/>
        <v>40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0.72</v>
      </c>
      <c r="D91" s="42">
        <f>D88*'(ne pas modifier) BDD_REF'!$B$207 + (D89+D90)*'(ne pas modifier) BDD_REF'!$B$208</f>
        <v>0.72</v>
      </c>
      <c r="E91" s="42">
        <f>E88*'(ne pas modifier) BDD_REF'!$B$207 + (E89+E90)*'(ne pas modifier) BDD_REF'!$B$208</f>
        <v>0.72</v>
      </c>
      <c r="F91" s="42">
        <f>F88*'(ne pas modifier) BDD_REF'!$B$207 + (F89+F90)*'(ne pas modifier) BDD_REF'!$B$208</f>
        <v>0.72</v>
      </c>
      <c r="G91" s="42">
        <f>G88*'(ne pas modifier) BDD_REF'!$B$207 + (G89+G90)*'(ne pas modifier) BDD_REF'!$B$208</f>
        <v>0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2.88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0.252</v>
      </c>
      <c r="D92" s="42">
        <f>((D88*'(ne pas modifier) BDD_REF'!$B$220)+('RECeff + REIamont (2)'!D89+'RECeff + REIamont (2)'!D90)*'(ne pas modifier) BDD_REF'!$B$221)*'(ne pas modifier) BDD_REF'!$B$209</f>
        <v>0.252</v>
      </c>
      <c r="E92" s="42">
        <f>((E88*'(ne pas modifier) BDD_REF'!$B$220)+('RECeff + REIamont (2)'!E89+'RECeff + REIamont (2)'!E90)*'(ne pas modifier) BDD_REF'!$B$221)*'(ne pas modifier) BDD_REF'!$B$209</f>
        <v>0.252</v>
      </c>
      <c r="F92" s="42">
        <f>((F88*'(ne pas modifier) BDD_REF'!$B$220)+('RECeff + REIamont (2)'!F89+'RECeff + REIamont (2)'!F90)*'(ne pas modifier) BDD_REF'!$B$221)*'(ne pas modifier) BDD_REF'!$B$209</f>
        <v>0.252</v>
      </c>
      <c r="G92" s="42">
        <f>((G88*'(ne pas modifier) BDD_REF'!$B$220)+('RECeff + REIamont (2)'!G89+'RECeff + REIamont (2)'!G90)*'(ne pas modifier) BDD_REF'!$B$221)*'(ne pas modifier) BDD_REF'!$B$209</f>
        <v>0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1.008</v>
      </c>
    </row>
    <row r="93" spans="1:108" x14ac:dyDescent="0.3">
      <c r="B93" s="20" t="s">
        <v>330</v>
      </c>
      <c r="C93" s="42">
        <f>(C88+C89+C90)*'(ne pas modifier) BDD_REF'!$B$222*'(ne pas modifier) BDD_REF'!$B$210</f>
        <v>0.31679999999999997</v>
      </c>
      <c r="D93" s="42">
        <f>(D88+D89+D90)*'(ne pas modifier) BDD_REF'!$B$222*'(ne pas modifier) BDD_REF'!$B$210</f>
        <v>0.31679999999999997</v>
      </c>
      <c r="E93" s="42">
        <f>(E88+E89+E90)*'(ne pas modifier) BDD_REF'!$B$222*'(ne pas modifier) BDD_REF'!$B$210</f>
        <v>0.31679999999999997</v>
      </c>
      <c r="F93" s="42">
        <f>(F88+F89+F90)*'(ne pas modifier) BDD_REF'!$B$222*'(ne pas modifier) BDD_REF'!$B$210</f>
        <v>0.31679999999999997</v>
      </c>
      <c r="G93" s="42">
        <f>(G88+G89+G90)*'(ne pas modifier) BDD_REF'!$B$222*'(ne pas modifier) BDD_REF'!$B$210</f>
        <v>0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1.2671999999999999</v>
      </c>
    </row>
    <row r="94" spans="1:108" x14ac:dyDescent="0.3">
      <c r="B94" s="7" t="s">
        <v>315</v>
      </c>
      <c r="C94" s="93">
        <f>'[1]Onglet 4'!C74</f>
        <v>0</v>
      </c>
      <c r="D94" s="93">
        <f>'[1]Onglet 4'!D74</f>
        <v>0</v>
      </c>
      <c r="E94" s="93">
        <f>'[1]Onglet 4'!E74</f>
        <v>0</v>
      </c>
      <c r="F94" s="93">
        <f>'[1]Onglet 4'!F74</f>
        <v>0</v>
      </c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110</v>
      </c>
      <c r="D95" s="93">
        <v>110</v>
      </c>
      <c r="E95" s="93">
        <v>110</v>
      </c>
      <c r="F95" s="93">
        <v>110</v>
      </c>
      <c r="G95" s="93"/>
      <c r="H95" s="93"/>
      <c r="I95" s="93"/>
      <c r="J95" s="93"/>
      <c r="K95" s="93"/>
      <c r="L95" s="93"/>
      <c r="M95" s="42">
        <f t="shared" si="6"/>
        <v>440</v>
      </c>
    </row>
    <row r="96" spans="1:108" x14ac:dyDescent="0.3">
      <c r="B96" s="7" t="s">
        <v>317</v>
      </c>
      <c r="C96" s="93">
        <f>'[1]Onglet 4'!C76</f>
        <v>0</v>
      </c>
      <c r="D96" s="93">
        <f>'[1]Onglet 4'!D76</f>
        <v>0</v>
      </c>
      <c r="E96" s="93">
        <f>'[1]Onglet 4'!E76</f>
        <v>0</v>
      </c>
      <c r="F96" s="93">
        <f>'[1]Onglet 4'!F76</f>
        <v>0</v>
      </c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>
        <f>'[1]Onglet 4'!C77</f>
        <v>0</v>
      </c>
      <c r="D97" s="93">
        <f>'[1]Onglet 4'!D77</f>
        <v>0</v>
      </c>
      <c r="E97" s="93">
        <f>'[1]Onglet 4'!E77</f>
        <v>0</v>
      </c>
      <c r="F97" s="93">
        <f>'[1]Onglet 4'!F77</f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>
        <f>'[1]Onglet 4'!C78</f>
        <v>0</v>
      </c>
      <c r="D98" s="93">
        <f>'[1]Onglet 4'!D78</f>
        <v>0</v>
      </c>
      <c r="E98" s="93">
        <f>'[1]Onglet 4'!E78</f>
        <v>0</v>
      </c>
      <c r="F98" s="93">
        <f>'[1]Onglet 4'!F78</f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>
        <f>'[1]Onglet 4'!C79</f>
        <v>0</v>
      </c>
      <c r="D99" s="93">
        <f>'[1]Onglet 4'!D79</f>
        <v>0</v>
      </c>
      <c r="E99" s="93">
        <f>'[1]Onglet 4'!E79</f>
        <v>0</v>
      </c>
      <c r="F99" s="93">
        <f>'[1]Onglet 4'!F79</f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0.33780999999999994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0.33780999999999994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0.33780999999999994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0.33780999999999994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1.3512399999999998</v>
      </c>
    </row>
    <row r="101" spans="1:108" x14ac:dyDescent="0.3">
      <c r="B101" s="7" t="s">
        <v>321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3">
      <c r="B102" s="3" t="s">
        <v>184</v>
      </c>
      <c r="C102" s="42">
        <f>(C101*'(ne pas modifier) BDD_REF'!$B$211)/1000</f>
        <v>0</v>
      </c>
      <c r="D102" s="42">
        <f>(D101*'(ne pas modifier) BDD_REF'!$B$211)/1000</f>
        <v>0</v>
      </c>
      <c r="E102" s="42">
        <f>(E101*'(ne pas modifier) BDD_REF'!$B$211)/1000</f>
        <v>0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</v>
      </c>
    </row>
    <row r="103" spans="1:108" s="17" customFormat="1" x14ac:dyDescent="0.3">
      <c r="A103" s="19"/>
      <c r="B103" s="20" t="s">
        <v>185</v>
      </c>
      <c r="C103" s="94">
        <f>C100+C102</f>
        <v>0.33780999999999994</v>
      </c>
      <c r="D103" s="94">
        <f t="shared" ref="D103:L103" si="9">D100+D102</f>
        <v>0.33780999999999994</v>
      </c>
      <c r="E103" s="94">
        <f t="shared" si="9"/>
        <v>0.33780999999999994</v>
      </c>
      <c r="F103" s="94">
        <f t="shared" si="9"/>
        <v>0.33780999999999994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1.3512399999999998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0</v>
      </c>
    </row>
    <row r="105" spans="1:108" x14ac:dyDescent="0.3">
      <c r="B105" s="7" t="s">
        <v>323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0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</v>
      </c>
      <c r="D106" s="42">
        <f>(D88*'(ne pas modifier) BDD_REF'!$B$212+'RECeff + REIamont (2)'!D104*'(ne pas modifier) BDD_REF'!$B$213+'RECeff + REIamont (2)'!D105*'(ne pas modifier) BDD_REF'!$B$214)/1000</f>
        <v>0</v>
      </c>
      <c r="E106" s="42">
        <f>(E88*'(ne pas modifier) BDD_REF'!$B$212+'RECeff + REIamont (2)'!E104*'(ne pas modifier) BDD_REF'!$B$213+'RECeff + REIamont (2)'!E105*'(ne pas modifier) BDD_REF'!$B$214)/1000</f>
        <v>0</v>
      </c>
      <c r="F106" s="42">
        <f>(F88*'(ne pas modifier) BDD_REF'!$B$212+'RECeff + REIamont (2)'!F104*'(ne pas modifier) BDD_REF'!$B$213+'RECeff + REIamont (2)'!F105*'(ne pas modifier) BDD_REF'!$B$214)/1000</f>
        <v>0</v>
      </c>
      <c r="G106" s="42">
        <f>(G88*'(ne pas modifier) BDD_REF'!$B$212+'RECeff + REIamont (2)'!G104*'(ne pas modifier) BDD_REF'!$B$213+'RECeff + REIamont (2)'!G105*'(ne pas modifier) BDD_REF'!$B$214)/1000</f>
        <v>0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0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325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326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0</v>
      </c>
    </row>
    <row r="113" spans="1:108" s="17" customFormat="1" x14ac:dyDescent="0.3">
      <c r="A113" s="19"/>
      <c r="B113" s="20" t="s">
        <v>186</v>
      </c>
      <c r="C113" s="94">
        <f>C106+C107+C112</f>
        <v>0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0.87450314285714281</v>
      </c>
      <c r="D114" s="96">
        <f>((D91+D92+D93)/1000*44/28*'(ne pas modifier) BDD_REF'!$B$232)+'RECeff + REIamont (2)'!D103+'RECeff + REIamont (2)'!D113</f>
        <v>0.87450314285714281</v>
      </c>
      <c r="E114" s="96">
        <f>((E91+E92+E93)/1000*44/28*'(ne pas modifier) BDD_REF'!$B$232)+'RECeff + REIamont (2)'!E103+'RECeff + REIamont (2)'!E113</f>
        <v>0.87450314285714281</v>
      </c>
      <c r="F114" s="96">
        <f>((F91+F92+F93)/1000*44/28*'(ne pas modifier) BDD_REF'!$B$232)+'RECeff + REIamont (2)'!F103+'RECeff + REIamont (2)'!F113</f>
        <v>0.87450314285714281</v>
      </c>
      <c r="G114" s="96">
        <f>((G91+G92+G93)/1000*44/28*'(ne pas modifier) BDD_REF'!$B$232)+'RECeff + REIamont (2)'!G103+'RECeff + REIamont (2)'!G113</f>
        <v>0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3.4980125714285712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113">
        <v>0</v>
      </c>
      <c r="D115" s="113">
        <v>0</v>
      </c>
      <c r="E115" s="113">
        <v>0</v>
      </c>
      <c r="F115" s="113">
        <v>0</v>
      </c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313</v>
      </c>
      <c r="C116" s="113">
        <v>110</v>
      </c>
      <c r="D116" s="113">
        <v>110</v>
      </c>
      <c r="E116" s="113">
        <v>110</v>
      </c>
      <c r="F116" s="113">
        <v>110</v>
      </c>
      <c r="G116" s="93"/>
      <c r="H116" s="93"/>
      <c r="I116" s="93"/>
      <c r="J116" s="93"/>
      <c r="K116" s="93"/>
      <c r="L116" s="93"/>
      <c r="M116" s="42">
        <f t="shared" si="10"/>
        <v>440</v>
      </c>
    </row>
    <row r="117" spans="1:108" x14ac:dyDescent="0.3">
      <c r="B117" s="7" t="s">
        <v>314</v>
      </c>
      <c r="C117" s="113">
        <v>10</v>
      </c>
      <c r="D117" s="113">
        <v>10</v>
      </c>
      <c r="E117" s="113">
        <v>10</v>
      </c>
      <c r="F117" s="113">
        <v>10</v>
      </c>
      <c r="G117" s="93"/>
      <c r="H117" s="93"/>
      <c r="I117" s="93"/>
      <c r="J117" s="93"/>
      <c r="K117" s="93"/>
      <c r="L117" s="93"/>
      <c r="M117" s="42">
        <f t="shared" si="10"/>
        <v>40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0.72</v>
      </c>
      <c r="D118" s="42">
        <f>D115*'(ne pas modifier) BDD_REF'!$B$207 + (D116+D117)*'(ne pas modifier) BDD_REF'!$B$208</f>
        <v>0.72</v>
      </c>
      <c r="E118" s="42">
        <f>E115*'(ne pas modifier) BDD_REF'!$B$207 + (E116+E117)*'(ne pas modifier) BDD_REF'!$B$208</f>
        <v>0.72</v>
      </c>
      <c r="F118" s="42">
        <f>F115*'(ne pas modifier) BDD_REF'!$B$207 + (F116+F117)*'(ne pas modifier) BDD_REF'!$B$208</f>
        <v>0.72</v>
      </c>
      <c r="G118" s="42">
        <f>G115*'(ne pas modifier) BDD_REF'!$B$207 + (G116+G117)*'(ne pas modifier) BDD_REF'!$B$208</f>
        <v>0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2.88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0.252</v>
      </c>
      <c r="D119" s="42">
        <f>((D115*'(ne pas modifier) BDD_REF'!$B$220)+('RECeff + REIamont (2)'!D116+'RECeff + REIamont (2)'!D117)*'(ne pas modifier) BDD_REF'!$B$221)*'(ne pas modifier) BDD_REF'!$B$209</f>
        <v>0.252</v>
      </c>
      <c r="E119" s="42">
        <f>((E115*'(ne pas modifier) BDD_REF'!$B$220)+('RECeff + REIamont (2)'!E116+'RECeff + REIamont (2)'!E117)*'(ne pas modifier) BDD_REF'!$B$221)*'(ne pas modifier) BDD_REF'!$B$209</f>
        <v>0.252</v>
      </c>
      <c r="F119" s="42">
        <f>((F115*'(ne pas modifier) BDD_REF'!$B$220)+('RECeff + REIamont (2)'!F116+'RECeff + REIamont (2)'!F117)*'(ne pas modifier) BDD_REF'!$B$221)*'(ne pas modifier) BDD_REF'!$B$209</f>
        <v>0.252</v>
      </c>
      <c r="G119" s="42">
        <f>((G115*'(ne pas modifier) BDD_REF'!$B$220)+('RECeff + REIamont (2)'!G116+'RECeff + REIamont (2)'!G117)*'(ne pas modifier) BDD_REF'!$B$221)*'(ne pas modifier) BDD_REF'!$B$209</f>
        <v>0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1.008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0.31679999999999997</v>
      </c>
      <c r="D120" s="42">
        <f>(D115+D116+D117)*'(ne pas modifier) BDD_REF'!$B$222*'(ne pas modifier) BDD_REF'!$B$210</f>
        <v>0.31679999999999997</v>
      </c>
      <c r="E120" s="42">
        <f>(E115+E116+E117)*'(ne pas modifier) BDD_REF'!$B$222*'(ne pas modifier) BDD_REF'!$B$210</f>
        <v>0.31679999999999997</v>
      </c>
      <c r="F120" s="42">
        <f>(F115+F116+F117)*'(ne pas modifier) BDD_REF'!$B$222*'(ne pas modifier) BDD_REF'!$B$210</f>
        <v>0.31679999999999997</v>
      </c>
      <c r="G120" s="42">
        <f>(G115+G116+G117)*'(ne pas modifier) BDD_REF'!$B$222*'(ne pas modifier) BDD_REF'!$B$210</f>
        <v>0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1.2671999999999999</v>
      </c>
    </row>
    <row r="121" spans="1:108" x14ac:dyDescent="0.3">
      <c r="B121" s="7" t="s">
        <v>315</v>
      </c>
      <c r="C121" s="93">
        <f>'[1]Onglet 4'!C95</f>
        <v>0</v>
      </c>
      <c r="D121" s="93">
        <f>'[1]Onglet 4'!D95</f>
        <v>0</v>
      </c>
      <c r="E121" s="93">
        <f>'[1]Onglet 4'!E95</f>
        <v>0</v>
      </c>
      <c r="F121" s="93">
        <f>'[1]Onglet 4'!F95</f>
        <v>0</v>
      </c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v>110</v>
      </c>
      <c r="D122" s="93">
        <v>110</v>
      </c>
      <c r="E122" s="93">
        <v>110</v>
      </c>
      <c r="F122" s="93">
        <v>110</v>
      </c>
      <c r="G122" s="93"/>
      <c r="H122" s="93"/>
      <c r="I122" s="93"/>
      <c r="J122" s="93"/>
      <c r="K122" s="93"/>
      <c r="L122" s="93"/>
      <c r="M122" s="42">
        <f t="shared" si="10"/>
        <v>440</v>
      </c>
    </row>
    <row r="123" spans="1:108" x14ac:dyDescent="0.3">
      <c r="B123" s="7" t="s">
        <v>317</v>
      </c>
      <c r="C123" s="93">
        <f>'[1]Onglet 4'!C97</f>
        <v>0</v>
      </c>
      <c r="D123" s="93">
        <f>'[1]Onglet 4'!D97</f>
        <v>0</v>
      </c>
      <c r="E123" s="93">
        <f>'[1]Onglet 4'!E97</f>
        <v>0</v>
      </c>
      <c r="F123" s="93">
        <f>'[1]Onglet 4'!F97</f>
        <v>0</v>
      </c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>
        <f>'[1]Onglet 4'!C98</f>
        <v>0</v>
      </c>
      <c r="D124" s="93">
        <f>'[1]Onglet 4'!D98</f>
        <v>0</v>
      </c>
      <c r="E124" s="93">
        <f>'[1]Onglet 4'!E98</f>
        <v>0</v>
      </c>
      <c r="F124" s="93">
        <f>'[1]Onglet 4'!F98</f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>
        <f>'[1]Onglet 4'!C99</f>
        <v>0</v>
      </c>
      <c r="D125" s="93">
        <f>'[1]Onglet 4'!D99</f>
        <v>0</v>
      </c>
      <c r="E125" s="93">
        <f>'[1]Onglet 4'!E99</f>
        <v>0</v>
      </c>
      <c r="F125" s="93">
        <f>'[1]Onglet 4'!F99</f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>
        <f>'[1]Onglet 4'!C100</f>
        <v>0</v>
      </c>
      <c r="D126" s="93">
        <f>'[1]Onglet 4'!D100</f>
        <v>0</v>
      </c>
      <c r="E126" s="93">
        <f>'[1]Onglet 4'!E100</f>
        <v>0</v>
      </c>
      <c r="F126" s="93">
        <f>'[1]Onglet 4'!F100</f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0.33780999999999994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0.33780999999999994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0.33780999999999994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0.33780999999999994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1.3512399999999998</v>
      </c>
    </row>
    <row r="128" spans="1:108" x14ac:dyDescent="0.3">
      <c r="B128" s="7" t="s">
        <v>321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3">
      <c r="B129" s="3" t="s">
        <v>184</v>
      </c>
      <c r="C129" s="42">
        <f>(C128*'(ne pas modifier) BDD_REF'!$B$211)/1000</f>
        <v>0</v>
      </c>
      <c r="D129" s="42">
        <f>(D128*'(ne pas modifier) BDD_REF'!$B$211)/1000</f>
        <v>0</v>
      </c>
      <c r="E129" s="42">
        <f>(E128*'(ne pas modifier) BDD_REF'!$B$211)/1000</f>
        <v>0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</v>
      </c>
    </row>
    <row r="130" spans="1:108" s="17" customFormat="1" x14ac:dyDescent="0.3">
      <c r="A130" s="19"/>
      <c r="B130" s="20" t="s">
        <v>185</v>
      </c>
      <c r="C130" s="94">
        <f>C127+C129</f>
        <v>0.33780999999999994</v>
      </c>
      <c r="D130" s="94">
        <f t="shared" ref="D130:L130" si="12">D127+D129</f>
        <v>0.33780999999999994</v>
      </c>
      <c r="E130" s="94">
        <f t="shared" si="12"/>
        <v>0.33780999999999994</v>
      </c>
      <c r="F130" s="94">
        <f t="shared" si="12"/>
        <v>0.33780999999999994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1.3512399999999998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0</v>
      </c>
    </row>
    <row r="132" spans="1:108" x14ac:dyDescent="0.3">
      <c r="B132" s="7" t="s">
        <v>323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0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</v>
      </c>
      <c r="D133" s="42">
        <f>(D115*'(ne pas modifier) BDD_REF'!$B$212+'RECeff + REIamont (2)'!D131*'(ne pas modifier) BDD_REF'!$B$213+'RECeff + REIamont (2)'!D132*'(ne pas modifier) BDD_REF'!$B$214)/1000</f>
        <v>0</v>
      </c>
      <c r="E133" s="42">
        <f>(E115*'(ne pas modifier) BDD_REF'!$B$212+'RECeff + REIamont (2)'!E131*'(ne pas modifier) BDD_REF'!$B$213+'RECeff + REIamont (2)'!E132*'(ne pas modifier) BDD_REF'!$B$214)/1000</f>
        <v>0</v>
      </c>
      <c r="F133" s="42">
        <f>(F115*'(ne pas modifier) BDD_REF'!$B$212+'RECeff + REIamont (2)'!F131*'(ne pas modifier) BDD_REF'!$B$213+'RECeff + REIamont (2)'!F132*'(ne pas modifier) BDD_REF'!$B$214)/1000</f>
        <v>0</v>
      </c>
      <c r="G133" s="42">
        <f>(G115*'(ne pas modifier) BDD_REF'!$B$212+'RECeff + REIamont (2)'!G131*'(ne pas modifier) BDD_REF'!$B$213+'RECeff + REIamont (2)'!G132*'(ne pas modifier) BDD_REF'!$B$214)/1000</f>
        <v>0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0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325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326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327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0</v>
      </c>
    </row>
    <row r="140" spans="1:108" s="17" customFormat="1" x14ac:dyDescent="0.3">
      <c r="A140" s="19"/>
      <c r="B140" s="20" t="s">
        <v>186</v>
      </c>
      <c r="C140" s="94">
        <f>C133+C134+C139</f>
        <v>0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0.87450314285714281</v>
      </c>
      <c r="D141" s="96">
        <f>((D118+D119+D120)/1000*44/28*'(ne pas modifier) BDD_REF'!$B$232)+'RECeff + REIamont (2)'!D130+'RECeff + REIamont (2)'!D140</f>
        <v>0.87450314285714281</v>
      </c>
      <c r="E141" s="96">
        <f>((E118+E119+E120)/1000*44/28*'(ne pas modifier) BDD_REF'!$B$232)+'RECeff + REIamont (2)'!E130+'RECeff + REIamont (2)'!E140</f>
        <v>0.87450314285714281</v>
      </c>
      <c r="F141" s="96">
        <f>((F118+F119+F120)/1000*44/28*'(ne pas modifier) BDD_REF'!$B$232)+'RECeff + REIamont (2)'!F130+'RECeff + REIamont (2)'!F140</f>
        <v>0.87450314285714281</v>
      </c>
      <c r="G141" s="96">
        <f>((G118+G119+G120)/1000*44/28*'(ne pas modifier) BDD_REF'!$B$232)+'RECeff + REIamont (2)'!G130+'RECeff + REIamont (2)'!G140</f>
        <v>0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3.4980125714285712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3.5898382142857139</v>
      </c>
      <c r="D142" s="97">
        <f t="shared" ref="D142:L142" si="15">D33+D60+D87+D114+D141</f>
        <v>3.5898382142857139</v>
      </c>
      <c r="E142" s="97">
        <f t="shared" si="15"/>
        <v>3.5898382142857139</v>
      </c>
      <c r="F142" s="97">
        <f t="shared" si="15"/>
        <v>3.5898382142857139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14.359352857142856</v>
      </c>
    </row>
    <row r="143" spans="1:108" x14ac:dyDescent="0.3">
      <c r="B143" s="79" t="s">
        <v>222</v>
      </c>
      <c r="C143" s="97">
        <f>(C142-C5*5)</f>
        <v>-10.41571656133662</v>
      </c>
      <c r="D143" s="97">
        <f t="shared" ref="D143:L143" si="16">(D142-D5*5)</f>
        <v>-10.41571656133662</v>
      </c>
      <c r="E143" s="97">
        <f t="shared" si="16"/>
        <v>-10.41571656133662</v>
      </c>
      <c r="F143" s="97">
        <f t="shared" si="16"/>
        <v>-10.41571656133662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-13.792491870521951</v>
      </c>
      <c r="D144" s="91">
        <f>D143*Eligibilité_projet!C8</f>
        <v>-8.145090350965237</v>
      </c>
      <c r="E144" s="91">
        <f>E143*Eligibilité_projet!D8</f>
        <v>-3.8881869923469603</v>
      </c>
      <c r="F144" s="91">
        <f>F143*Eligibilité_projet!E8</f>
        <v>-23.831159492338184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-49.656928706172337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33" t="s">
        <v>334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30" t="s">
        <v>332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2.4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9.6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3.72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14.88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5.04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20.16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6.36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25.44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6.6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26.4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7.7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30.8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8.8000000000000007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35.200000000000003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9.9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39.6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11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44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12.1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48.4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12.46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49.84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12.82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51.28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13.18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52.72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13.54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54.16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13.9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55.6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13.98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55.92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14.06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56.24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14.14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56.56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14.22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56.88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14.3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57.2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210.22</v>
      </c>
      <c r="D25" s="23">
        <f>SUMIF($A5:$A24,"&lt;"&amp;Eligibilité_projet!C14+1,D5:D24)</f>
        <v>210.22</v>
      </c>
      <c r="E25" s="23">
        <f>SUMIF($A5:$A24,"&lt;"&amp;Eligibilité_projet!D14+1,E5:E24)</f>
        <v>210.22</v>
      </c>
      <c r="F25" s="23">
        <f>SUMIF($A5:$A24,"&lt;"&amp;Eligibilité_projet!E14+1,F5:F24)</f>
        <v>210.22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840.88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90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48.604866095238094</v>
      </c>
      <c r="D28" s="25">
        <f>((D25/D27)-D26)*Eligibilité_projet!C8*44/12</f>
        <v>28.703372063492065</v>
      </c>
      <c r="E28" s="25">
        <f>((E25/E27)-E26)*Eligibilité_projet!D8*44/12</f>
        <v>13.702006126984125</v>
      </c>
      <c r="F28" s="25">
        <f>((F25/F27)-F26)*Eligibilité_projet!E8*44/12</f>
        <v>83.98122158730159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174.9914658730159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30" t="s">
        <v>332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43.1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43.1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43.1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172.4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41.5</v>
      </c>
      <c r="D6" s="23">
        <f>IF(Eligibilité_projet!C13="Hors climat Mediterranéen",'(ne pas modifier) BDD_REF'!$C$272,IF(Eligibilité_projet!C13="",0,'(ne pas modifier) BDD_REF'!$B$272))</f>
        <v>41.5</v>
      </c>
      <c r="E6" s="23">
        <f>IF(Eligibilité_projet!D13="Hors climat Mediterranéen",'(ne pas modifier) BDD_REF'!$C$272,IF(Eligibilité_projet!D13="",0,'(ne pas modifier) BDD_REF'!$B$272))</f>
        <v>41.5</v>
      </c>
      <c r="F6" s="23">
        <f>IF(Eligibilité_projet!E13="Hors climat Mediterranéen",'(ne pas modifier) BDD_REF'!$C$272,IF(Eligibilité_projet!E13="",0,'(ne pas modifier) BDD_REF'!$B$272))</f>
        <v>41.5</v>
      </c>
      <c r="G6" s="23">
        <f>IF(Eligibilité_projet!F13="Hors climat Mediterranéen",'(ne pas modifier) BDD_REF'!$C$272,IF(Eligibilité_projet!F13="",0,'(ne pas modifier) BDD_REF'!$B$272))</f>
        <v>0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166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1</v>
      </c>
      <c r="D7" s="23">
        <f>Eligibilité_projet!C15</f>
        <v>1</v>
      </c>
      <c r="E7" s="23">
        <f>Eligibilité_projet!D15</f>
        <v>1</v>
      </c>
      <c r="F7" s="23">
        <f>Eligibilité_projet!E15</f>
        <v>1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4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80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39.814280000000004</v>
      </c>
      <c r="D9" s="22">
        <f>((D6-D5)+('(ne pas modifier) BDD_REF'!$B$276*D7*D8))*Eligibilité_projet!C8*44/12</f>
        <v>23.512133333333335</v>
      </c>
      <c r="E9" s="22">
        <f>((E6-E5)+('(ne pas modifier) BDD_REF'!$B$276*E7*E8))*Eligibilité_projet!D8*44/12</f>
        <v>11.223886666666665</v>
      </c>
      <c r="F9" s="22">
        <f>((F6-F5)+('(ne pas modifier) BDD_REF'!$B$276*F7*F8))*Eligibilité_projet!E8*44/12</f>
        <v>68.792533333333324</v>
      </c>
      <c r="G9" s="22">
        <f>((G6-G5)+('(ne pas modifier) BDD_REF'!$B$276*G7*G8))*Eligibilité_projet!F8*44/12</f>
        <v>0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143.34283333333332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C20" sqref="C20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33" t="s">
        <v>333</v>
      </c>
      <c r="C2" s="13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6" t="s">
        <v>142</v>
      </c>
      <c r="C4" s="13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-49.656928706172337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174.9914658730159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143.34283333333332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367.99122791252154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6" t="s">
        <v>350</v>
      </c>
      <c r="C13" s="13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-49.656928706172337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157.4923192857143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143.34283333333332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270.75163735714284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320.40856606331516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8" t="s">
        <v>5</v>
      </c>
      <c r="C44" s="139"/>
      <c r="D44" s="140"/>
      <c r="E44" s="138" t="s">
        <v>69</v>
      </c>
      <c r="F44" s="139"/>
      <c r="G44" s="14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96300e-03ff-4344-acb9-1687b7c38fd5" xsi:nil="true"/>
    <lcf76f155ced4ddcb4097134ff3c332f xmlns="642a4714-d66e-4dbb-b81b-29243416e2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D42754-D216-40D5-8AE3-DB6D1D808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a4714-d66e-4dbb-b81b-29243416e29c"/>
    <ds:schemaRef ds:uri="3b96300e-03ff-4344-acb9-1687b7c3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5A692E-50FC-4678-A486-92BDF49E20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EAB44C-F82A-45E3-B69D-C8606608FA1E}">
  <ds:schemaRefs>
    <ds:schemaRef ds:uri="http://schemas.microsoft.com/office/2006/metadata/properties"/>
    <ds:schemaRef ds:uri="http://schemas.microsoft.com/office/infopath/2007/PartnerControls"/>
    <ds:schemaRef ds:uri="3b96300e-03ff-4344-acb9-1687b7c38fd5"/>
    <ds:schemaRef ds:uri="642a4714-d66e-4dbb-b81b-29243416e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2024-05-13T13:56:22Z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0x010100A81A8E600F3DB142BA63AE76E3B1062E</vt:lpwstr>
  </property>
  <property fmtid="{D5CDD505-2E9C-101B-9397-08002B2CF9AE}" pid="3" name="MediaServiceImageTags">
    <vt:lpwstr/>
  </property>
</Properties>
</file>