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Gascogne-Pyrénées\Panjas (32) - Gelard - SWC 9B\Dossier déposé le 22-10-2024\"/>
    </mc:Choice>
  </mc:AlternateContent>
  <xr:revisionPtr revIDLastSave="0" documentId="13_ncr:1_{FD931A8C-8D87-4F4C-B0E3-B566D2ACE653}" xr6:coauthVersionLast="36" xr6:coauthVersionMax="36" xr10:uidLastSave="{00000000-0000-0000-0000-000000000000}"/>
  <bookViews>
    <workbookView xWindow="0" yWindow="0" windowWidth="28800" windowHeight="13305" tabRatio="866" activeTab="6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  <sheet name="vérification" sheetId="8" state="hidden" r:id="rId8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" i="8" l="1"/>
  <c r="K9" i="8"/>
  <c r="J9" i="8"/>
  <c r="I9" i="8"/>
  <c r="H9" i="8"/>
  <c r="G9" i="8"/>
  <c r="F9" i="8"/>
  <c r="E9" i="8"/>
  <c r="M7" i="8"/>
  <c r="M6" i="8"/>
  <c r="C3" i="8" l="1"/>
  <c r="L3" i="8"/>
  <c r="K3" i="8"/>
  <c r="J3" i="8"/>
  <c r="I3" i="8"/>
  <c r="H3" i="8"/>
  <c r="G3" i="8"/>
  <c r="F3" i="8"/>
  <c r="E3" i="8"/>
  <c r="D3" i="8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4" i="8" s="1"/>
  <c r="D11" i="1"/>
  <c r="E4" i="8" s="1"/>
  <c r="C4" i="8" l="1"/>
  <c r="I37" i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F4" i="8" s="1"/>
  <c r="D13" i="1"/>
  <c r="G4" i="8" s="1"/>
  <c r="D14" i="1"/>
  <c r="D15" i="1"/>
  <c r="D16" i="1"/>
  <c r="D17" i="1"/>
  <c r="D18" i="1"/>
  <c r="L4" i="8" s="1"/>
  <c r="U18" i="6" l="1"/>
  <c r="V18" i="6" s="1"/>
  <c r="K4" i="8"/>
  <c r="U17" i="6"/>
  <c r="V17" i="6" s="1"/>
  <c r="J4" i="8"/>
  <c r="U16" i="6"/>
  <c r="V16" i="6" s="1"/>
  <c r="I4" i="8"/>
  <c r="U15" i="6"/>
  <c r="V15" i="6" s="1"/>
  <c r="H4" i="8"/>
  <c r="M4" i="8"/>
  <c r="P66" i="6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47" i="2" a="1"/>
  <c r="BC47" i="2" s="1"/>
  <c r="BC82" i="2" a="1"/>
  <c r="BC82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58" i="2" l="1" a="1"/>
  <c r="BC58" i="2" s="1"/>
  <c r="AH90" i="2" a="1"/>
  <c r="AH90" i="2" s="1"/>
  <c r="AH62" i="2" a="1"/>
  <c r="AH62" i="2" s="1"/>
  <c r="BC126" i="2" a="1"/>
  <c r="BC126" i="2" s="1"/>
  <c r="BC68" i="2" a="1"/>
  <c r="BC68" i="2" s="1"/>
  <c r="BC34" i="2" a="1"/>
  <c r="BC34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D9" i="8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95" i="2" l="1"/>
  <c r="BI52" i="2"/>
  <c r="BI117" i="2"/>
  <c r="BI47" i="2"/>
  <c r="BI129" i="2"/>
  <c r="BI79" i="2"/>
  <c r="BI116" i="2"/>
  <c r="BI66" i="2"/>
  <c r="BI103" i="2"/>
  <c r="BI166" i="2"/>
  <c r="BI174" i="2"/>
  <c r="BI39" i="2"/>
  <c r="BI107" i="2"/>
  <c r="BI8" i="2"/>
  <c r="BI146" i="2"/>
  <c r="BI161" i="2"/>
  <c r="BI7" i="2"/>
  <c r="BI53" i="2"/>
  <c r="BI26" i="2"/>
  <c r="BI27" i="2"/>
  <c r="BI104" i="2"/>
  <c r="BI151" i="2"/>
  <c r="BI17" i="2"/>
  <c r="BI40" i="2"/>
  <c r="BI134" i="2"/>
  <c r="BI185" i="2"/>
  <c r="BI180" i="2"/>
  <c r="BI168" i="2"/>
  <c r="BI87" i="2"/>
  <c r="BI114" i="2"/>
  <c r="BI75" i="2"/>
  <c r="BI13" i="2"/>
  <c r="BI177" i="2"/>
  <c r="BI65" i="2"/>
  <c r="BI135" i="2"/>
  <c r="BI19" i="2"/>
  <c r="BI70" i="2"/>
  <c r="BI41" i="2"/>
  <c r="BI120" i="2"/>
  <c r="BI31" i="2"/>
  <c r="BI83" i="2"/>
  <c r="BI145" i="2"/>
  <c r="BI51" i="2"/>
  <c r="BI14" i="2"/>
  <c r="BI63" i="2"/>
  <c r="BI186" i="2"/>
  <c r="BI62" i="2"/>
  <c r="BI123" i="2"/>
  <c r="BI3" i="2"/>
  <c r="C8" i="4" s="1"/>
  <c r="E8" i="4" s="1"/>
  <c r="F8" i="4" s="1"/>
  <c r="G8" i="4" s="1"/>
  <c r="L8" i="4" s="1"/>
  <c r="BI37" i="2"/>
  <c r="BI100" i="2"/>
  <c r="BI163" i="2"/>
  <c r="BI60" i="2"/>
  <c r="BI121" i="2"/>
  <c r="BI85" i="2"/>
  <c r="BI24" i="2"/>
  <c r="BI183" i="2"/>
  <c r="BI88" i="2"/>
  <c r="BI156" i="2"/>
  <c r="BI169" i="2"/>
  <c r="BI76" i="2"/>
  <c r="BI6" i="2"/>
  <c r="BI101" i="2"/>
  <c r="BI138" i="2"/>
  <c r="BI201" i="2"/>
  <c r="BI131" i="2"/>
  <c r="BI157" i="2"/>
  <c r="BI20" i="2"/>
  <c r="BI58" i="2"/>
  <c r="BI23" i="2"/>
  <c r="BI126" i="2"/>
  <c r="BI172" i="2"/>
  <c r="BI68" i="2"/>
  <c r="BI109" i="2"/>
  <c r="BI12" i="2"/>
  <c r="BI32" i="2"/>
  <c r="BI55" i="2"/>
  <c r="BI71" i="2"/>
  <c r="BI142" i="2"/>
  <c r="BI44" i="2"/>
  <c r="BI61" i="2"/>
  <c r="BI69" i="2"/>
  <c r="BI90" i="2"/>
  <c r="BI22" i="2"/>
  <c r="BI45" i="2"/>
  <c r="BI132" i="2"/>
  <c r="BI159" i="2"/>
  <c r="BI59" i="2"/>
  <c r="BI48" i="2"/>
  <c r="BI67" i="2"/>
  <c r="BI33" i="2"/>
  <c r="BI182" i="2"/>
  <c r="BI200" i="2"/>
  <c r="BI46" i="2"/>
  <c r="BI141" i="2"/>
  <c r="BI130" i="2"/>
  <c r="BI196" i="2"/>
  <c r="BI113" i="2"/>
  <c r="BI49" i="2"/>
  <c r="BI122" i="2"/>
  <c r="BI34" i="2"/>
  <c r="BI77" i="2"/>
  <c r="BI93" i="2"/>
  <c r="BI140" i="2"/>
  <c r="BI36" i="2"/>
  <c r="BI192" i="2"/>
  <c r="BI38" i="2"/>
  <c r="BI194" i="2"/>
  <c r="BI50" i="2"/>
  <c r="BI158" i="2"/>
  <c r="BI127" i="2"/>
  <c r="BI28" i="2"/>
  <c r="BI184" i="2"/>
  <c r="BI128" i="2"/>
  <c r="BI80" i="2"/>
  <c r="BI119" i="2"/>
  <c r="BI165" i="2"/>
  <c r="BI91" i="2"/>
  <c r="BI154" i="2"/>
  <c r="BI74" i="2"/>
  <c r="BI111" i="2"/>
  <c r="BI115" i="2"/>
  <c r="BI96" i="2"/>
  <c r="BI199" i="2"/>
  <c r="BI136" i="2"/>
  <c r="BI72" i="2"/>
  <c r="BI9" i="2"/>
  <c r="BI82" i="2"/>
  <c r="BI195" i="2"/>
  <c r="BI84" i="2"/>
  <c r="BI108" i="2"/>
  <c r="BI153" i="2"/>
  <c r="BI30" i="2"/>
  <c r="BI16" i="2"/>
  <c r="BI11" i="2"/>
  <c r="BI193" i="2"/>
  <c r="BI118" i="2"/>
  <c r="BI102" i="2"/>
  <c r="BI178" i="2"/>
  <c r="BI170" i="2"/>
  <c r="BI81" i="2"/>
  <c r="BI190" i="2"/>
  <c r="BI147" i="2"/>
  <c r="BI10" i="2"/>
  <c r="BI148" i="2"/>
  <c r="BI149" i="2"/>
  <c r="BI89" i="2"/>
  <c r="BI137" i="2"/>
  <c r="BI164" i="2"/>
  <c r="BI99" i="2"/>
  <c r="BI203" i="2"/>
  <c r="BI94" i="2"/>
  <c r="BI97" i="2"/>
  <c r="BI197" i="2"/>
  <c r="BI110" i="2"/>
  <c r="BI143" i="2"/>
  <c r="BI139" i="2"/>
  <c r="BI42" i="2"/>
  <c r="BI181" i="2"/>
  <c r="BI124" i="2"/>
  <c r="BI105" i="2"/>
  <c r="BI112" i="2"/>
  <c r="BI18" i="2"/>
  <c r="BI35" i="2"/>
  <c r="BI162" i="2"/>
  <c r="BI175" i="2"/>
  <c r="BI21" i="2"/>
  <c r="BI179" i="2"/>
  <c r="BI15" i="2"/>
  <c r="BI29" i="2"/>
  <c r="BI98" i="2"/>
  <c r="BI191" i="2"/>
  <c r="BI25" i="2"/>
  <c r="BI73" i="2"/>
  <c r="BI54" i="2"/>
  <c r="BI4" i="2"/>
  <c r="BI125" i="2"/>
  <c r="BI106" i="2"/>
  <c r="BI152" i="2"/>
  <c r="BI171" i="2"/>
  <c r="BI144" i="2"/>
  <c r="BI160" i="2"/>
  <c r="BI155" i="2"/>
  <c r="BI202" i="2"/>
  <c r="BI56" i="2"/>
  <c r="BI150" i="2"/>
  <c r="BI5" i="2"/>
  <c r="BI64" i="2"/>
  <c r="BI43" i="2"/>
  <c r="BI187" i="2"/>
  <c r="BI198" i="2"/>
  <c r="BI176" i="2"/>
  <c r="BI133" i="2"/>
  <c r="BI92" i="2"/>
  <c r="BI78" i="2"/>
  <c r="BI86" i="2"/>
  <c r="BI188" i="2"/>
  <c r="BI173" i="2"/>
  <c r="BI189" i="2"/>
  <c r="BI57" i="2"/>
  <c r="BI167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C9" i="8" s="1"/>
  <c r="F16" i="4"/>
  <c r="M9" i="8" l="1"/>
  <c r="BS161" i="2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<sst xmlns="http://schemas.openxmlformats.org/spreadsheetml/2006/main" count="1179" uniqueCount="333">
  <si>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</si>
  <si>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</si>
  <si>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</si>
  <si>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</si>
  <si>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</si>
  <si>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</si>
  <si>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</si>
  <si>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</si>
  <si>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</si>
  <si>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</si>
  <si>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</si>
  <si>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</si>
  <si>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</si>
  <si>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</si>
  <si>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</si>
  <si>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</si>
  <si>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</si>
  <si>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</si>
  <si>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</si>
  <si>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</si>
  <si>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</si>
  <si>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</si>
  <si>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</si>
  <si>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</si>
  <si>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</si>
  <si>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</si>
  <si>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</si>
  <si>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</si>
  <si>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</si>
  <si>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</si>
  <si>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</si>
  <si>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</si>
  <si>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</si>
  <si>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</si>
  <si>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</si>
  <si>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</si>
  <si>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</si>
  <si>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</si>
  <si>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</si>
  <si>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</si>
  <si>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</si>
  <si>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</si>
  <si>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</si>
  <si>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</si>
  <si>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</si>
  <si>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</si>
  <si>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</si>
  <si>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</si>
  <si>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</si>
  <si>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</si>
  <si>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</si>
  <si>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</si>
  <si>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</si>
  <si>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</si>
  <si>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</si>
  <si>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</si>
  <si>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</si>
  <si>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</si>
  <si>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</si>
  <si>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</si>
  <si>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</si>
  <si>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</si>
  <si>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</si>
  <si>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</si>
  <si>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</si>
  <si>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</si>
  <si>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</si>
  <si>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</si>
  <si>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</si>
  <si>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</si>
  <si>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</si>
  <si>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</si>
  <si>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</si>
  <si>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</si>
  <si>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</si>
  <si>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</si>
  <si>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</si>
  <si>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</si>
  <si>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</si>
  <si>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</si>
  <si>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</si>
  <si>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</si>
  <si>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</si>
  <si>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</si>
  <si>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</si>
  <si>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</si>
  <si>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</si>
  <si>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</si>
  <si>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</si>
  <si>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</si>
  <si>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</si>
  <si>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</si>
  <si>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</si>
  <si>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</si>
  <si>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</si>
  <si>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</si>
  <si>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</si>
  <si>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</si>
  <si>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</si>
  <si>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</si>
  <si>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</si>
  <si>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</si>
  <si>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</si>
  <si>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</si>
  <si>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</si>
  <si>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</si>
  <si>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</si>
  <si>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</si>
  <si>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</si>
  <si>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</si>
  <si>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</si>
  <si>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</si>
  <si>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</si>
  <si>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</si>
  <si>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</si>
  <si>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</si>
  <si>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</si>
  <si>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</si>
  <si>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</si>
  <si>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</si>
  <si>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</si>
  <si>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</si>
  <si>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</si>
  <si>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</si>
  <si>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</si>
  <si>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</si>
  <si>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</si>
  <si>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</si>
  <si>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</si>
  <si>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</si>
  <si>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</si>
  <si>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</si>
  <si>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</si>
  <si>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</si>
  <si>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</si>
  <si>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</si>
  <si>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</si>
  <si>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</si>
  <si>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</si>
  <si>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</si>
  <si>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</si>
  <si>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</si>
  <si>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</si>
  <si>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</si>
  <si>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</si>
  <si>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</si>
  <si>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</si>
  <si>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</si>
  <si>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</si>
  <si>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</si>
  <si>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</si>
  <si>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</si>
  <si>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</si>
  <si>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</si>
  <si>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</si>
  <si>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</si>
  <si>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</si>
  <si>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</si>
  <si>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</si>
  <si>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</si>
  <si>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</si>
  <si>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</si>
  <si>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</si>
  <si>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</si>
  <si>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</si>
  <si>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</si>
  <si>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</si>
  <si>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</si>
  <si>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</si>
  <si>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</si>
  <si>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</si>
  <si>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</si>
  <si>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</si>
  <si>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</si>
  <si>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</si>
  <si>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</si>
  <si>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</si>
  <si>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</si>
  <si>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</si>
  <si>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</si>
  <si>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</si>
  <si>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</si>
  <si>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</si>
  <si>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</si>
  <si>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</si>
  <si>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</si>
  <si>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</si>
  <si>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</si>
  <si>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</si>
  <si>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</si>
  <si>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</si>
  <si>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</si>
  <si>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</si>
  <si>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</si>
  <si>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</si>
  <si>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</si>
  <si>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</si>
  <si>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</si>
  <si>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</si>
  <si>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</si>
  <si>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</si>
  <si>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</si>
  <si>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</si>
  <si>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</si>
  <si>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</si>
  <si>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</si>
  <si>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</si>
  <si>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</si>
  <si>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</si>
  <si>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</si>
  <si>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</si>
  <si>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</si>
  <si>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</si>
  <si>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</si>
  <si>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</si>
  <si>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</si>
  <si>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</si>
  <si>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</si>
  <si>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</si>
  <si>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</si>
  <si>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</si>
  <si>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</si>
  <si>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</si>
  <si>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</si>
  <si>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</si>
  <si>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</si>
  <si>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</si>
  <si>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</si>
  <si>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</si>
  <si>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</si>
  <si>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</si>
  <si>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</si>
  <si>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</si>
  <si>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</si>
  <si>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</si>
  <si>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</si>
  <si>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</si>
  <si>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</si>
  <si>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</si>
  <si>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</si>
  <si>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</si>
  <si>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</si>
  <si>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</si>
  <si>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</si>
  <si>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</si>
  <si>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</si>
  <si>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</si>
  <si>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</si>
  <si>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</si>
  <si>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</si>
  <si>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</si>
  <si>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</si>
  <si>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</si>
  <si>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</si>
  <si>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</si>
  <si>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</si>
  <si>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</si>
  <si>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</si>
  <si>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</si>
  <si>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</si>
  <si>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</si>
  <si>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</si>
  <si>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</si>
  <si>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</si>
  <si>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</si>
  <si>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</si>
  <si>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</si>
  <si>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</si>
  <si>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</si>
  <si>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</si>
  <si>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</si>
  <si>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</si>
  <si>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</si>
  <si>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</si>
  <si>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</si>
  <si>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</si>
  <si>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</si>
  <si>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</si>
  <si>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</si>
  <si>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</si>
  <si>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</si>
  <si>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</si>
  <si>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</si>
  <si>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</si>
  <si>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</si>
  <si>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</si>
  <si>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</si>
  <si>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</si>
  <si>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</si>
  <si>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</si>
  <si>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</si>
  <si>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</si>
  <si>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</si>
  <si>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</si>
  <si>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</si>
  <si>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</si>
  <si>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</si>
  <si>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</si>
  <si>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</si>
  <si>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</si>
  <si>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</si>
  <si>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</si>
  <si>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</si>
  <si>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</si>
  <si>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</si>
  <si>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</si>
  <si>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</si>
  <si>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</si>
  <si>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</si>
  <si>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</si>
  <si>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</si>
  <si>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</si>
  <si>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</si>
  <si>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</si>
  <si>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</si>
  <si>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</si>
  <si>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</si>
  <si>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</si>
  <si>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</si>
  <si>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</si>
  <si>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</si>
  <si>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</si>
  <si>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</si>
  <si>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</si>
  <si>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Répartition de essences</t>
  </si>
  <si>
    <t>Essences prévues</t>
  </si>
  <si>
    <t>Surfaces doc 8</t>
  </si>
  <si>
    <t>Essence planté</t>
  </si>
  <si>
    <t>Total</t>
  </si>
  <si>
    <t>Nombre de plants</t>
  </si>
  <si>
    <t>Densité essence objectif</t>
  </si>
  <si>
    <t>écart REE</t>
  </si>
  <si>
    <t>pin maritime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</si>
</sst>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  <numFmt numFmtId="169" formatCode="0&quot; plants/ha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10" fillId="21" borderId="1" xfId="3" applyFont="1" applyFill="1" applyBorder="1" applyAlignment="1">
      <alignment horizontal="center" vertical="center"/>
    </xf>
    <xf numFmtId="0" fontId="10" fillId="21" borderId="1" xfId="0" applyFont="1" applyFill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43" fontId="10" fillId="21" borderId="4" xfId="3" applyFont="1" applyFill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21" borderId="54" xfId="0" applyFont="1" applyFill="1" applyBorder="1" applyAlignment="1">
      <alignment horizontal="center" vertical="center"/>
    </xf>
    <xf numFmtId="2" fontId="10" fillId="21" borderId="46" xfId="0" applyNumberFormat="1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2" fontId="0" fillId="5" borderId="18" xfId="0" applyNumberFormat="1" applyFill="1" applyBorder="1" applyAlignment="1">
      <alignment horizontal="center" vertical="center"/>
    </xf>
    <xf numFmtId="0" fontId="0" fillId="22" borderId="0" xfId="0" applyFill="1"/>
    <xf numFmtId="2" fontId="0" fillId="22" borderId="0" xfId="0" applyNumberFormat="1" applyFill="1"/>
    <xf numFmtId="2" fontId="11" fillId="5" borderId="55" xfId="0" applyNumberFormat="1" applyFont="1" applyFill="1" applyBorder="1" applyAlignment="1">
      <alignment horizontal="center" vertical="center"/>
    </xf>
    <xf numFmtId="1" fontId="10" fillId="23" borderId="55" xfId="0" applyNumberFormat="1" applyFont="1" applyFill="1" applyBorder="1" applyAlignment="1">
      <alignment horizontal="center" vertical="center"/>
    </xf>
    <xf numFmtId="2" fontId="10" fillId="23" borderId="55" xfId="0" applyNumberFormat="1" applyFont="1" applyFill="1" applyBorder="1" applyAlignment="1">
      <alignment horizontal="center" vertical="center"/>
    </xf>
    <xf numFmtId="0" fontId="10" fillId="21" borderId="56" xfId="0" applyFont="1" applyFill="1" applyBorder="1" applyAlignment="1">
      <alignment horizontal="center" vertical="center"/>
    </xf>
    <xf numFmtId="0" fontId="10" fillId="21" borderId="55" xfId="0" applyFont="1" applyFill="1" applyBorder="1" applyAlignment="1">
      <alignment horizontal="center" vertical="center"/>
    </xf>
    <xf numFmtId="0" fontId="10" fillId="21" borderId="57" xfId="0" applyFont="1" applyFill="1" applyBorder="1" applyAlignment="1">
      <alignment horizontal="center" vertical="center"/>
    </xf>
    <xf numFmtId="43" fontId="32" fillId="5" borderId="1" xfId="3" applyFont="1" applyFill="1" applyBorder="1" applyAlignment="1">
      <alignment horizontal="center" vertical="center"/>
    </xf>
    <xf numFmtId="43" fontId="32" fillId="5" borderId="55" xfId="3" applyFont="1" applyFill="1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</cellXfs>
  <cellStyles count="4">
    <cellStyle name="Lien hypertexte" xfId="2" builtinId="8"/>
    <cellStyle name="Milliers" xfId="3" builtinId="3"/>
    <cellStyle name="Normal" xfId="0" builtinId="0"/>
    <cellStyle name="Pourcentage" xfId="1" builtinId="5"/>
  </cellStyles>
  <dxfs count="1">
    <dxf>
      <font>
        <color theme="4" tint="-0.24994659260841701"/>
      </font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1.9951072854316962</c:v>
                </c:pt>
                <c:pt idx="2">
                  <c:v>2.5667422007919742</c:v>
                </c:pt>
                <c:pt idx="3">
                  <c:v>3.3028222138236161</c:v>
                </c:pt>
                <c:pt idx="4">
                  <c:v>4.2508335717683972</c:v>
                </c:pt>
                <c:pt idx="5">
                  <c:v>5.4720234962282985</c:v>
                </c:pt>
                <c:pt idx="6">
                  <c:v>7.0454010302000478</c:v>
                </c:pt>
                <c:pt idx="7">
                  <c:v>9.0729045949774356</c:v>
                </c:pt>
                <c:pt idx="8">
                  <c:v>11.686077426646891</c:v>
                </c:pt>
                <c:pt idx="9">
                  <c:v>15.054692077283761</c:v>
                </c:pt>
                <c:pt idx="10">
                  <c:v>19.397894567888933</c:v>
                </c:pt>
                <c:pt idx="11">
                  <c:v>24.998606220625785</c:v>
                </c:pt>
                <c:pt idx="12">
                  <c:v>32.222137881090447</c:v>
                </c:pt>
                <c:pt idx="13">
                  <c:v>41.54025167725414</c:v>
                </c:pt>
                <c:pt idx="14">
                  <c:v>53.56226844352517</c:v>
                </c:pt>
                <c:pt idx="15">
                  <c:v>69.075288808613962</c:v>
                </c:pt>
                <c:pt idx="16">
                  <c:v>89.096204237561849</c:v>
                </c:pt>
                <c:pt idx="17">
                  <c:v>114.93896188205872</c:v>
                </c:pt>
                <c:pt idx="18">
                  <c:v>148.30156685454077</c:v>
                </c:pt>
                <c:pt idx="19">
                  <c:v>130.91926315364825</c:v>
                </c:pt>
                <c:pt idx="20">
                  <c:v>148.73547386114751</c:v>
                </c:pt>
                <c:pt idx="21">
                  <c:v>166.50072957530213</c:v>
                </c:pt>
                <c:pt idx="22">
                  <c:v>184.22123662819629</c:v>
                </c:pt>
                <c:pt idx="23">
                  <c:v>201.90190730491364</c:v>
                </c:pt>
                <c:pt idx="24">
                  <c:v>219.54672196983498</c:v>
                </c:pt>
                <c:pt idx="25">
                  <c:v>187.0268148001596</c:v>
                </c:pt>
                <c:pt idx="26">
                  <c:v>203.62487343629971</c:v>
                </c:pt>
                <c:pt idx="27">
                  <c:v>220.19162819449528</c:v>
                </c:pt>
                <c:pt idx="28">
                  <c:v>236.72976621924911</c:v>
                </c:pt>
                <c:pt idx="29">
                  <c:v>253.24156826986064</c:v>
                </c:pt>
                <c:pt idx="30">
                  <c:v>269.72899324208112</c:v>
                </c:pt>
                <c:pt idx="31">
                  <c:v>223.02870207461862</c:v>
                </c:pt>
                <c:pt idx="32">
                  <c:v>236.81560804160608</c:v>
                </c:pt>
                <c:pt idx="33">
                  <c:v>250.58421937612471</c:v>
                </c:pt>
                <c:pt idx="34">
                  <c:v>264.33568316091396</c:v>
                </c:pt>
                <c:pt idx="35">
                  <c:v>278.0710173254069</c:v>
                </c:pt>
                <c:pt idx="36">
                  <c:v>291.79113098496725</c:v>
                </c:pt>
                <c:pt idx="37">
                  <c:v>305.49684075132535</c:v>
                </c:pt>
                <c:pt idx="38">
                  <c:v>319.18888396087686</c:v>
                </c:pt>
                <c:pt idx="39">
                  <c:v>332.86792951319143</c:v>
                </c:pt>
                <c:pt idx="40">
                  <c:v>346.53458683392802</c:v>
                </c:pt>
                <c:pt idx="41">
                  <c:v>292.68819813988773</c:v>
                </c:pt>
                <c:pt idx="42">
                  <c:v>302.80803515574286</c:v>
                </c:pt>
                <c:pt idx="43">
                  <c:v>312.92034803081702</c:v>
                </c:pt>
                <c:pt idx="44">
                  <c:v>323.02541433745813</c:v>
                </c:pt>
                <c:pt idx="45">
                  <c:v>333.12349285380191</c:v>
                </c:pt>
                <c:pt idx="46">
                  <c:v>343.21482537977403</c:v>
                </c:pt>
                <c:pt idx="47">
                  <c:v>353.29963832825234</c:v>
                </c:pt>
                <c:pt idx="48">
                  <c:v>363.37814412498386</c:v>
                </c:pt>
                <c:pt idx="49">
                  <c:v>373.45054244501836</c:v>
                </c:pt>
                <c:pt idx="50">
                  <c:v>383.51702130873815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vérification!$B$6</c:f>
              <c:strCache>
                <c:ptCount val="1"/>
                <c:pt idx="0">
                  <c:v>Nombre de plants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8-48B2-A1A4-833843CC14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58-48B2-A1A4-833843CC14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58-48B2-A1A4-833843CC14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8-48B2-A1A4-833843CC14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58-48B2-A1A4-833843CC14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458-48B2-A1A4-833843CC14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458-48B2-A1A4-833843CC14F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458-48B2-A1A4-833843CC14F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458-48B2-A1A4-833843CC14F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9458-48B2-A1A4-833843CC14FE}"/>
              </c:ext>
            </c:extLst>
          </c:dPt>
          <c:cat>
            <c:numRef>
              <c:f>vérification!$C$5:$L$5</c:f>
              <c:numCache>
                <c:formatCode>General</c:formatCode>
                <c:ptCount val="10"/>
              </c:numCache>
            </c:numRef>
          </c:cat>
          <c:val>
            <c:numRef>
              <c:f>vérification!$C$6:$L$6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A5E7-4173-BF31-C2A9A340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14</xdr:row>
      <xdr:rowOff>71437</xdr:rowOff>
    </xdr:from>
    <xdr:to>
      <xdr:col>8</xdr:col>
      <xdr:colOff>609600</xdr:colOff>
      <xdr:row>28</xdr:row>
      <xdr:rowOff>147637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7950EFA-E2B6-4DC4-9579-18E197079F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312" t="s">
        <v>291</v>
      </c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</row>
    <row r="13" spans="2:13" ht="15" customHeight="1" x14ac:dyDescent="0.25"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</row>
    <row r="14" spans="2:13" ht="15" customHeight="1" x14ac:dyDescent="0.25"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</row>
    <row r="15" spans="2:13" ht="18.75" customHeight="1" x14ac:dyDescent="0.25"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</row>
    <row r="16" spans="2:13" ht="18.75" customHeight="1" x14ac:dyDescent="0.25"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</row>
    <row r="18" spans="2:13" ht="12" customHeight="1" x14ac:dyDescent="0.25">
      <c r="B18" s="312" t="s">
        <v>292</v>
      </c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</row>
    <row r="19" spans="2:13" ht="12" customHeight="1" x14ac:dyDescent="0.25"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</row>
    <row r="20" spans="2:13" ht="12" customHeight="1" x14ac:dyDescent="0.25">
      <c r="B20" s="312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</row>
    <row r="21" spans="2:13" ht="12" customHeight="1" x14ac:dyDescent="0.25"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</row>
    <row r="22" spans="2:13" ht="12" customHeight="1" x14ac:dyDescent="0.25"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</row>
    <row r="23" spans="2:13" ht="12" customHeight="1" x14ac:dyDescent="0.25"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</row>
    <row r="24" spans="2:13" ht="12" customHeight="1" x14ac:dyDescent="0.25">
      <c r="B24" s="312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</row>
    <row r="25" spans="2:13" ht="12" customHeight="1" x14ac:dyDescent="0.25">
      <c r="B25" s="312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</row>
    <row r="26" spans="2:13" ht="12" customHeight="1" x14ac:dyDescent="0.25">
      <c r="B26" s="312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</row>
    <row r="27" spans="2:13" ht="12" customHeight="1" x14ac:dyDescent="0.25"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</row>
    <row r="28" spans="2:13" ht="12" customHeight="1" x14ac:dyDescent="0.25"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</row>
    <row r="29" spans="2:13" ht="12" customHeight="1" x14ac:dyDescent="0.25">
      <c r="B29" s="312"/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</row>
    <row r="30" spans="2:13" ht="12" customHeight="1" x14ac:dyDescent="0.25">
      <c r="B30" s="312"/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</row>
    <row r="31" spans="2:13" ht="12" customHeight="1" x14ac:dyDescent="0.25"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J23" sqref="J23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313" t="s">
        <v>190</v>
      </c>
      <c r="D1" s="313"/>
      <c r="E1" s="31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318" t="s">
        <v>192</v>
      </c>
      <c r="C3" s="319"/>
      <c r="D3" s="319"/>
      <c r="E3" s="319"/>
      <c r="F3" s="32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24" t="s">
        <v>231</v>
      </c>
      <c r="B5" s="324"/>
      <c r="C5" s="26">
        <v>1.8</v>
      </c>
      <c r="D5" s="325" t="s">
        <v>229</v>
      </c>
      <c r="E5" s="32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22" t="s">
        <v>226</v>
      </c>
      <c r="B7" s="32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332</v>
      </c>
      <c r="C9" s="35">
        <v>1</v>
      </c>
      <c r="D9" s="36">
        <f t="shared" ref="D9:D18" si="0">C9*$C$5</f>
        <v>1.8</v>
      </c>
      <c r="E9" s="37">
        <v>50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21" t="s">
        <v>232</v>
      </c>
      <c r="B22" s="32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23" t="s">
        <v>227</v>
      </c>
      <c r="B30" s="32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314" t="s">
        <v>186</v>
      </c>
      <c r="D34" s="314"/>
      <c r="E34" s="315" t="s">
        <v>187</v>
      </c>
      <c r="F34" s="316"/>
      <c r="G34" s="316"/>
      <c r="H34" s="31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18</v>
      </c>
      <c r="B36" s="63">
        <v>111</v>
      </c>
      <c r="C36" s="63">
        <v>1</v>
      </c>
      <c r="D36" s="63">
        <v>27</v>
      </c>
      <c r="E36" s="54"/>
      <c r="F36" s="54"/>
      <c r="G36" s="54"/>
      <c r="H36" s="54">
        <v>1</v>
      </c>
      <c r="I36" s="52">
        <f>IFERROR(B36/A36,"")</f>
        <v>6.166666666666667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24</v>
      </c>
      <c r="B37" s="63">
        <v>166</v>
      </c>
      <c r="C37" s="63">
        <v>2</v>
      </c>
      <c r="D37" s="63">
        <v>38</v>
      </c>
      <c r="E37" s="54"/>
      <c r="F37" s="54"/>
      <c r="G37" s="54"/>
      <c r="H37" s="54">
        <v>1</v>
      </c>
      <c r="I37" s="56">
        <f t="shared" ref="I37:I55" si="1">IF(A37&lt;&gt;0,(B37-(B36-D36))/(A37-A36),"")</f>
        <v>13.666666666666666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205</v>
      </c>
      <c r="C38" s="63">
        <v>3</v>
      </c>
      <c r="D38" s="63">
        <v>47</v>
      </c>
      <c r="E38" s="54"/>
      <c r="F38" s="54"/>
      <c r="G38" s="54"/>
      <c r="H38" s="54"/>
      <c r="I38" s="56">
        <f t="shared" si="1"/>
        <v>12.833333333333334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40</v>
      </c>
      <c r="B39" s="63">
        <v>265</v>
      </c>
      <c r="C39" s="63">
        <v>4</v>
      </c>
      <c r="D39" s="63">
        <v>50</v>
      </c>
      <c r="E39" s="54"/>
      <c r="F39" s="54"/>
      <c r="G39" s="54"/>
      <c r="H39" s="54"/>
      <c r="I39" s="52">
        <f t="shared" si="1"/>
        <v>10.7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50</v>
      </c>
      <c r="B40" s="63">
        <v>294</v>
      </c>
      <c r="C40" s="63">
        <v>5</v>
      </c>
      <c r="D40" s="63">
        <v>294</v>
      </c>
      <c r="E40" s="54"/>
      <c r="F40" s="54"/>
      <c r="G40" s="54"/>
      <c r="H40" s="54"/>
      <c r="I40" s="52">
        <f t="shared" si="1"/>
        <v>7.9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314" t="s">
        <v>186</v>
      </c>
      <c r="D60" s="314"/>
      <c r="E60" s="315" t="s">
        <v>187</v>
      </c>
      <c r="F60" s="316"/>
      <c r="G60" s="316"/>
      <c r="H60" s="31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314" t="s">
        <v>186</v>
      </c>
      <c r="D86" s="314"/>
      <c r="E86" s="315" t="s">
        <v>187</v>
      </c>
      <c r="F86" s="316"/>
      <c r="G86" s="316"/>
      <c r="H86" s="31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314" t="s">
        <v>186</v>
      </c>
      <c r="D112" s="314"/>
      <c r="E112" s="315" t="s">
        <v>187</v>
      </c>
      <c r="F112" s="316"/>
      <c r="G112" s="316"/>
      <c r="H112" s="31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314" t="s">
        <v>186</v>
      </c>
      <c r="D138" s="314"/>
      <c r="E138" s="315" t="s">
        <v>187</v>
      </c>
      <c r="F138" s="316"/>
      <c r="G138" s="316"/>
      <c r="H138" s="31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314" t="s">
        <v>186</v>
      </c>
      <c r="D164" s="314"/>
      <c r="E164" s="315" t="s">
        <v>187</v>
      </c>
      <c r="F164" s="316"/>
      <c r="G164" s="316"/>
      <c r="H164" s="31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314" t="s">
        <v>186</v>
      </c>
      <c r="D190" s="314"/>
      <c r="E190" s="315" t="s">
        <v>187</v>
      </c>
      <c r="F190" s="316"/>
      <c r="G190" s="316"/>
      <c r="H190" s="31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314" t="s">
        <v>186</v>
      </c>
      <c r="D216" s="314"/>
      <c r="E216" s="315" t="s">
        <v>187</v>
      </c>
      <c r="F216" s="316"/>
      <c r="G216" s="316"/>
      <c r="H216" s="31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314" t="s">
        <v>186</v>
      </c>
      <c r="D242" s="314"/>
      <c r="E242" s="315" t="s">
        <v>187</v>
      </c>
      <c r="F242" s="316"/>
      <c r="G242" s="316"/>
      <c r="H242" s="31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314" t="s">
        <v>186</v>
      </c>
      <c r="D268" s="314"/>
      <c r="E268" s="315" t="s">
        <v>187</v>
      </c>
      <c r="F268" s="316"/>
      <c r="G268" s="316"/>
      <c r="H268" s="31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30" t="s">
        <v>176</v>
      </c>
      <c r="C1" s="331"/>
      <c r="D1" s="331"/>
      <c r="E1" s="331"/>
      <c r="F1" s="331"/>
      <c r="G1" s="331"/>
      <c r="H1" s="332"/>
      <c r="I1" s="327" t="str">
        <f>IF('Données projet'!$B$9="","",'Données projet'!$B$9)</f>
        <v>pin maritime</v>
      </c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9"/>
      <c r="AD1" s="328" t="str">
        <f>IF('Données projet'!$B$10="","",'Données projet'!$B$10)</f>
        <v/>
      </c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9"/>
      <c r="AY1" s="327" t="str">
        <f>IF('Données projet'!$B$11="","",'Données projet'!$B$11)</f>
        <v/>
      </c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9"/>
      <c r="BT1" s="327" t="str">
        <f>IF('Données projet'!$B$12="","",'Données projet'!$B$12)</f>
        <v/>
      </c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9"/>
      <c r="CO1" s="327" t="str">
        <f>IF('Données projet'!$B$13="","",'Données projet'!$B$13)</f>
        <v/>
      </c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9"/>
      <c r="DJ1" s="327" t="str">
        <f>IF('Données projet'!$B$14="","",'Données projet'!$B$14)</f>
        <v/>
      </c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9"/>
      <c r="EE1" s="327" t="str">
        <f>IF('Données projet'!$B$15="","",'Données projet'!$B$15)</f>
        <v/>
      </c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9"/>
      <c r="EZ1" s="327" t="str">
        <f>IF('Données projet'!$B$16="","",'Données projet'!$B$16)</f>
        <v/>
      </c>
      <c r="FA1" s="328"/>
      <c r="FB1" s="328"/>
      <c r="FC1" s="328"/>
      <c r="FD1" s="328"/>
      <c r="FE1" s="328"/>
      <c r="FF1" s="328"/>
      <c r="FG1" s="328"/>
      <c r="FH1" s="328"/>
      <c r="FI1" s="328"/>
      <c r="FJ1" s="328"/>
      <c r="FK1" s="328"/>
      <c r="FL1" s="328"/>
      <c r="FM1" s="328"/>
      <c r="FN1" s="328"/>
      <c r="FO1" s="328"/>
      <c r="FP1" s="328"/>
      <c r="FQ1" s="328"/>
      <c r="FR1" s="328"/>
      <c r="FS1" s="328"/>
      <c r="FT1" s="329"/>
      <c r="FU1" s="327" t="str">
        <f>IF('Données projet'!$B$17="","",'Données projet'!$B$17)</f>
        <v/>
      </c>
      <c r="FV1" s="328"/>
      <c r="FW1" s="328"/>
      <c r="FX1" s="328"/>
      <c r="FY1" s="328"/>
      <c r="FZ1" s="328"/>
      <c r="GA1" s="328"/>
      <c r="GB1" s="328"/>
      <c r="GC1" s="328"/>
      <c r="GD1" s="328"/>
      <c r="GE1" s="328"/>
      <c r="GF1" s="328"/>
      <c r="GG1" s="328"/>
      <c r="GH1" s="328"/>
      <c r="GI1" s="328"/>
      <c r="GJ1" s="328"/>
      <c r="GK1" s="328"/>
      <c r="GL1" s="328"/>
      <c r="GM1" s="328"/>
      <c r="GN1" s="328"/>
      <c r="GO1" s="329"/>
      <c r="GP1" s="327" t="str">
        <f>IF('Données projet'!$B$18="","",'Données projet'!$B$18)</f>
        <v/>
      </c>
      <c r="GQ1" s="328"/>
      <c r="GR1" s="328"/>
      <c r="GS1" s="328"/>
      <c r="GT1" s="328"/>
      <c r="GU1" s="328"/>
      <c r="GV1" s="328"/>
      <c r="GW1" s="328"/>
      <c r="GX1" s="328"/>
      <c r="GY1" s="328"/>
      <c r="GZ1" s="328"/>
      <c r="HA1" s="328"/>
      <c r="HB1" s="328"/>
      <c r="HC1" s="328"/>
      <c r="HD1" s="328"/>
      <c r="HE1" s="328"/>
      <c r="HF1" s="328"/>
      <c r="HG1" s="328"/>
      <c r="HH1" s="328"/>
      <c r="HI1" s="328"/>
      <c r="HJ1" s="329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220.16090096075627</v>
      </c>
      <c r="T3" s="62">
        <f>IF('Données projet'!E9&gt;30,$R$33-$H$33,LOOKUP('Données projet'!$E$9,$A$3:$A$203,R3:R203)-LOOKUP('Données projet'!$E$9,$A$3:$A$203,$H$3:$H$203))</f>
        <v>325.5030848417897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6.166666666666667</v>
      </c>
      <c r="N4" s="14">
        <f>IF('Données projet'!$A$36&gt;35,N3+M4-V3,IF(A4&lt;'Données projet'!$A$36,$K$205^A4,IF(A4='Données projet'!$A$36,'Données projet'!$B$36,N3+M4-V3)))</f>
        <v>1.2990595333015609</v>
      </c>
      <c r="O4" s="14">
        <f>N4*VLOOKUP('Données projet'!$B$9,Paramètres!$A$1:$I$89,3,0)*VLOOKUP('Données projet'!$B$9,Paramètres!$A$1:$I$89,5,0)</f>
        <v>0.7768376009143334</v>
      </c>
      <c r="P4" s="14">
        <f>EXP(-1.0587+0.8836*LN(O4)+0.284)</f>
        <v>0.36867854383113818</v>
      </c>
      <c r="Q4" s="22">
        <f t="shared" ref="Q4:Q34" si="2">(O4+P4)*0.475*44/12</f>
        <v>1.9951072854316962</v>
      </c>
      <c r="R4" s="62">
        <f t="shared" si="0"/>
        <v>169.80754123835553</v>
      </c>
      <c r="S4" s="62">
        <f ca="1">AVERAGE(OFFSET($R$3,0,0,'Données projet'!$E$9+1,1))-AVERAGE(OFFSET($H$3,0,0,'Données projet'!$E$9+1,1))</f>
        <v>220.16090096075627</v>
      </c>
      <c r="T4" s="62">
        <f>$T$3</f>
        <v>325.5030848417897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6.166666666666667</v>
      </c>
      <c r="N5" s="14">
        <f>IF('Données projet'!$A$36&gt;35,N4+M5-V4,IF(A5&lt;'Données projet'!$A$36,$K$205^A5,IF(A5='Données projet'!$A$36,'Données projet'!$B$36,N4+M5-V4)))</f>
        <v>1.6875556710616693</v>
      </c>
      <c r="O5" s="14">
        <f>N5*VLOOKUP('Données projet'!$B$9,Paramètres!$A$1:$I$89,3,0)*VLOOKUP('Données projet'!$B$9,Paramètres!$A$1:$I$89,5,0)</f>
        <v>1.0091582912948782</v>
      </c>
      <c r="P5" s="14">
        <f t="shared" ref="P5:P68" si="33">EXP(-1.0587+0.8836*LN(O5)+0.284)</f>
        <v>0.46456928810721226</v>
      </c>
      <c r="Q5" s="22">
        <f t="shared" si="2"/>
        <v>2.5667422007919742</v>
      </c>
      <c r="R5" s="62">
        <f t="shared" si="0"/>
        <v>173.1640234882928</v>
      </c>
      <c r="S5" s="62">
        <f ca="1">AVERAGE(OFFSET($R$3,0,0,'Données projet'!$E$9+1,1))-AVERAGE(OFFSET($H$3,0,0,'Données projet'!$E$9+1,1))</f>
        <v>220.16090096075627</v>
      </c>
      <c r="T5" s="62">
        <f t="shared" ref="T5:T68" si="34">$T$3</f>
        <v>325.5030848417897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6.166666666666667</v>
      </c>
      <c r="N6" s="14">
        <f>IF('Données projet'!$A$36&gt;35,N5+M6-V5,IF(A6&lt;'Données projet'!$A$36,$K$205^A6,IF(A6='Données projet'!$A$36,'Données projet'!$B$36,N5+M6-V5)))</f>
        <v>2.1922352824697744</v>
      </c>
      <c r="O6" s="14">
        <f>N6*VLOOKUP('Données projet'!$B$9,Paramètres!$A$1:$I$89,3,0)*VLOOKUP('Données projet'!$B$9,Paramètres!$A$1:$I$89,5,0)</f>
        <v>1.3109566989169252</v>
      </c>
      <c r="P6" s="14">
        <f t="shared" si="33"/>
        <v>0.58540055303921845</v>
      </c>
      <c r="Q6" s="22">
        <f t="shared" si="2"/>
        <v>3.3028222138236161</v>
      </c>
      <c r="R6" s="62">
        <f t="shared" si="0"/>
        <v>176.6578427837085</v>
      </c>
      <c r="S6" s="62">
        <f ca="1">AVERAGE(OFFSET($R$3,0,0,'Données projet'!$E$9+1,1))-AVERAGE(OFFSET($H$3,0,0,'Données projet'!$E$9+1,1))</f>
        <v>220.16090096075627</v>
      </c>
      <c r="T6" s="62">
        <f t="shared" si="34"/>
        <v>325.5030848417897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6.166666666666667</v>
      </c>
      <c r="N7" s="14">
        <f>IF('Données projet'!$A$36&gt;35,N6+M7-V6,IF(A7&lt;'Données projet'!$A$36,$K$205^A7,IF(A7='Données projet'!$A$36,'Données projet'!$B$36,N6+M7-V6)))</f>
        <v>2.8478441429324008</v>
      </c>
      <c r="O7" s="14">
        <f>N7*VLOOKUP('Données projet'!$B$9,Paramètres!$A$1:$I$89,3,0)*VLOOKUP('Données projet'!$B$9,Paramètres!$A$1:$I$89,5,0)</f>
        <v>1.703010797473576</v>
      </c>
      <c r="P7" s="14">
        <f t="shared" si="33"/>
        <v>0.73765919588626938</v>
      </c>
      <c r="Q7" s="22">
        <f t="shared" si="2"/>
        <v>4.2508335717683972</v>
      </c>
      <c r="R7" s="62">
        <f t="shared" si="0"/>
        <v>180.33695563594534</v>
      </c>
      <c r="S7" s="62">
        <f ca="1">AVERAGE(OFFSET($R$3,0,0,'Données projet'!$E$9+1,1))-AVERAGE(OFFSET($H$3,0,0,'Données projet'!$E$9+1,1))</f>
        <v>220.16090096075627</v>
      </c>
      <c r="T7" s="62">
        <f t="shared" si="34"/>
        <v>325.5030848417897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6.166666666666667</v>
      </c>
      <c r="N8" s="14">
        <f>IF('Données projet'!$A$36&gt;35,N7+M8-V7,IF(A8&lt;'Données projet'!$A$36,$K$205^A8,IF(A8='Données projet'!$A$36,'Données projet'!$B$36,N7+M8-V7)))</f>
        <v>3.6995190832333482</v>
      </c>
      <c r="O8" s="14">
        <f>N8*VLOOKUP('Données projet'!$B$9,Paramètres!$A$1:$I$89,3,0)*VLOOKUP('Données projet'!$B$9,Paramètres!$A$1:$I$89,5,0)</f>
        <v>2.2123124117735422</v>
      </c>
      <c r="P8" s="14">
        <f t="shared" si="33"/>
        <v>0.92951926070203594</v>
      </c>
      <c r="Q8" s="22">
        <f t="shared" si="2"/>
        <v>5.4720234962282985</v>
      </c>
      <c r="R8" s="62">
        <f t="shared" si="0"/>
        <v>184.26307137267565</v>
      </c>
      <c r="S8" s="62">
        <f ca="1">AVERAGE(OFFSET($R$3,0,0,'Données projet'!$E$9+1,1))-AVERAGE(OFFSET($H$3,0,0,'Données projet'!$E$9+1,1))</f>
        <v>220.16090096075627</v>
      </c>
      <c r="T8" s="62">
        <f t="shared" si="34"/>
        <v>325.5030848417897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6.166666666666667</v>
      </c>
      <c r="N9" s="14">
        <f>IF('Données projet'!$A$36&gt;35,N8+M9-V8,IF(A9&lt;'Données projet'!$A$36,$K$205^A9,IF(A9='Données projet'!$A$36,'Données projet'!$B$36,N8+M9-V8)))</f>
        <v>4.805895533705332</v>
      </c>
      <c r="O9" s="14">
        <f>N9*VLOOKUP('Données projet'!$B$9,Paramètres!$A$1:$I$89,3,0)*VLOOKUP('Données projet'!$B$9,Paramètres!$A$1:$I$89,5,0)</f>
        <v>2.8739255291557888</v>
      </c>
      <c r="P9" s="14">
        <f t="shared" si="33"/>
        <v>1.1712808039734253</v>
      </c>
      <c r="Q9" s="22">
        <f t="shared" si="2"/>
        <v>7.0454010302000478</v>
      </c>
      <c r="R9" s="62">
        <f t="shared" si="0"/>
        <v>188.51565312645903</v>
      </c>
      <c r="S9" s="62">
        <f ca="1">AVERAGE(OFFSET($R$3,0,0,'Données projet'!$E$9+1,1))-AVERAGE(OFFSET($H$3,0,0,'Données projet'!$E$9+1,1))</f>
        <v>220.16090096075627</v>
      </c>
      <c r="T9" s="62">
        <f t="shared" si="34"/>
        <v>325.5030848417897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6.166666666666667</v>
      </c>
      <c r="N10" s="14">
        <f>IF('Données projet'!$A$36&gt;35,N9+M10-V9,IF(A10&lt;'Données projet'!$A$36,$K$205^A10,IF(A10='Données projet'!$A$36,'Données projet'!$B$36,N9+M10-V9)))</f>
        <v>6.243144409111304</v>
      </c>
      <c r="O10" s="14">
        <f>N10*VLOOKUP('Données projet'!$B$9,Paramètres!$A$1:$I$89,3,0)*VLOOKUP('Données projet'!$B$9,Paramètres!$A$1:$I$89,5,0)</f>
        <v>3.7334003566485601</v>
      </c>
      <c r="P10" s="14">
        <f t="shared" si="33"/>
        <v>1.4759228557786761</v>
      </c>
      <c r="Q10" s="22">
        <f t="shared" si="2"/>
        <v>9.0729045949774356</v>
      </c>
      <c r="R10" s="62">
        <f t="shared" si="0"/>
        <v>193.19708553071368</v>
      </c>
      <c r="S10" s="62">
        <f ca="1">AVERAGE(OFFSET($R$3,0,0,'Données projet'!$E$9+1,1))-AVERAGE(OFFSET($H$3,0,0,'Données projet'!$E$9+1,1))</f>
        <v>220.16090096075627</v>
      </c>
      <c r="T10" s="62">
        <f t="shared" si="34"/>
        <v>325.5030848417897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6.166666666666667</v>
      </c>
      <c r="N11" s="14">
        <f>IF('Données projet'!$A$36&gt;35,N10+M11-V10,IF(A11&lt;'Données projet'!$A$36,$K$205^A11,IF(A11='Données projet'!$A$36,'Données projet'!$B$36,N10+M11-V10)))</f>
        <v>8.1102162624343812</v>
      </c>
      <c r="O11" s="14">
        <f>N11*VLOOKUP('Données projet'!$B$9,Paramètres!$A$1:$I$89,3,0)*VLOOKUP('Données projet'!$B$9,Paramètres!$A$1:$I$89,5,0)</f>
        <v>4.8499093249357603</v>
      </c>
      <c r="P11" s="14">
        <f t="shared" si="33"/>
        <v>1.8598002023256139</v>
      </c>
      <c r="Q11" s="22">
        <f t="shared" si="2"/>
        <v>11.686077426646891</v>
      </c>
      <c r="R11" s="62">
        <f t="shared" si="0"/>
        <v>198.43935029286746</v>
      </c>
      <c r="S11" s="62">
        <f ca="1">AVERAGE(OFFSET($R$3,0,0,'Données projet'!$E$9+1,1))-AVERAGE(OFFSET($H$3,0,0,'Données projet'!$E$9+1,1))</f>
        <v>220.16090096075627</v>
      </c>
      <c r="T11" s="62">
        <f t="shared" si="34"/>
        <v>325.5030848417897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6.166666666666667</v>
      </c>
      <c r="N12" s="14">
        <f>IF('Données projet'!$A$36&gt;35,N11+M12-V11,IF(A12&lt;'Données projet'!$A$36,$K$205^A12,IF(A12='Données projet'!$A$36,'Données projet'!$B$36,N11+M12-V11)))</f>
        <v>10.535653752852737</v>
      </c>
      <c r="O12" s="14">
        <f>N12*VLOOKUP('Données projet'!$B$9,Paramètres!$A$1:$I$89,3,0)*VLOOKUP('Données projet'!$B$9,Paramètres!$A$1:$I$89,5,0)</f>
        <v>6.3003209442059376</v>
      </c>
      <c r="P12" s="14">
        <f t="shared" si="33"/>
        <v>2.3435213968182298</v>
      </c>
      <c r="Q12" s="22">
        <f t="shared" si="2"/>
        <v>15.054692077283761</v>
      </c>
      <c r="R12" s="62">
        <f t="shared" si="0"/>
        <v>204.41265082983983</v>
      </c>
      <c r="S12" s="62">
        <f ca="1">AVERAGE(OFFSET($R$3,0,0,'Données projet'!$E$9+1,1))-AVERAGE(OFFSET($H$3,0,0,'Données projet'!$E$9+1,1))</f>
        <v>220.16090096075627</v>
      </c>
      <c r="T12" s="62">
        <f t="shared" si="34"/>
        <v>325.5030848417897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6.166666666666667</v>
      </c>
      <c r="N13" s="14">
        <f>IF('Données projet'!$A$36&gt;35,N12+M13-V12,IF(A13&lt;'Données projet'!$A$36,$K$205^A13,IF(A13='Données projet'!$A$36,'Données projet'!$B$36,N12+M13-V12)))</f>
        <v>13.686441447207715</v>
      </c>
      <c r="O13" s="14">
        <f>N13*VLOOKUP('Données projet'!$B$9,Paramètres!$A$1:$I$89,3,0)*VLOOKUP('Données projet'!$B$9,Paramètres!$A$1:$I$89,5,0)</f>
        <v>8.1844919854302152</v>
      </c>
      <c r="P13" s="14">
        <f t="shared" si="33"/>
        <v>2.9530551348887908</v>
      </c>
      <c r="Q13" s="22">
        <f t="shared" si="2"/>
        <v>19.397894567888933</v>
      </c>
      <c r="R13" s="62">
        <f t="shared" si="0"/>
        <v>211.33655655293381</v>
      </c>
      <c r="S13" s="62">
        <f ca="1">AVERAGE(OFFSET($R$3,0,0,'Données projet'!$E$9+1,1))-AVERAGE(OFFSET($H$3,0,0,'Données projet'!$E$9+1,1))</f>
        <v>220.16090096075627</v>
      </c>
      <c r="T13" s="62">
        <f t="shared" si="34"/>
        <v>325.5030848417897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6.166666666666667</v>
      </c>
      <c r="N14" s="14">
        <f>IF('Données projet'!$A$36&gt;35,N13+M14-V13,IF(A14&lt;'Données projet'!$A$36,$K$205^A14,IF(A14='Données projet'!$A$36,'Données projet'!$B$36,N13+M14-V13)))</f>
        <v>17.779502238968792</v>
      </c>
      <c r="O14" s="14">
        <f>N14*VLOOKUP('Données projet'!$B$9,Paramètres!$A$1:$I$89,3,0)*VLOOKUP('Données projet'!$B$9,Paramètres!$A$1:$I$89,5,0)</f>
        <v>10.632142338903337</v>
      </c>
      <c r="P14" s="14">
        <f t="shared" si="33"/>
        <v>3.7211243906425677</v>
      </c>
      <c r="Q14" s="22">
        <f t="shared" si="2"/>
        <v>24.998606220625785</v>
      </c>
      <c r="R14" s="62">
        <f t="shared" si="0"/>
        <v>219.49440482973992</v>
      </c>
      <c r="S14" s="62">
        <f ca="1">AVERAGE(OFFSET($R$3,0,0,'Données projet'!$E$9+1,1))-AVERAGE(OFFSET($H$3,0,0,'Données projet'!$E$9+1,1))</f>
        <v>220.16090096075627</v>
      </c>
      <c r="T14" s="62">
        <f t="shared" si="34"/>
        <v>325.5030848417897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6.166666666666667</v>
      </c>
      <c r="N15" s="14">
        <f>IF('Données projet'!$A$36&gt;35,N14+M15-V14,IF(A15&lt;'Données projet'!$A$36,$K$205^A15,IF(A15='Données projet'!$A$36,'Données projet'!$B$36,N14+M15-V14)))</f>
        <v>23.096631880888861</v>
      </c>
      <c r="O15" s="14">
        <f>N15*VLOOKUP('Données projet'!$B$9,Paramètres!$A$1:$I$89,3,0)*VLOOKUP('Données projet'!$B$9,Paramètres!$A$1:$I$89,5,0)</f>
        <v>13.811785864771538</v>
      </c>
      <c r="P15" s="14">
        <f t="shared" si="33"/>
        <v>4.6889631578641264</v>
      </c>
      <c r="Q15" s="22">
        <f t="shared" si="2"/>
        <v>32.222137881090447</v>
      </c>
      <c r="R15" s="62">
        <f t="shared" si="0"/>
        <v>229.25191533382332</v>
      </c>
      <c r="S15" s="62">
        <f ca="1">AVERAGE(OFFSET($R$3,0,0,'Données projet'!$E$9+1,1))-AVERAGE(OFFSET($H$3,0,0,'Données projet'!$E$9+1,1))</f>
        <v>220.16090096075627</v>
      </c>
      <c r="T15" s="62">
        <f t="shared" si="34"/>
        <v>325.5030848417897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6.166666666666667</v>
      </c>
      <c r="N16" s="14">
        <f>IF('Données projet'!$A$36&gt;35,N15+M16-V15,IF(A16&lt;'Données projet'!$A$36,$K$205^A16,IF(A16='Données projet'!$A$36,'Données projet'!$B$36,N15+M16-V15)))</f>
        <v>30.003899832025432</v>
      </c>
      <c r="O16" s="14">
        <f>N16*VLOOKUP('Données projet'!$B$9,Paramètres!$A$1:$I$89,3,0)*VLOOKUP('Données projet'!$B$9,Paramètres!$A$1:$I$89,5,0)</f>
        <v>17.942332099551209</v>
      </c>
      <c r="P16" s="14">
        <f t="shared" si="33"/>
        <v>5.9085301074846619</v>
      </c>
      <c r="Q16" s="22">
        <f t="shared" si="2"/>
        <v>41.54025167725414</v>
      </c>
      <c r="R16" s="62">
        <f t="shared" si="0"/>
        <v>241.08125192887294</v>
      </c>
      <c r="S16" s="62">
        <f ca="1">AVERAGE(OFFSET($R$3,0,0,'Données projet'!$E$9+1,1))-AVERAGE(OFFSET($H$3,0,0,'Données projet'!$E$9+1,1))</f>
        <v>220.16090096075627</v>
      </c>
      <c r="T16" s="62">
        <f t="shared" si="34"/>
        <v>325.5030848417897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6.166666666666667</v>
      </c>
      <c r="N17" s="14">
        <f>IF('Données projet'!$A$36&gt;35,N16+M17-V16,IF(A17&lt;'Données projet'!$A$36,$K$205^A17,IF(A17='Données projet'!$A$36,'Données projet'!$B$36,N16+M17-V16)))</f>
        <v>38.976852113017742</v>
      </c>
      <c r="O17" s="14">
        <f>N17*VLOOKUP('Données projet'!$B$9,Paramètres!$A$1:$I$89,3,0)*VLOOKUP('Données projet'!$B$9,Paramètres!$A$1:$I$89,5,0)</f>
        <v>23.308157563584611</v>
      </c>
      <c r="P17" s="14">
        <f t="shared" si="33"/>
        <v>7.4452980020757735</v>
      </c>
      <c r="Q17" s="22">
        <f t="shared" si="2"/>
        <v>53.56226844352517</v>
      </c>
      <c r="R17" s="62">
        <f t="shared" si="0"/>
        <v>255.59213021579836</v>
      </c>
      <c r="S17" s="62">
        <f ca="1">AVERAGE(OFFSET($R$3,0,0,'Données projet'!$E$9+1,1))-AVERAGE(OFFSET($H$3,0,0,'Données projet'!$E$9+1,1))</f>
        <v>220.16090096075627</v>
      </c>
      <c r="T17" s="62">
        <f t="shared" si="34"/>
        <v>325.5030848417897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6.166666666666667</v>
      </c>
      <c r="N18" s="14">
        <f>IF('Données projet'!$A$36&gt;35,N17+M18-V17,IF(A18&lt;'Données projet'!$A$36,$K$205^A18,IF(A18='Données projet'!$A$36,'Données projet'!$B$36,N17+M18-V17)))</f>
        <v>50.633251315500786</v>
      </c>
      <c r="O18" s="14">
        <f>N18*VLOOKUP('Données projet'!$B$9,Paramètres!$A$1:$I$89,3,0)*VLOOKUP('Données projet'!$B$9,Paramètres!$A$1:$I$89,5,0)</f>
        <v>30.278684286669471</v>
      </c>
      <c r="P18" s="14">
        <f t="shared" si="33"/>
        <v>9.3817686177978814</v>
      </c>
      <c r="Q18" s="22">
        <f t="shared" si="2"/>
        <v>69.075288808613962</v>
      </c>
      <c r="R18" s="62">
        <f t="shared" si="0"/>
        <v>273.57203874149502</v>
      </c>
      <c r="S18" s="62">
        <f ca="1">AVERAGE(OFFSET($R$3,0,0,'Données projet'!$E$9+1,1))-AVERAGE(OFFSET($H$3,0,0,'Données projet'!$E$9+1,1))</f>
        <v>220.16090096075627</v>
      </c>
      <c r="T18" s="62">
        <f t="shared" si="34"/>
        <v>325.5030848417897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6.166666666666667</v>
      </c>
      <c r="N19" s="14">
        <f>IF('Données projet'!$A$36&gt;35,N18+M19-V18,IF(A19&lt;'Données projet'!$A$36,$K$205^A19,IF(A19='Données projet'!$A$36,'Données projet'!$B$36,N18+M19-V18)))</f>
        <v>65.775607823455104</v>
      </c>
      <c r="O19" s="14">
        <f>N19*VLOOKUP('Données projet'!$B$9,Paramètres!$A$1:$I$89,3,0)*VLOOKUP('Données projet'!$B$9,Paramètres!$A$1:$I$89,5,0)</f>
        <v>39.333813478426158</v>
      </c>
      <c r="P19" s="14">
        <f t="shared" si="33"/>
        <v>11.821901873283993</v>
      </c>
      <c r="Q19" s="22">
        <f t="shared" si="2"/>
        <v>89.096204237561849</v>
      </c>
      <c r="R19" s="62">
        <f t="shared" si="0"/>
        <v>296.0382501596759</v>
      </c>
      <c r="S19" s="62">
        <f ca="1">AVERAGE(OFFSET($R$3,0,0,'Données projet'!$E$9+1,1))-AVERAGE(OFFSET($H$3,0,0,'Données projet'!$E$9+1,1))</f>
        <v>220.16090096075627</v>
      </c>
      <c r="T19" s="62">
        <f t="shared" si="34"/>
        <v>325.5030848417897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6.166666666666667</v>
      </c>
      <c r="N20" s="14">
        <f>IF('Données projet'!$A$36&gt;35,N19+M20-V19,IF(A20&lt;'Données projet'!$A$36,$K$205^A20,IF(A20='Données projet'!$A$36,'Données projet'!$B$36,N19+M20-V19)))</f>
        <v>85.44643040176409</v>
      </c>
      <c r="O20" s="14">
        <f>N20*VLOOKUP('Données projet'!$B$9,Paramètres!$A$1:$I$89,3,0)*VLOOKUP('Données projet'!$B$9,Paramètres!$A$1:$I$89,5,0)</f>
        <v>51.096965380254936</v>
      </c>
      <c r="P20" s="14">
        <f t="shared" si="33"/>
        <v>14.896696944372083</v>
      </c>
      <c r="Q20" s="22">
        <f t="shared" si="2"/>
        <v>114.93896188205872</v>
      </c>
      <c r="R20" s="62">
        <f t="shared" si="0"/>
        <v>324.30508619793147</v>
      </c>
      <c r="S20" s="62">
        <f ca="1">AVERAGE(OFFSET($R$3,0,0,'Données projet'!$E$9+1,1))-AVERAGE(OFFSET($H$3,0,0,'Données projet'!$E$9+1,1))</f>
        <v>220.16090096075627</v>
      </c>
      <c r="T20" s="62">
        <f t="shared" si="34"/>
        <v>325.5030848417897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111</v>
      </c>
      <c r="L21" s="13">
        <f>VLOOKUP(A21,'Données projet'!$A$35:$I$55,9,0)</f>
        <v>6.166666666666667</v>
      </c>
      <c r="M21" s="13">
        <f t="array" ref="M21">INDEX(L:L,MIN(IF(ISNUMBER(L21:L217),ROW(L21:L217),"")))</f>
        <v>6.166666666666667</v>
      </c>
      <c r="N21" s="14">
        <f>IF('Données projet'!$A$36&gt;35,N20+M21-V20,IF(A21&lt;'Données projet'!$A$36,$K$205^A21,IF(A21='Données projet'!$A$36,'Données projet'!$B$36,N20+M21-V20)))</f>
        <v>111</v>
      </c>
      <c r="O21" s="14">
        <f>N21*VLOOKUP('Données projet'!$B$9,Paramètres!$A$1:$I$89,3,0)*VLOOKUP('Données projet'!$B$9,Paramètres!$A$1:$I$89,5,0)</f>
        <v>66.378</v>
      </c>
      <c r="P21" s="14">
        <f t="shared" si="33"/>
        <v>18.771224988253085</v>
      </c>
      <c r="Q21" s="22">
        <f t="shared" si="2"/>
        <v>148.30156685454077</v>
      </c>
      <c r="R21" s="62">
        <f t="shared" si="0"/>
        <v>360.07092004654385</v>
      </c>
      <c r="S21" s="62">
        <f ca="1">AVERAGE(OFFSET($R$3,0,0,'Données projet'!$E$9+1,1))-AVERAGE(OFFSET($H$3,0,0,'Données projet'!$E$9+1,1))</f>
        <v>220.16090096075627</v>
      </c>
      <c r="T21" s="62">
        <f t="shared" si="34"/>
        <v>325.5030848417897</v>
      </c>
      <c r="U21" s="16">
        <f>IF(ISNA(VLOOKUP(A21,'Données projet'!$A$35:$I$55,3,0)),0,VLOOKUP(A21,'Données projet'!$A$35:$I$55,3,0))</f>
        <v>1</v>
      </c>
      <c r="V21" s="16">
        <f>IF(ISNA(VLOOKUP(A21,'Données projet'!$A$35:$I$55,4,0)),0,VLOOKUP(A21,'Données projet'!$A$35:$I$55,4,0))</f>
        <v>27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13.666666666666666</v>
      </c>
      <c r="N22" s="14">
        <f>IF('Données projet'!$A$36&gt;35,N21+M22-V21,IF(A22&lt;'Données projet'!$A$36,$K$205^A22,IF(A22='Données projet'!$A$36,'Données projet'!$B$36,N21+M22-V21)))</f>
        <v>97.666666666666671</v>
      </c>
      <c r="O22" s="14">
        <f>N22*VLOOKUP('Données projet'!$B$9,Paramètres!$A$1:$I$89,3,0)*VLOOKUP('Données projet'!$B$9,Paramètres!$A$1:$I$89,5,0)</f>
        <v>58.404666666666671</v>
      </c>
      <c r="P22" s="14">
        <f t="shared" si="33"/>
        <v>16.764288254088292</v>
      </c>
      <c r="Q22" s="22">
        <f t="shared" si="2"/>
        <v>130.91926315364825</v>
      </c>
      <c r="R22" s="62">
        <f t="shared" si="0"/>
        <v>345.07135739667177</v>
      </c>
      <c r="S22" s="62">
        <f ca="1">AVERAGE(OFFSET($R$3,0,0,'Données projet'!$E$9+1,1))-AVERAGE(OFFSET($H$3,0,0,'Données projet'!$E$9+1,1))</f>
        <v>220.16090096075627</v>
      </c>
      <c r="T22" s="62">
        <f t="shared" si="34"/>
        <v>325.5030848417897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13.666666666666666</v>
      </c>
      <c r="N23" s="14">
        <f>IF('Données projet'!$A$36&gt;35,N22+M23-V22,IF(A23&lt;'Données projet'!$A$36,$K$205^A23,IF(A23='Données projet'!$A$36,'Données projet'!$B$36,N22+M23-V22)))</f>
        <v>111.33333333333334</v>
      </c>
      <c r="O23" s="14">
        <f>N23*VLOOKUP('Données projet'!$B$9,Paramètres!$A$1:$I$89,3,0)*VLOOKUP('Données projet'!$B$9,Paramètres!$A$1:$I$89,5,0)</f>
        <v>66.577333333333343</v>
      </c>
      <c r="P23" s="14">
        <f t="shared" si="33"/>
        <v>18.821024864454692</v>
      </c>
      <c r="Q23" s="22">
        <f t="shared" si="2"/>
        <v>148.73547386114751</v>
      </c>
      <c r="R23" s="62">
        <f t="shared" si="0"/>
        <v>365.25017674804326</v>
      </c>
      <c r="S23" s="62">
        <f ca="1">AVERAGE(OFFSET($R$3,0,0,'Données projet'!$E$9+1,1))-AVERAGE(OFFSET($H$3,0,0,'Données projet'!$E$9+1,1))</f>
        <v>220.16090096075627</v>
      </c>
      <c r="T23" s="62">
        <f t="shared" si="34"/>
        <v>325.5030848417897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13.666666666666666</v>
      </c>
      <c r="N24" s="14">
        <f>IF('Données projet'!$A$36&gt;35,N23+M24-V23,IF(A24&lt;'Données projet'!$A$36,$K$205^A24,IF(A24='Données projet'!$A$36,'Données projet'!$B$36,N23+M24-V23)))</f>
        <v>125.00000000000001</v>
      </c>
      <c r="O24" s="14">
        <f>N24*VLOOKUP('Données projet'!$B$9,Paramètres!$A$1:$I$89,3,0)*VLOOKUP('Données projet'!$B$9,Paramètres!$A$1:$I$89,5,0)</f>
        <v>74.750000000000014</v>
      </c>
      <c r="P24" s="14">
        <f t="shared" si="33"/>
        <v>20.848505019312213</v>
      </c>
      <c r="Q24" s="22">
        <f t="shared" si="2"/>
        <v>166.50072957530213</v>
      </c>
      <c r="R24" s="62">
        <f t="shared" si="0"/>
        <v>385.35825795117648</v>
      </c>
      <c r="S24" s="62">
        <f ca="1">AVERAGE(OFFSET($R$3,0,0,'Données projet'!$E$9+1,1))-AVERAGE(OFFSET($H$3,0,0,'Données projet'!$E$9+1,1))</f>
        <v>220.16090096075627</v>
      </c>
      <c r="T24" s="62">
        <f t="shared" si="34"/>
        <v>325.5030848417897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13.666666666666666</v>
      </c>
      <c r="N25" s="14">
        <f>IF('Données projet'!$A$36&gt;35,N24+M25-V24,IF(A25&lt;'Données projet'!$A$36,$K$205^A25,IF(A25='Données projet'!$A$36,'Données projet'!$B$36,N24+M25-V24)))</f>
        <v>138.66666666666669</v>
      </c>
      <c r="O25" s="14">
        <f>N25*VLOOKUP('Données projet'!$B$9,Paramètres!$A$1:$I$89,3,0)*VLOOKUP('Données projet'!$B$9,Paramètres!$A$1:$I$89,5,0)</f>
        <v>82.922666666666686</v>
      </c>
      <c r="P25" s="14">
        <f t="shared" si="33"/>
        <v>22.850292162919715</v>
      </c>
      <c r="Q25" s="22">
        <f t="shared" si="2"/>
        <v>184.22123662819629</v>
      </c>
      <c r="R25" s="62">
        <f t="shared" si="0"/>
        <v>405.40215053166469</v>
      </c>
      <c r="S25" s="62">
        <f ca="1">AVERAGE(OFFSET($R$3,0,0,'Données projet'!$E$9+1,1))-AVERAGE(OFFSET($H$3,0,0,'Données projet'!$E$9+1,1))</f>
        <v>220.16090096075627</v>
      </c>
      <c r="T25" s="62">
        <f t="shared" si="34"/>
        <v>325.5030848417897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13.666666666666666</v>
      </c>
      <c r="N26" s="14">
        <f>IF('Données projet'!$A$36&gt;35,N25+M26-V25,IF(A26&lt;'Données projet'!$A$36,$K$205^A26,IF(A26='Données projet'!$A$36,'Données projet'!$B$36,N25+M26-V25)))</f>
        <v>152.33333333333334</v>
      </c>
      <c r="O26" s="14">
        <f>N26*VLOOKUP('Données projet'!$B$9,Paramètres!$A$1:$I$89,3,0)*VLOOKUP('Données projet'!$B$9,Paramètres!$A$1:$I$89,5,0)</f>
        <v>91.095333333333343</v>
      </c>
      <c r="P26" s="14">
        <f t="shared" si="33"/>
        <v>24.829206746042935</v>
      </c>
      <c r="Q26" s="22">
        <f t="shared" si="2"/>
        <v>201.90190730491364</v>
      </c>
      <c r="R26" s="62">
        <f t="shared" si="0"/>
        <v>425.38710401446014</v>
      </c>
      <c r="S26" s="62">
        <f ca="1">AVERAGE(OFFSET($R$3,0,0,'Données projet'!$E$9+1,1))-AVERAGE(OFFSET($H$3,0,0,'Données projet'!$E$9+1,1))</f>
        <v>220.16090096075627</v>
      </c>
      <c r="T26" s="62">
        <f t="shared" si="34"/>
        <v>325.5030848417897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>
        <f>VLOOKUP(A27,'Données projet'!$A$35:$I$55,2,0)</f>
        <v>166</v>
      </c>
      <c r="L27" s="13">
        <f>VLOOKUP(A27,'Données projet'!$A$35:$I$55,9,0)</f>
        <v>13.666666666666666</v>
      </c>
      <c r="M27" s="13">
        <f t="array" ref="M27">INDEX(L:L,MIN(IF(ISNUMBER(L27:L223),ROW(L27:L223),"")))</f>
        <v>13.666666666666666</v>
      </c>
      <c r="N27" s="14">
        <f>IF('Données projet'!$A$36&gt;35,N26+M27-V26,IF(A27&lt;'Données projet'!$A$36,$K$205^A27,IF(A27='Données projet'!$A$36,'Données projet'!$B$36,N26+M27-V26)))</f>
        <v>166</v>
      </c>
      <c r="O27" s="14">
        <f>N27*VLOOKUP('Données projet'!$B$9,Paramètres!$A$1:$I$89,3,0)*VLOOKUP('Données projet'!$B$9,Paramètres!$A$1:$I$89,5,0)</f>
        <v>99.268000000000001</v>
      </c>
      <c r="P27" s="14">
        <f t="shared" si="33"/>
        <v>26.78753414535981</v>
      </c>
      <c r="Q27" s="22">
        <f t="shared" si="2"/>
        <v>219.54672196983498</v>
      </c>
      <c r="R27" s="62">
        <f t="shared" si="0"/>
        <v>445.31743015345478</v>
      </c>
      <c r="S27" s="62">
        <f ca="1">AVERAGE(OFFSET($R$3,0,0,'Données projet'!$E$9+1,1))-AVERAGE(OFFSET($H$3,0,0,'Données projet'!$E$9+1,1))</f>
        <v>220.16090096075627</v>
      </c>
      <c r="T27" s="62">
        <f t="shared" si="34"/>
        <v>325.5030848417897</v>
      </c>
      <c r="U27" s="16">
        <f>IF(ISNA(VLOOKUP(A27,'Données projet'!$A$35:$I$55,3,0)),0,VLOOKUP(A27,'Données projet'!$A$35:$I$55,3,0))</f>
        <v>2</v>
      </c>
      <c r="V27" s="16">
        <f>IF(ISNA(VLOOKUP(A27,'Données projet'!$A$35:$I$55,4,0)),0,VLOOKUP(A27,'Données projet'!$A$35:$I$55,4,0))</f>
        <v>38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12.833333333333334</v>
      </c>
      <c r="N28" s="14">
        <f>IF('Données projet'!$A$36&gt;35,N27+M28-V27,IF(A28&lt;'Données projet'!$A$36,$K$205^A28,IF(A28='Données projet'!$A$36,'Données projet'!$B$36,N27+M28-V27)))</f>
        <v>140.83333333333334</v>
      </c>
      <c r="O28" s="14">
        <f>N28*VLOOKUP('Données projet'!$B$9,Paramètres!$A$1:$I$89,3,0)*VLOOKUP('Données projet'!$B$9,Paramètres!$A$1:$I$89,5,0)</f>
        <v>84.218333333333348</v>
      </c>
      <c r="P28" s="14">
        <f t="shared" si="33"/>
        <v>23.165483776806148</v>
      </c>
      <c r="Q28" s="22">
        <f t="shared" si="2"/>
        <v>187.0268148001596</v>
      </c>
      <c r="R28" s="62">
        <f t="shared" si="0"/>
        <v>415.06458876649174</v>
      </c>
      <c r="S28" s="62">
        <f ca="1">AVERAGE(OFFSET($R$3,0,0,'Données projet'!$E$9+1,1))-AVERAGE(OFFSET($H$3,0,0,'Données projet'!$E$9+1,1))</f>
        <v>220.16090096075627</v>
      </c>
      <c r="T28" s="62">
        <f t="shared" si="34"/>
        <v>325.5030848417897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12.833333333333334</v>
      </c>
      <c r="N29" s="14">
        <f>IF('Données projet'!$A$36&gt;35,N28+M29-V28,IF(A29&lt;'Données projet'!$A$36,$K$205^A29,IF(A29='Données projet'!$A$36,'Données projet'!$B$36,N28+M29-V28)))</f>
        <v>153.66666666666669</v>
      </c>
      <c r="O29" s="14">
        <f>N29*VLOOKUP('Données projet'!$B$9,Paramètres!$A$1:$I$89,3,0)*VLOOKUP('Données projet'!$B$9,Paramètres!$A$1:$I$89,5,0)</f>
        <v>91.892666666666685</v>
      </c>
      <c r="P29" s="14">
        <f t="shared" si="33"/>
        <v>25.021136263266175</v>
      </c>
      <c r="Q29" s="22">
        <f t="shared" si="2"/>
        <v>203.62487343629971</v>
      </c>
      <c r="R29" s="62">
        <f t="shared" si="0"/>
        <v>433.91158748548992</v>
      </c>
      <c r="S29" s="62">
        <f ca="1">AVERAGE(OFFSET($R$3,0,0,'Données projet'!$E$9+1,1))-AVERAGE(OFFSET($H$3,0,0,'Données projet'!$E$9+1,1))</f>
        <v>220.16090096075627</v>
      </c>
      <c r="T29" s="62">
        <f t="shared" si="34"/>
        <v>325.5030848417897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12.833333333333334</v>
      </c>
      <c r="N30" s="14">
        <f>IF('Données projet'!$A$36&gt;35,N29+M30-V29,IF(A30&lt;'Données projet'!$A$36,$K$205^A30,IF(A30='Données projet'!$A$36,'Données projet'!$B$36,N29+M30-V29)))</f>
        <v>166.50000000000003</v>
      </c>
      <c r="O30" s="14">
        <f>N30*VLOOKUP('Données projet'!$B$9,Paramètres!$A$1:$I$89,3,0)*VLOOKUP('Données projet'!$B$9,Paramètres!$A$1:$I$89,5,0)</f>
        <v>99.567000000000021</v>
      </c>
      <c r="P30" s="14">
        <f t="shared" si="33"/>
        <v>26.858815231289142</v>
      </c>
      <c r="Q30" s="22">
        <f t="shared" si="2"/>
        <v>220.19162819449528</v>
      </c>
      <c r="R30" s="62">
        <f t="shared" si="0"/>
        <v>452.70947106705876</v>
      </c>
      <c r="S30" s="62">
        <f ca="1">AVERAGE(OFFSET($R$3,0,0,'Données projet'!$E$9+1,1))-AVERAGE(OFFSET($H$3,0,0,'Données projet'!$E$9+1,1))</f>
        <v>220.16090096075627</v>
      </c>
      <c r="T30" s="62">
        <f t="shared" si="34"/>
        <v>325.5030848417897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12.833333333333334</v>
      </c>
      <c r="N31" s="14">
        <f>IF('Données projet'!$A$36&gt;35,N30+M31-V30,IF(A31&lt;'Données projet'!$A$36,$K$205^A31,IF(A31='Données projet'!$A$36,'Données projet'!$B$36,N30+M31-V30)))</f>
        <v>179.33333333333337</v>
      </c>
      <c r="O31" s="14">
        <f>N31*VLOOKUP('Données projet'!$B$9,Paramètres!$A$1:$I$89,3,0)*VLOOKUP('Données projet'!$B$9,Paramètres!$A$1:$I$89,5,0)</f>
        <v>107.24133333333336</v>
      </c>
      <c r="P31" s="14">
        <f t="shared" si="33"/>
        <v>28.680063538962813</v>
      </c>
      <c r="Q31" s="22">
        <f t="shared" si="2"/>
        <v>236.72976621924911</v>
      </c>
      <c r="R31" s="62">
        <f t="shared" si="0"/>
        <v>471.4612356412332</v>
      </c>
      <c r="S31" s="62">
        <f ca="1">AVERAGE(OFFSET($R$3,0,0,'Données projet'!$E$9+1,1))-AVERAGE(OFFSET($H$3,0,0,'Données projet'!$E$9+1,1))</f>
        <v>220.16090096075627</v>
      </c>
      <c r="T31" s="62">
        <f t="shared" si="34"/>
        <v>325.5030848417897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12.833333333333334</v>
      </c>
      <c r="N32" s="14">
        <f>IF('Données projet'!$A$36&gt;35,N31+M32-V31,IF(A32&lt;'Données projet'!$A$36,$K$205^A32,IF(A32='Données projet'!$A$36,'Données projet'!$B$36,N31+M32-V31)))</f>
        <v>192.16666666666671</v>
      </c>
      <c r="O32" s="14">
        <f>N32*VLOOKUP('Données projet'!$B$9,Paramètres!$A$1:$I$89,3,0)*VLOOKUP('Données projet'!$B$9,Paramètres!$A$1:$I$89,5,0)</f>
        <v>114.9156666666667</v>
      </c>
      <c r="P32" s="14">
        <f t="shared" si="33"/>
        <v>30.486190713157598</v>
      </c>
      <c r="Q32" s="22">
        <f t="shared" si="2"/>
        <v>253.24156826986064</v>
      </c>
      <c r="R32" s="62">
        <f t="shared" si="0"/>
        <v>490.16946559263647</v>
      </c>
      <c r="S32" s="62">
        <f ca="1">AVERAGE(OFFSET($R$3,0,0,'Données projet'!$E$9+1,1))-AVERAGE(OFFSET($H$3,0,0,'Données projet'!$E$9+1,1))</f>
        <v>220.16090096075627</v>
      </c>
      <c r="T32" s="62">
        <f t="shared" si="34"/>
        <v>325.5030848417897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205</v>
      </c>
      <c r="L33" s="13">
        <f>VLOOKUP(A33,'Données projet'!$A$35:$I$55,9,0)</f>
        <v>12.833333333333334</v>
      </c>
      <c r="M33" s="13">
        <f t="array" ref="M33">INDEX(L:L,MIN(IF(ISNUMBER(L33:L229),ROW(L33:L229),"")))</f>
        <v>12.833333333333334</v>
      </c>
      <c r="N33" s="14">
        <f>IF('Données projet'!$A$36&gt;35,N32+M33-V32,IF(A33&lt;'Données projet'!$A$36,$K$205^A33,IF(A33='Données projet'!$A$36,'Données projet'!$B$36,N32+M33-V32)))</f>
        <v>205.00000000000006</v>
      </c>
      <c r="O33" s="14">
        <f>N33*VLOOKUP('Données projet'!$B$9,Paramètres!$A$1:$I$89,3,0)*VLOOKUP('Données projet'!$B$9,Paramètres!$A$1:$I$89,5,0)</f>
        <v>122.59000000000003</v>
      </c>
      <c r="P33" s="14">
        <f t="shared" si="33"/>
        <v>32.278321478706822</v>
      </c>
      <c r="Q33" s="22">
        <f t="shared" si="2"/>
        <v>269.72899324208112</v>
      </c>
      <c r="R33" s="62">
        <f t="shared" si="0"/>
        <v>508.83641817512307</v>
      </c>
      <c r="S33" s="62">
        <f ca="1">AVERAGE(OFFSET($R$3,0,0,'Données projet'!$E$9+1,1))-AVERAGE(OFFSET($H$3,0,0,'Données projet'!$E$9+1,1))</f>
        <v>220.16090096075627</v>
      </c>
      <c r="T33" s="62">
        <f t="shared" si="34"/>
        <v>325.5030848417897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47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10.7</v>
      </c>
      <c r="N34" s="14">
        <f>IF('Données projet'!$A$36&gt;35,N33+M34-V33,IF(A34&lt;'Données projet'!$A$36,$K$205^A34,IF(A34='Données projet'!$A$36,'Données projet'!$B$36,N33+M34-V33)))</f>
        <v>168.70000000000005</v>
      </c>
      <c r="O34" s="14">
        <f>N34*VLOOKUP('Données projet'!$B$9,Paramètres!$A$1:$I$89,3,0)*VLOOKUP('Données projet'!$B$9,Paramètres!$A$1:$I$89,5,0)</f>
        <v>100.88260000000002</v>
      </c>
      <c r="P34" s="14">
        <f t="shared" si="33"/>
        <v>27.172157172029827</v>
      </c>
      <c r="Q34" s="22">
        <f t="shared" si="2"/>
        <v>223.02870207461862</v>
      </c>
      <c r="R34" s="62">
        <f t="shared" si="0"/>
        <v>463.07682528743618</v>
      </c>
      <c r="S34" s="62">
        <f ca="1">AVERAGE(OFFSET($R$3,0,0,'Données projet'!$E$9+1,1))-AVERAGE(OFFSET($H$3,0,0,'Données projet'!$E$9+1,1))</f>
        <v>220.16090096075627</v>
      </c>
      <c r="T34" s="62">
        <f t="shared" si="34"/>
        <v>325.5030848417897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10.7</v>
      </c>
      <c r="N35" s="14">
        <f>IF('Données projet'!$A$36&gt;35,N34+M35-V34,IF(A35&lt;'Données projet'!$A$36,$K$205^A35,IF(A35='Données projet'!$A$36,'Données projet'!$B$36,N34+M35-V34)))</f>
        <v>179.40000000000003</v>
      </c>
      <c r="O35" s="14">
        <f>N35*VLOOKUP('Données projet'!$B$9,Paramètres!$A$1:$I$89,3,0)*VLOOKUP('Données projet'!$B$9,Paramètres!$A$1:$I$89,5,0)</f>
        <v>107.28120000000003</v>
      </c>
      <c r="P35" s="14">
        <f t="shared" si="33"/>
        <v>28.689484043027395</v>
      </c>
      <c r="Q35" s="22">
        <f t="shared" ref="Q35:Q66" si="53">(O35+P35)*0.475*44/12</f>
        <v>236.81560804160608</v>
      </c>
      <c r="R35" s="62">
        <f t="shared" si="0"/>
        <v>477.78811052213143</v>
      </c>
      <c r="S35" s="62">
        <f ca="1">AVERAGE(OFFSET($R$3,0,0,'Données projet'!$E$9+1,1))-AVERAGE(OFFSET($H$3,0,0,'Données projet'!$E$9+1,1))</f>
        <v>220.16090096075627</v>
      </c>
      <c r="T35" s="62">
        <f t="shared" si="34"/>
        <v>325.5030848417897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10.7</v>
      </c>
      <c r="N36" s="14">
        <f>IF('Données projet'!$A$36&gt;35,N35+M36-V35,IF(A36&lt;'Données projet'!$A$36,$K$205^A36,IF(A36='Données projet'!$A$36,'Données projet'!$B$36,N35+M36-V35)))</f>
        <v>190.10000000000002</v>
      </c>
      <c r="O36" s="14">
        <f>N36*VLOOKUP('Données projet'!$B$9,Paramètres!$A$1:$I$89,3,0)*VLOOKUP('Données projet'!$B$9,Paramètres!$A$1:$I$89,5,0)</f>
        <v>113.67980000000001</v>
      </c>
      <c r="P36" s="14">
        <f t="shared" si="33"/>
        <v>30.19630681882758</v>
      </c>
      <c r="Q36" s="22">
        <f t="shared" si="53"/>
        <v>250.58421937612471</v>
      </c>
      <c r="R36" s="62">
        <f t="shared" si="0"/>
        <v>492.46506521066544</v>
      </c>
      <c r="S36" s="62">
        <f ca="1">AVERAGE(OFFSET($R$3,0,0,'Données projet'!$E$9+1,1))-AVERAGE(OFFSET($H$3,0,0,'Données projet'!$E$9+1,1))</f>
        <v>220.16090096075627</v>
      </c>
      <c r="T36" s="62">
        <f t="shared" si="34"/>
        <v>325.5030848417897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10.7</v>
      </c>
      <c r="N37" s="14">
        <f>IF('Données projet'!$A$36&gt;35,N36+M37-V36,IF(A37&lt;'Données projet'!$A$36,$K$205^A37,IF(A37='Données projet'!$A$36,'Données projet'!$B$36,N36+M37-V36)))</f>
        <v>200.8</v>
      </c>
      <c r="O37" s="14">
        <f>N37*VLOOKUP('Données projet'!$B$9,Paramètres!$A$1:$I$89,3,0)*VLOOKUP('Données projet'!$B$9,Paramètres!$A$1:$I$89,5,0)</f>
        <v>120.07840000000002</v>
      </c>
      <c r="P37" s="14">
        <f t="shared" si="33"/>
        <v>31.693284111529564</v>
      </c>
      <c r="Q37" s="22">
        <f t="shared" si="53"/>
        <v>264.33568316091396</v>
      </c>
      <c r="R37" s="62">
        <f t="shared" si="0"/>
        <v>507.10911462302954</v>
      </c>
      <c r="S37" s="62">
        <f ca="1">AVERAGE(OFFSET($R$3,0,0,'Données projet'!$E$9+1,1))-AVERAGE(OFFSET($H$3,0,0,'Données projet'!$E$9+1,1))</f>
        <v>220.16090096075627</v>
      </c>
      <c r="T37" s="62">
        <f t="shared" si="34"/>
        <v>325.5030848417897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10.7</v>
      </c>
      <c r="N38" s="14">
        <f>IF('Données projet'!$A$36&gt;35,N37+M38-V37,IF(A38&lt;'Données projet'!$A$36,$K$205^A38,IF(A38='Données projet'!$A$36,'Données projet'!$B$36,N37+M38-V37)))</f>
        <v>211.5</v>
      </c>
      <c r="O38" s="14">
        <f>N38*VLOOKUP('Données projet'!$B$9,Paramètres!$A$1:$I$89,3,0)*VLOOKUP('Données projet'!$B$9,Paramètres!$A$1:$I$89,5,0)</f>
        <v>126.47700000000002</v>
      </c>
      <c r="P38" s="14">
        <f t="shared" si="33"/>
        <v>33.181000378224027</v>
      </c>
      <c r="Q38" s="22">
        <f t="shared" si="53"/>
        <v>278.0710173254069</v>
      </c>
      <c r="R38" s="62">
        <f t="shared" si="0"/>
        <v>521.72155004998137</v>
      </c>
      <c r="S38" s="62">
        <f ca="1">AVERAGE(OFFSET($R$3,0,0,'Données projet'!$E$9+1,1))-AVERAGE(OFFSET($H$3,0,0,'Données projet'!$E$9+1,1))</f>
        <v>220.16090096075627</v>
      </c>
      <c r="T38" s="62">
        <f t="shared" si="34"/>
        <v>325.5030848417897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10.7</v>
      </c>
      <c r="N39" s="14">
        <f>IF('Données projet'!$A$36&gt;35,N38+M39-V38,IF(A39&lt;'Données projet'!$A$36,$K$205^A39,IF(A39='Données projet'!$A$36,'Données projet'!$B$36,N38+M39-V38)))</f>
        <v>222.2</v>
      </c>
      <c r="O39" s="14">
        <f>N39*VLOOKUP('Données projet'!$B$9,Paramètres!$A$1:$I$89,3,0)*VLOOKUP('Données projet'!$B$9,Paramètres!$A$1:$I$89,5,0)</f>
        <v>132.87560000000002</v>
      </c>
      <c r="P39" s="14">
        <f t="shared" si="33"/>
        <v>34.659977599024245</v>
      </c>
      <c r="Q39" s="22">
        <f t="shared" si="53"/>
        <v>291.79113098496725</v>
      </c>
      <c r="R39" s="62">
        <f t="shared" si="0"/>
        <v>536.30354922600168</v>
      </c>
      <c r="S39" s="62">
        <f ca="1">AVERAGE(OFFSET($R$3,0,0,'Données projet'!$E$9+1,1))-AVERAGE(OFFSET($H$3,0,0,'Données projet'!$E$9+1,1))</f>
        <v>220.16090096075627</v>
      </c>
      <c r="T39" s="62">
        <f t="shared" si="34"/>
        <v>325.5030848417897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10.7</v>
      </c>
      <c r="N40" s="14">
        <f>IF('Données projet'!$A$36&gt;35,N39+M40-V39,IF(A40&lt;'Données projet'!$A$36,$K$205^A40,IF(A40='Données projet'!$A$36,'Données projet'!$B$36,N39+M40-V39)))</f>
        <v>232.89999999999998</v>
      </c>
      <c r="O40" s="14">
        <f>N40*VLOOKUP('Données projet'!$B$9,Paramètres!$A$1:$I$89,3,0)*VLOOKUP('Données projet'!$B$9,Paramètres!$A$1:$I$89,5,0)</f>
        <v>139.27420000000001</v>
      </c>
      <c r="P40" s="14">
        <f t="shared" si="33"/>
        <v>36.130684641909269</v>
      </c>
      <c r="Q40" s="22">
        <f t="shared" si="53"/>
        <v>305.49684075132535</v>
      </c>
      <c r="R40" s="62">
        <f t="shared" si="0"/>
        <v>550.85619272199642</v>
      </c>
      <c r="S40" s="62">
        <f ca="1">AVERAGE(OFFSET($R$3,0,0,'Données projet'!$E$9+1,1))-AVERAGE(OFFSET($H$3,0,0,'Données projet'!$E$9+1,1))</f>
        <v>220.16090096075627</v>
      </c>
      <c r="T40" s="62">
        <f t="shared" si="34"/>
        <v>325.5030848417897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10.7</v>
      </c>
      <c r="N41" s="14">
        <f>IF('Données projet'!$A$36&gt;35,N40+M41-V40,IF(A41&lt;'Données projet'!$A$36,$K$205^A41,IF(A41='Données projet'!$A$36,'Données projet'!$B$36,N40+M41-V40)))</f>
        <v>243.59999999999997</v>
      </c>
      <c r="O41" s="14">
        <f>N41*VLOOKUP('Données projet'!$B$9,Paramètres!$A$1:$I$89,3,0)*VLOOKUP('Données projet'!$B$9,Paramètres!$A$1:$I$89,5,0)</f>
        <v>145.6728</v>
      </c>
      <c r="P41" s="14">
        <f t="shared" si="33"/>
        <v>37.593544857919731</v>
      </c>
      <c r="Q41" s="22">
        <f t="shared" si="53"/>
        <v>319.18888396087686</v>
      </c>
      <c r="R41" s="62">
        <f t="shared" si="0"/>
        <v>565.38047725443562</v>
      </c>
      <c r="S41" s="62">
        <f ca="1">AVERAGE(OFFSET($R$3,0,0,'Données projet'!$E$9+1,1))-AVERAGE(OFFSET($H$3,0,0,'Données projet'!$E$9+1,1))</f>
        <v>220.16090096075627</v>
      </c>
      <c r="T41" s="62">
        <f t="shared" si="34"/>
        <v>325.5030848417897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10.7</v>
      </c>
      <c r="N42" s="14">
        <f>IF('Données projet'!$A$36&gt;35,N41+M42-V41,IF(A42&lt;'Données projet'!$A$36,$K$205^A42,IF(A42='Données projet'!$A$36,'Données projet'!$B$36,N41+M42-V41)))</f>
        <v>254.29999999999995</v>
      </c>
      <c r="O42" s="14">
        <f>N42*VLOOKUP('Données projet'!$B$9,Paramètres!$A$1:$I$89,3,0)*VLOOKUP('Données projet'!$B$9,Paramètres!$A$1:$I$89,5,0)</f>
        <v>152.07139999999998</v>
      </c>
      <c r="P42" s="14">
        <f t="shared" si="33"/>
        <v>39.048942304224767</v>
      </c>
      <c r="Q42" s="22">
        <f t="shared" si="53"/>
        <v>332.86792951319143</v>
      </c>
      <c r="R42" s="62">
        <f t="shared" si="0"/>
        <v>579.87732660329857</v>
      </c>
      <c r="S42" s="62">
        <f ca="1">AVERAGE(OFFSET($R$3,0,0,'Données projet'!$E$9+1,1))-AVERAGE(OFFSET($H$3,0,0,'Données projet'!$E$9+1,1))</f>
        <v>220.16090096075627</v>
      </c>
      <c r="T42" s="62">
        <f t="shared" si="34"/>
        <v>325.5030848417897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265</v>
      </c>
      <c r="L43" s="13">
        <f>VLOOKUP(A43,'Données projet'!$A$35:$I$55,9,0)</f>
        <v>10.7</v>
      </c>
      <c r="M43" s="13">
        <f t="array" ref="M43">INDEX(L:L,MIN(IF(ISNUMBER(L43:L239),ROW(L43:L239),"")))</f>
        <v>10.7</v>
      </c>
      <c r="N43" s="14">
        <f>IF('Données projet'!$A$36&gt;35,N42+M43-V42,IF(A43&lt;'Données projet'!$A$36,$K$205^A43,IF(A43='Données projet'!$A$36,'Données projet'!$B$36,N42+M43-V42)))</f>
        <v>264.99999999999994</v>
      </c>
      <c r="O43" s="14">
        <f>N43*VLOOKUP('Données projet'!$B$9,Paramètres!$A$1:$I$89,3,0)*VLOOKUP('Données projet'!$B$9,Paramètres!$A$1:$I$89,5,0)</f>
        <v>158.46999999999997</v>
      </c>
      <c r="P43" s="14">
        <f t="shared" si="33"/>
        <v>40.497226890293632</v>
      </c>
      <c r="Q43" s="22">
        <f t="shared" si="53"/>
        <v>346.53458683392802</v>
      </c>
      <c r="R43" s="62">
        <f t="shared" si="0"/>
        <v>594.34760065304886</v>
      </c>
      <c r="S43" s="62">
        <f ca="1">AVERAGE(OFFSET($R$3,0,0,'Données projet'!$E$9+1,1))-AVERAGE(OFFSET($H$3,0,0,'Données projet'!$E$9+1,1))</f>
        <v>220.16090096075627</v>
      </c>
      <c r="T43" s="62">
        <f t="shared" si="34"/>
        <v>325.5030848417897</v>
      </c>
      <c r="U43" s="16">
        <f>IF(ISNA(VLOOKUP(A43,'Données projet'!$A$35:$I$55,3,0)),0,VLOOKUP(A43,'Données projet'!$A$35:$I$55,3,0))</f>
        <v>4</v>
      </c>
      <c r="V43" s="16">
        <f>IF(ISNA(VLOOKUP(A43,'Données projet'!$A$35:$I$55,4,0)),0,VLOOKUP(A43,'Données projet'!$A$35:$I$55,4,0))</f>
        <v>50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7.9</v>
      </c>
      <c r="N44" s="14">
        <f>IF('Données projet'!$A$36&gt;35,N43+M44-V43,IF(A44&lt;'Données projet'!$A$36,$K$205^A44,IF(A44='Données projet'!$A$36,'Données projet'!$B$36,N43+M44-V43)))</f>
        <v>222.89999999999992</v>
      </c>
      <c r="O44" s="14">
        <f>N44*VLOOKUP('Données projet'!$B$9,Paramètres!$A$1:$I$89,3,0)*VLOOKUP('Données projet'!$B$9,Paramètres!$A$1:$I$89,5,0)</f>
        <v>133.29419999999996</v>
      </c>
      <c r="P44" s="14">
        <f t="shared" si="33"/>
        <v>34.756440080318377</v>
      </c>
      <c r="Q44" s="22">
        <f t="shared" si="53"/>
        <v>292.68819813988773</v>
      </c>
      <c r="R44" s="62">
        <f t="shared" si="0"/>
        <v>541.29088773439173</v>
      </c>
      <c r="S44" s="62">
        <f ca="1">AVERAGE(OFFSET($R$3,0,0,'Données projet'!$E$9+1,1))-AVERAGE(OFFSET($H$3,0,0,'Données projet'!$E$9+1,1))</f>
        <v>220.16090096075627</v>
      </c>
      <c r="T44" s="62">
        <f t="shared" si="34"/>
        <v>325.5030848417897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7.9</v>
      </c>
      <c r="N45" s="14">
        <f>IF('Données projet'!$A$36&gt;35,N44+M45-V44,IF(A45&lt;'Données projet'!$A$36,$K$205^A45,IF(A45='Données projet'!$A$36,'Données projet'!$B$36,N44+M45-V44)))</f>
        <v>230.79999999999993</v>
      </c>
      <c r="O45" s="14">
        <f>N45*VLOOKUP('Données projet'!$B$9,Paramètres!$A$1:$I$89,3,0)*VLOOKUP('Données projet'!$B$9,Paramètres!$A$1:$I$89,5,0)</f>
        <v>138.01839999999996</v>
      </c>
      <c r="P45" s="14">
        <f t="shared" si="33"/>
        <v>35.84267281669451</v>
      </c>
      <c r="Q45" s="22">
        <f t="shared" si="53"/>
        <v>302.80803515574286</v>
      </c>
      <c r="R45" s="62">
        <f t="shared" si="0"/>
        <v>552.18670141637756</v>
      </c>
      <c r="S45" s="62">
        <f ca="1">AVERAGE(OFFSET($R$3,0,0,'Données projet'!$E$9+1,1))-AVERAGE(OFFSET($H$3,0,0,'Données projet'!$E$9+1,1))</f>
        <v>220.16090096075627</v>
      </c>
      <c r="T45" s="62">
        <f t="shared" si="34"/>
        <v>325.5030848417897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7.9</v>
      </c>
      <c r="N46" s="14">
        <f>IF('Données projet'!$A$36&gt;35,N45+M46-V45,IF(A46&lt;'Données projet'!$A$36,$K$205^A46,IF(A46='Données projet'!$A$36,'Données projet'!$B$36,N45+M46-V45)))</f>
        <v>238.69999999999993</v>
      </c>
      <c r="O46" s="14">
        <f>N46*VLOOKUP('Données projet'!$B$9,Paramètres!$A$1:$I$89,3,0)*VLOOKUP('Données projet'!$B$9,Paramètres!$A$1:$I$89,5,0)</f>
        <v>142.74259999999998</v>
      </c>
      <c r="P46" s="14">
        <f t="shared" si="33"/>
        <v>36.924585472239464</v>
      </c>
      <c r="Q46" s="22">
        <f t="shared" si="53"/>
        <v>312.92034803081702</v>
      </c>
      <c r="R46" s="62">
        <f t="shared" si="0"/>
        <v>563.06152949724901</v>
      </c>
      <c r="S46" s="62">
        <f ca="1">AVERAGE(OFFSET($R$3,0,0,'Données projet'!$E$9+1,1))-AVERAGE(OFFSET($H$3,0,0,'Données projet'!$E$9+1,1))</f>
        <v>220.16090096075627</v>
      </c>
      <c r="T46" s="62">
        <f t="shared" si="34"/>
        <v>325.5030848417897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7.9</v>
      </c>
      <c r="N47" s="14">
        <f>IF('Données projet'!$A$36&gt;35,N46+M47-V46,IF(A47&lt;'Données projet'!$A$36,$K$205^A47,IF(A47='Données projet'!$A$36,'Données projet'!$B$36,N46+M47-V46)))</f>
        <v>246.59999999999994</v>
      </c>
      <c r="O47" s="14">
        <f>N47*VLOOKUP('Données projet'!$B$9,Paramètres!$A$1:$I$89,3,0)*VLOOKUP('Données projet'!$B$9,Paramètres!$A$1:$I$89,5,0)</f>
        <v>147.46679999999998</v>
      </c>
      <c r="P47" s="14">
        <f t="shared" si="33"/>
        <v>38.002337418636273</v>
      </c>
      <c r="Q47" s="22">
        <f t="shared" si="53"/>
        <v>323.02541433745813</v>
      </c>
      <c r="R47" s="62">
        <f t="shared" si="0"/>
        <v>573.9158830755955</v>
      </c>
      <c r="S47" s="62">
        <f ca="1">AVERAGE(OFFSET($R$3,0,0,'Données projet'!$E$9+1,1))-AVERAGE(OFFSET($H$3,0,0,'Données projet'!$E$9+1,1))</f>
        <v>220.16090096075627</v>
      </c>
      <c r="T47" s="62">
        <f t="shared" si="34"/>
        <v>325.5030848417897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7.9</v>
      </c>
      <c r="N48" s="14">
        <f>IF('Données projet'!$A$36&gt;35,N47+M48-V47,IF(A48&lt;'Données projet'!$A$36,$K$205^A48,IF(A48='Données projet'!$A$36,'Données projet'!$B$36,N47+M48-V47)))</f>
        <v>254.49999999999994</v>
      </c>
      <c r="O48" s="14">
        <f>N48*VLOOKUP('Données projet'!$B$9,Paramètres!$A$1:$I$89,3,0)*VLOOKUP('Données projet'!$B$9,Paramètres!$A$1:$I$89,5,0)</f>
        <v>152.19099999999997</v>
      </c>
      <c r="P48" s="14">
        <f t="shared" si="33"/>
        <v>39.07607723663272</v>
      </c>
      <c r="Q48" s="22">
        <f t="shared" si="53"/>
        <v>333.12349285380191</v>
      </c>
      <c r="R48" s="62">
        <f t="shared" si="0"/>
        <v>584.75025040463606</v>
      </c>
      <c r="S48" s="62">
        <f ca="1">AVERAGE(OFFSET($R$3,0,0,'Données projet'!$E$9+1,1))-AVERAGE(OFFSET($H$3,0,0,'Données projet'!$E$9+1,1))</f>
        <v>220.16090096075627</v>
      </c>
      <c r="T48" s="62">
        <f t="shared" si="34"/>
        <v>325.5030848417897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7.9</v>
      </c>
      <c r="N49" s="14">
        <f>IF('Données projet'!$A$36&gt;35,N48+M49-V48,IF(A49&lt;'Données projet'!$A$36,$K$205^A49,IF(A49='Données projet'!$A$36,'Données projet'!$B$36,N48+M49-V48)))</f>
        <v>262.39999999999992</v>
      </c>
      <c r="O49" s="14">
        <f>N49*VLOOKUP('Données projet'!$B$9,Paramètres!$A$1:$I$89,3,0)*VLOOKUP('Données projet'!$B$9,Paramètres!$A$1:$I$89,5,0)</f>
        <v>156.91519999999997</v>
      </c>
      <c r="P49" s="14">
        <f t="shared" si="33"/>
        <v>40.145943758721963</v>
      </c>
      <c r="Q49" s="22">
        <f t="shared" si="53"/>
        <v>343.21482537977403</v>
      </c>
      <c r="R49" s="62">
        <f t="shared" si="0"/>
        <v>595.56509877849965</v>
      </c>
      <c r="S49" s="62">
        <f ca="1">AVERAGE(OFFSET($R$3,0,0,'Données projet'!$E$9+1,1))-AVERAGE(OFFSET($H$3,0,0,'Données projet'!$E$9+1,1))</f>
        <v>220.16090096075627</v>
      </c>
      <c r="T49" s="62">
        <f t="shared" si="34"/>
        <v>325.5030848417897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7.9</v>
      </c>
      <c r="N50" s="14">
        <f>IF('Données projet'!$A$36&gt;35,N49+M50-V49,IF(A50&lt;'Données projet'!$A$36,$K$205^A50,IF(A50='Données projet'!$A$36,'Données projet'!$B$36,N49+M50-V49)))</f>
        <v>270.2999999999999</v>
      </c>
      <c r="O50" s="14">
        <f>N50*VLOOKUP('Données projet'!$B$9,Paramètres!$A$1:$I$89,3,0)*VLOOKUP('Données projet'!$B$9,Paramètres!$A$1:$I$89,5,0)</f>
        <v>161.63939999999997</v>
      </c>
      <c r="P50" s="14">
        <f t="shared" si="33"/>
        <v>41.212066982728679</v>
      </c>
      <c r="Q50" s="22">
        <f t="shared" si="53"/>
        <v>353.29963832825234</v>
      </c>
      <c r="R50" s="62">
        <f t="shared" si="0"/>
        <v>606.36087619244768</v>
      </c>
      <c r="S50" s="62">
        <f ca="1">AVERAGE(OFFSET($R$3,0,0,'Données projet'!$E$9+1,1))-AVERAGE(OFFSET($H$3,0,0,'Données projet'!$E$9+1,1))</f>
        <v>220.16090096075627</v>
      </c>
      <c r="T50" s="62">
        <f t="shared" si="34"/>
        <v>325.5030848417897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7.9</v>
      </c>
      <c r="N51" s="14">
        <f>IF('Données projet'!$A$36&gt;35,N50+M51-V50,IF(A51&lt;'Données projet'!$A$36,$K$205^A51,IF(A51='Données projet'!$A$36,'Données projet'!$B$36,N50+M51-V50)))</f>
        <v>278.19999999999987</v>
      </c>
      <c r="O51" s="14">
        <f>N51*VLOOKUP('Données projet'!$B$9,Paramètres!$A$1:$I$89,3,0)*VLOOKUP('Données projet'!$B$9,Paramètres!$A$1:$I$89,5,0)</f>
        <v>166.36359999999993</v>
      </c>
      <c r="P51" s="14">
        <f t="shared" si="33"/>
        <v>42.274568875588898</v>
      </c>
      <c r="Q51" s="22">
        <f t="shared" si="53"/>
        <v>363.37814412498386</v>
      </c>
      <c r="R51" s="62">
        <f t="shared" si="0"/>
        <v>617.13801281065162</v>
      </c>
      <c r="S51" s="62">
        <f ca="1">AVERAGE(OFFSET($R$3,0,0,'Données projet'!$E$9+1,1))-AVERAGE(OFFSET($H$3,0,0,'Données projet'!$E$9+1,1))</f>
        <v>220.16090096075627</v>
      </c>
      <c r="T51" s="62">
        <f t="shared" si="34"/>
        <v>325.5030848417897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7.9</v>
      </c>
      <c r="N52" s="14">
        <f>IF('Données projet'!$A$36&gt;35,N51+M52-V51,IF(A52&lt;'Données projet'!$A$36,$K$205^A52,IF(A52='Données projet'!$A$36,'Données projet'!$B$36,N51+M52-V51)))</f>
        <v>286.09999999999985</v>
      </c>
      <c r="O52" s="14">
        <f>N52*VLOOKUP('Données projet'!$B$9,Paramètres!$A$1:$I$89,3,0)*VLOOKUP('Données projet'!$B$9,Paramètres!$A$1:$I$89,5,0)</f>
        <v>171.08779999999993</v>
      </c>
      <c r="P52" s="14">
        <f t="shared" si="33"/>
        <v>43.333564083264214</v>
      </c>
      <c r="Q52" s="22">
        <f t="shared" si="53"/>
        <v>373.45054244501836</v>
      </c>
      <c r="R52" s="62">
        <f t="shared" si="0"/>
        <v>627.89692226931038</v>
      </c>
      <c r="S52" s="62">
        <f ca="1">AVERAGE(OFFSET($R$3,0,0,'Données projet'!$E$9+1,1))-AVERAGE(OFFSET($H$3,0,0,'Données projet'!$E$9+1,1))</f>
        <v>220.16090096075627</v>
      </c>
      <c r="T52" s="62">
        <f t="shared" si="34"/>
        <v>325.5030848417897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294</v>
      </c>
      <c r="L53" s="13">
        <f>VLOOKUP(A53,'Données projet'!$A$35:$I$55,9,0)</f>
        <v>7.9</v>
      </c>
      <c r="M53" s="13">
        <f t="array" ref="M53">INDEX(L:L,MIN(IF(ISNUMBER(L53:L249),ROW(L53:L249),"")))</f>
        <v>7.9</v>
      </c>
      <c r="N53" s="14">
        <f>IF('Données projet'!$A$36&gt;35,N52+M53-V52,IF(A53&lt;'Données projet'!$A$36,$K$205^A53,IF(A53='Données projet'!$A$36,'Données projet'!$B$36,N52+M53-V52)))</f>
        <v>293.99999999999983</v>
      </c>
      <c r="O53" s="14">
        <f>N53*VLOOKUP('Données projet'!$B$9,Paramètres!$A$1:$I$89,3,0)*VLOOKUP('Données projet'!$B$9,Paramètres!$A$1:$I$89,5,0)</f>
        <v>175.8119999999999</v>
      </c>
      <c r="P53" s="14">
        <f t="shared" si="33"/>
        <v>44.389160560041141</v>
      </c>
      <c r="Q53" s="22">
        <f t="shared" si="53"/>
        <v>383.51702130873815</v>
      </c>
      <c r="R53" s="62">
        <f t="shared" si="0"/>
        <v>638.63800283820819</v>
      </c>
      <c r="S53" s="62">
        <f ca="1">AVERAGE(OFFSET($R$3,0,0,'Données projet'!$E$9+1,1))-AVERAGE(OFFSET($H$3,0,0,'Données projet'!$E$9+1,1))</f>
        <v>220.16090096075627</v>
      </c>
      <c r="T53" s="62">
        <f t="shared" si="34"/>
        <v>325.5030848417897</v>
      </c>
      <c r="U53" s="16">
        <f>IF(ISNA(VLOOKUP(A53,'Données projet'!$A$35:$I$55,3,0)),0,VLOOKUP(A53,'Données projet'!$A$35:$I$55,3,0))</f>
        <v>5</v>
      </c>
      <c r="V53" s="16">
        <f>IF(ISNA(VLOOKUP(A53,'Données projet'!$A$35:$I$55,4,0)),0,VLOOKUP(A53,'Données projet'!$A$35:$I$55,4,0))</f>
        <v>294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-1.7053025658242404E-13</v>
      </c>
      <c r="O54" s="14">
        <f>N54*VLOOKUP('Données projet'!$B$9,Paramètres!$A$1:$I$89,3,0)*VLOOKUP('Données projet'!$B$9,Paramètres!$A$1:$I$89,5,0)</f>
        <v>-1.0197709343628959E-13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220.16090096075627</v>
      </c>
      <c r="T54" s="62">
        <f t="shared" si="34"/>
        <v>325.5030848417897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-1.7053025658242404E-13</v>
      </c>
      <c r="O55" s="14">
        <f>N55*VLOOKUP('Données projet'!$B$9,Paramètres!$A$1:$I$89,3,0)*VLOOKUP('Données projet'!$B$9,Paramètres!$A$1:$I$89,5,0)</f>
        <v>-1.0197709343628959E-13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220.16090096075627</v>
      </c>
      <c r="T55" s="62">
        <f t="shared" si="34"/>
        <v>325.5030848417897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-1.7053025658242404E-13</v>
      </c>
      <c r="O56" s="14">
        <f>N56*VLOOKUP('Données projet'!$B$9,Paramètres!$A$1:$I$89,3,0)*VLOOKUP('Données projet'!$B$9,Paramètres!$A$1:$I$89,5,0)</f>
        <v>-1.0197709343628959E-13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220.16090096075627</v>
      </c>
      <c r="T56" s="62">
        <f t="shared" si="34"/>
        <v>325.5030848417897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-1.7053025658242404E-13</v>
      </c>
      <c r="O57" s="14">
        <f>N57*VLOOKUP('Données projet'!$B$9,Paramètres!$A$1:$I$89,3,0)*VLOOKUP('Données projet'!$B$9,Paramètres!$A$1:$I$89,5,0)</f>
        <v>-1.0197709343628959E-13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220.16090096075627</v>
      </c>
      <c r="T57" s="62">
        <f t="shared" si="34"/>
        <v>325.5030848417897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-1.7053025658242404E-13</v>
      </c>
      <c r="O58" s="14">
        <f>N58*VLOOKUP('Données projet'!$B$9,Paramètres!$A$1:$I$89,3,0)*VLOOKUP('Données projet'!$B$9,Paramètres!$A$1:$I$89,5,0)</f>
        <v>-1.0197709343628959E-13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220.16090096075627</v>
      </c>
      <c r="T58" s="62">
        <f t="shared" si="34"/>
        <v>325.5030848417897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-1.7053025658242404E-13</v>
      </c>
      <c r="O59" s="14">
        <f>N59*VLOOKUP('Données projet'!$B$9,Paramètres!$A$1:$I$89,3,0)*VLOOKUP('Données projet'!$B$9,Paramètres!$A$1:$I$89,5,0)</f>
        <v>-1.0197709343628959E-13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220.16090096075627</v>
      </c>
      <c r="T59" s="62">
        <f t="shared" si="34"/>
        <v>325.5030848417897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-1.7053025658242404E-13</v>
      </c>
      <c r="O60" s="14">
        <f>N60*VLOOKUP('Données projet'!$B$9,Paramètres!$A$1:$I$89,3,0)*VLOOKUP('Données projet'!$B$9,Paramètres!$A$1:$I$89,5,0)</f>
        <v>-1.0197709343628959E-13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220.16090096075627</v>
      </c>
      <c r="T60" s="62">
        <f t="shared" si="34"/>
        <v>325.5030848417897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-1.7053025658242404E-13</v>
      </c>
      <c r="O61" s="14">
        <f>N61*VLOOKUP('Données projet'!$B$9,Paramètres!$A$1:$I$89,3,0)*VLOOKUP('Données projet'!$B$9,Paramètres!$A$1:$I$89,5,0)</f>
        <v>-1.0197709343628959E-13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220.16090096075627</v>
      </c>
      <c r="T61" s="62">
        <f t="shared" si="34"/>
        <v>325.5030848417897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-1.7053025658242404E-13</v>
      </c>
      <c r="O62" s="14">
        <f>N62*VLOOKUP('Données projet'!$B$9,Paramètres!$A$1:$I$89,3,0)*VLOOKUP('Données projet'!$B$9,Paramètres!$A$1:$I$89,5,0)</f>
        <v>-1.0197709343628959E-13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220.16090096075627</v>
      </c>
      <c r="T62" s="62">
        <f t="shared" si="34"/>
        <v>325.5030848417897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-1.7053025658242404E-13</v>
      </c>
      <c r="O63" s="14">
        <f>N63*VLOOKUP('Données projet'!$B$9,Paramètres!$A$1:$I$89,3,0)*VLOOKUP('Données projet'!$B$9,Paramètres!$A$1:$I$89,5,0)</f>
        <v>-1.0197709343628959E-13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220.16090096075627</v>
      </c>
      <c r="T63" s="62">
        <f t="shared" si="34"/>
        <v>325.5030848417897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-1.7053025658242404E-13</v>
      </c>
      <c r="O64" s="14">
        <f>N64*VLOOKUP('Données projet'!$B$9,Paramètres!$A$1:$I$89,3,0)*VLOOKUP('Données projet'!$B$9,Paramètres!$A$1:$I$89,5,0)</f>
        <v>-1.0197709343628959E-13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220.16090096075627</v>
      </c>
      <c r="T64" s="62">
        <f t="shared" si="34"/>
        <v>325.5030848417897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-1.7053025658242404E-13</v>
      </c>
      <c r="O65" s="14">
        <f>N65*VLOOKUP('Données projet'!$B$9,Paramètres!$A$1:$I$89,3,0)*VLOOKUP('Données projet'!$B$9,Paramètres!$A$1:$I$89,5,0)</f>
        <v>-1.0197709343628959E-13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220.16090096075627</v>
      </c>
      <c r="T65" s="62">
        <f t="shared" si="34"/>
        <v>325.5030848417897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-1.7053025658242404E-13</v>
      </c>
      <c r="O66" s="14">
        <f>N66*VLOOKUP('Données projet'!$B$9,Paramètres!$A$1:$I$89,3,0)*VLOOKUP('Données projet'!$B$9,Paramètres!$A$1:$I$89,5,0)</f>
        <v>-1.0197709343628959E-13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220.16090096075627</v>
      </c>
      <c r="T66" s="62">
        <f t="shared" si="34"/>
        <v>325.5030848417897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-1.7053025658242404E-13</v>
      </c>
      <c r="O67" s="14">
        <f>N67*VLOOKUP('Données projet'!$B$9,Paramètres!$A$1:$I$89,3,0)*VLOOKUP('Données projet'!$B$9,Paramètres!$A$1:$I$89,5,0)</f>
        <v>-1.0197709343628959E-13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220.16090096075627</v>
      </c>
      <c r="T67" s="62">
        <f t="shared" si="34"/>
        <v>325.5030848417897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-1.7053025658242404E-13</v>
      </c>
      <c r="O68" s="14">
        <f>N68*VLOOKUP('Données projet'!$B$9,Paramètres!$A$1:$I$89,3,0)*VLOOKUP('Données projet'!$B$9,Paramètres!$A$1:$I$89,5,0)</f>
        <v>-1.0197709343628959E-13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220.16090096075627</v>
      </c>
      <c r="T68" s="62">
        <f t="shared" si="34"/>
        <v>325.5030848417897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-1.7053025658242404E-13</v>
      </c>
      <c r="O69" s="14">
        <f>N69*VLOOKUP('Données projet'!$B$9,Paramètres!$A$1:$I$89,3,0)*VLOOKUP('Données projet'!$B$9,Paramètres!$A$1:$I$89,5,0)</f>
        <v>-1.0197709343628959E-13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220.16090096075627</v>
      </c>
      <c r="T69" s="62">
        <f t="shared" ref="T69:T132" si="88">$T$3</f>
        <v>325.5030848417897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-1.7053025658242404E-13</v>
      </c>
      <c r="O70" s="14">
        <f>N70*VLOOKUP('Données projet'!$B$9,Paramètres!$A$1:$I$89,3,0)*VLOOKUP('Données projet'!$B$9,Paramètres!$A$1:$I$89,5,0)</f>
        <v>-1.0197709343628959E-13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220.16090096075627</v>
      </c>
      <c r="T70" s="62">
        <f t="shared" si="88"/>
        <v>325.5030848417897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-1.7053025658242404E-13</v>
      </c>
      <c r="O71" s="14">
        <f>N71*VLOOKUP('Données projet'!$B$9,Paramètres!$A$1:$I$89,3,0)*VLOOKUP('Données projet'!$B$9,Paramètres!$A$1:$I$89,5,0)</f>
        <v>-1.0197709343628959E-13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220.16090096075627</v>
      </c>
      <c r="T71" s="62">
        <f t="shared" si="88"/>
        <v>325.5030848417897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-1.7053025658242404E-13</v>
      </c>
      <c r="O72" s="14">
        <f>N72*VLOOKUP('Données projet'!$B$9,Paramètres!$A$1:$I$89,3,0)*VLOOKUP('Données projet'!$B$9,Paramètres!$A$1:$I$89,5,0)</f>
        <v>-1.0197709343628959E-13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220.16090096075627</v>
      </c>
      <c r="T72" s="62">
        <f t="shared" si="88"/>
        <v>325.5030848417897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-1.7053025658242404E-13</v>
      </c>
      <c r="O73" s="14">
        <f>N73*VLOOKUP('Données projet'!$B$9,Paramètres!$A$1:$I$89,3,0)*VLOOKUP('Données projet'!$B$9,Paramètres!$A$1:$I$89,5,0)</f>
        <v>-1.0197709343628959E-13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220.16090096075627</v>
      </c>
      <c r="T73" s="62">
        <f t="shared" si="88"/>
        <v>325.5030848417897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-1.7053025658242404E-13</v>
      </c>
      <c r="O74" s="14">
        <f>N74*VLOOKUP('Données projet'!$B$9,Paramètres!$A$1:$I$89,3,0)*VLOOKUP('Données projet'!$B$9,Paramètres!$A$1:$I$89,5,0)</f>
        <v>-1.0197709343628959E-13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220.16090096075627</v>
      </c>
      <c r="T74" s="62">
        <f t="shared" si="88"/>
        <v>325.5030848417897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-1.7053025658242404E-13</v>
      </c>
      <c r="O75" s="14">
        <f>N75*VLOOKUP('Données projet'!$B$9,Paramètres!$A$1:$I$89,3,0)*VLOOKUP('Données projet'!$B$9,Paramètres!$A$1:$I$89,5,0)</f>
        <v>-1.0197709343628959E-13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220.16090096075627</v>
      </c>
      <c r="T75" s="62">
        <f t="shared" si="88"/>
        <v>325.5030848417897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-1.7053025658242404E-13</v>
      </c>
      <c r="O76" s="14">
        <f>N76*VLOOKUP('Données projet'!$B$9,Paramètres!$A$1:$I$89,3,0)*VLOOKUP('Données projet'!$B$9,Paramètres!$A$1:$I$89,5,0)</f>
        <v>-1.0197709343628959E-13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220.16090096075627</v>
      </c>
      <c r="T76" s="62">
        <f t="shared" si="88"/>
        <v>325.5030848417897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-1.7053025658242404E-13</v>
      </c>
      <c r="O77" s="14">
        <f>N77*VLOOKUP('Données projet'!$B$9,Paramètres!$A$1:$I$89,3,0)*VLOOKUP('Données projet'!$B$9,Paramètres!$A$1:$I$89,5,0)</f>
        <v>-1.0197709343628959E-13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220.16090096075627</v>
      </c>
      <c r="T77" s="62">
        <f t="shared" si="88"/>
        <v>325.5030848417897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-1.7053025658242404E-13</v>
      </c>
      <c r="O78" s="14">
        <f>N78*VLOOKUP('Données projet'!$B$9,Paramètres!$A$1:$I$89,3,0)*VLOOKUP('Données projet'!$B$9,Paramètres!$A$1:$I$89,5,0)</f>
        <v>-1.0197709343628959E-13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220.16090096075627</v>
      </c>
      <c r="T78" s="62">
        <f t="shared" si="88"/>
        <v>325.5030848417897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-1.7053025658242404E-13</v>
      </c>
      <c r="O79" s="14">
        <f>N79*VLOOKUP('Données projet'!$B$9,Paramètres!$A$1:$I$89,3,0)*VLOOKUP('Données projet'!$B$9,Paramètres!$A$1:$I$89,5,0)</f>
        <v>-1.0197709343628959E-13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220.16090096075627</v>
      </c>
      <c r="T79" s="62">
        <f t="shared" si="88"/>
        <v>325.5030848417897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-1.7053025658242404E-13</v>
      </c>
      <c r="O80" s="14">
        <f>N80*VLOOKUP('Données projet'!$B$9,Paramètres!$A$1:$I$89,3,0)*VLOOKUP('Données projet'!$B$9,Paramètres!$A$1:$I$89,5,0)</f>
        <v>-1.0197709343628959E-13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220.16090096075627</v>
      </c>
      <c r="T80" s="62">
        <f t="shared" si="88"/>
        <v>325.5030848417897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-1.7053025658242404E-13</v>
      </c>
      <c r="O81" s="14">
        <f>N81*VLOOKUP('Données projet'!$B$9,Paramètres!$A$1:$I$89,3,0)*VLOOKUP('Données projet'!$B$9,Paramètres!$A$1:$I$89,5,0)</f>
        <v>-1.0197709343628959E-13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220.16090096075627</v>
      </c>
      <c r="T81" s="62">
        <f t="shared" si="88"/>
        <v>325.5030848417897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-1.7053025658242404E-13</v>
      </c>
      <c r="O82" s="14">
        <f>N82*VLOOKUP('Données projet'!$B$9,Paramètres!$A$1:$I$89,3,0)*VLOOKUP('Données projet'!$B$9,Paramètres!$A$1:$I$89,5,0)</f>
        <v>-1.0197709343628959E-13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220.16090096075627</v>
      </c>
      <c r="T82" s="62">
        <f t="shared" si="88"/>
        <v>325.5030848417897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-1.7053025658242404E-13</v>
      </c>
      <c r="O83" s="14">
        <f>N83*VLOOKUP('Données projet'!$B$9,Paramètres!$A$1:$I$89,3,0)*VLOOKUP('Données projet'!$B$9,Paramètres!$A$1:$I$89,5,0)</f>
        <v>-1.0197709343628959E-13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220.16090096075627</v>
      </c>
      <c r="T83" s="62">
        <f t="shared" si="88"/>
        <v>325.5030848417897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-1.7053025658242404E-13</v>
      </c>
      <c r="O84" s="14">
        <f>N84*VLOOKUP('Données projet'!$B$9,Paramètres!$A$1:$I$89,3,0)*VLOOKUP('Données projet'!$B$9,Paramètres!$A$1:$I$89,5,0)</f>
        <v>-1.0197709343628959E-13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220.16090096075627</v>
      </c>
      <c r="T84" s="62">
        <f t="shared" si="88"/>
        <v>325.5030848417897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-1.7053025658242404E-13</v>
      </c>
      <c r="O85" s="14">
        <f>N85*VLOOKUP('Données projet'!$B$9,Paramètres!$A$1:$I$89,3,0)*VLOOKUP('Données projet'!$B$9,Paramètres!$A$1:$I$89,5,0)</f>
        <v>-1.0197709343628959E-13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220.16090096075627</v>
      </c>
      <c r="T85" s="62">
        <f t="shared" si="88"/>
        <v>325.5030848417897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-1.7053025658242404E-13</v>
      </c>
      <c r="O86" s="14">
        <f>N86*VLOOKUP('Données projet'!$B$9,Paramètres!$A$1:$I$89,3,0)*VLOOKUP('Données projet'!$B$9,Paramètres!$A$1:$I$89,5,0)</f>
        <v>-1.0197709343628959E-13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220.16090096075627</v>
      </c>
      <c r="T86" s="62">
        <f t="shared" si="88"/>
        <v>325.5030848417897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-1.7053025658242404E-13</v>
      </c>
      <c r="O87" s="14">
        <f>N87*VLOOKUP('Données projet'!$B$9,Paramètres!$A$1:$I$89,3,0)*VLOOKUP('Données projet'!$B$9,Paramètres!$A$1:$I$89,5,0)</f>
        <v>-1.0197709343628959E-13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220.16090096075627</v>
      </c>
      <c r="T87" s="62">
        <f t="shared" si="88"/>
        <v>325.5030848417897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-1.7053025658242404E-13</v>
      </c>
      <c r="O88" s="14">
        <f>N88*VLOOKUP('Données projet'!$B$9,Paramètres!$A$1:$I$89,3,0)*VLOOKUP('Données projet'!$B$9,Paramètres!$A$1:$I$89,5,0)</f>
        <v>-1.0197709343628959E-13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220.16090096075627</v>
      </c>
      <c r="T88" s="62">
        <f t="shared" si="88"/>
        <v>325.5030848417897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-1.7053025658242404E-13</v>
      </c>
      <c r="O89" s="14">
        <f>N89*VLOOKUP('Données projet'!$B$9,Paramètres!$A$1:$I$89,3,0)*VLOOKUP('Données projet'!$B$9,Paramètres!$A$1:$I$89,5,0)</f>
        <v>-1.0197709343628959E-13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220.16090096075627</v>
      </c>
      <c r="T89" s="62">
        <f t="shared" si="88"/>
        <v>325.5030848417897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-1.7053025658242404E-13</v>
      </c>
      <c r="O90" s="14">
        <f>N90*VLOOKUP('Données projet'!$B$9,Paramètres!$A$1:$I$89,3,0)*VLOOKUP('Données projet'!$B$9,Paramètres!$A$1:$I$89,5,0)</f>
        <v>-1.0197709343628959E-13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220.16090096075627</v>
      </c>
      <c r="T90" s="62">
        <f t="shared" si="88"/>
        <v>325.5030848417897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-1.7053025658242404E-13</v>
      </c>
      <c r="O91" s="14">
        <f>N91*VLOOKUP('Données projet'!$B$9,Paramètres!$A$1:$I$89,3,0)*VLOOKUP('Données projet'!$B$9,Paramètres!$A$1:$I$89,5,0)</f>
        <v>-1.0197709343628959E-13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220.16090096075627</v>
      </c>
      <c r="T91" s="62">
        <f t="shared" si="88"/>
        <v>325.5030848417897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-1.7053025658242404E-13</v>
      </c>
      <c r="O92" s="14">
        <f>N92*VLOOKUP('Données projet'!$B$9,Paramètres!$A$1:$I$89,3,0)*VLOOKUP('Données projet'!$B$9,Paramètres!$A$1:$I$89,5,0)</f>
        <v>-1.0197709343628959E-13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220.16090096075627</v>
      </c>
      <c r="T92" s="62">
        <f t="shared" si="88"/>
        <v>325.5030848417897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-1.7053025658242404E-13</v>
      </c>
      <c r="O93" s="14">
        <f>N93*VLOOKUP('Données projet'!$B$9,Paramètres!$A$1:$I$89,3,0)*VLOOKUP('Données projet'!$B$9,Paramètres!$A$1:$I$89,5,0)</f>
        <v>-1.0197709343628959E-13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220.16090096075627</v>
      </c>
      <c r="T93" s="62">
        <f t="shared" si="88"/>
        <v>325.5030848417897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-1.7053025658242404E-13</v>
      </c>
      <c r="O94" s="14">
        <f>N94*VLOOKUP('Données projet'!$B$9,Paramètres!$A$1:$I$89,3,0)*VLOOKUP('Données projet'!$B$9,Paramètres!$A$1:$I$89,5,0)</f>
        <v>-1.0197709343628959E-13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220.16090096075627</v>
      </c>
      <c r="T94" s="62">
        <f t="shared" si="88"/>
        <v>325.5030848417897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-1.7053025658242404E-13</v>
      </c>
      <c r="O95" s="14">
        <f>N95*VLOOKUP('Données projet'!$B$9,Paramètres!$A$1:$I$89,3,0)*VLOOKUP('Données projet'!$B$9,Paramètres!$A$1:$I$89,5,0)</f>
        <v>-1.0197709343628959E-13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220.16090096075627</v>
      </c>
      <c r="T95" s="62">
        <f t="shared" si="88"/>
        <v>325.5030848417897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-1.7053025658242404E-13</v>
      </c>
      <c r="O96" s="14">
        <f>N96*VLOOKUP('Données projet'!$B$9,Paramètres!$A$1:$I$89,3,0)*VLOOKUP('Données projet'!$B$9,Paramètres!$A$1:$I$89,5,0)</f>
        <v>-1.0197709343628959E-13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220.16090096075627</v>
      </c>
      <c r="T96" s="62">
        <f t="shared" si="88"/>
        <v>325.5030848417897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-1.7053025658242404E-13</v>
      </c>
      <c r="O97" s="14">
        <f>N97*VLOOKUP('Données projet'!$B$9,Paramètres!$A$1:$I$89,3,0)*VLOOKUP('Données projet'!$B$9,Paramètres!$A$1:$I$89,5,0)</f>
        <v>-1.0197709343628959E-13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220.16090096075627</v>
      </c>
      <c r="T97" s="62">
        <f t="shared" si="88"/>
        <v>325.5030848417897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-1.7053025658242404E-13</v>
      </c>
      <c r="O98" s="14">
        <f>N98*VLOOKUP('Données projet'!$B$9,Paramètres!$A$1:$I$89,3,0)*VLOOKUP('Données projet'!$B$9,Paramètres!$A$1:$I$89,5,0)</f>
        <v>-1.0197709343628959E-13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220.16090096075627</v>
      </c>
      <c r="T98" s="62">
        <f t="shared" si="88"/>
        <v>325.5030848417897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-1.7053025658242404E-13</v>
      </c>
      <c r="O99" s="14">
        <f>N99*VLOOKUP('Données projet'!$B$9,Paramètres!$A$1:$I$89,3,0)*VLOOKUP('Données projet'!$B$9,Paramètres!$A$1:$I$89,5,0)</f>
        <v>-1.0197709343628959E-13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220.16090096075627</v>
      </c>
      <c r="T99" s="62">
        <f t="shared" si="88"/>
        <v>325.5030848417897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-1.7053025658242404E-13</v>
      </c>
      <c r="O100" s="14">
        <f>N100*VLOOKUP('Données projet'!$B$9,Paramètres!$A$1:$I$89,3,0)*VLOOKUP('Données projet'!$B$9,Paramètres!$A$1:$I$89,5,0)</f>
        <v>-1.0197709343628959E-13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220.16090096075627</v>
      </c>
      <c r="T100" s="62">
        <f t="shared" si="88"/>
        <v>325.5030848417897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-1.7053025658242404E-13</v>
      </c>
      <c r="O101" s="14">
        <f>N101*VLOOKUP('Données projet'!$B$9,Paramètres!$A$1:$I$89,3,0)*VLOOKUP('Données projet'!$B$9,Paramètres!$A$1:$I$89,5,0)</f>
        <v>-1.0197709343628959E-13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220.16090096075627</v>
      </c>
      <c r="T101" s="62">
        <f t="shared" si="88"/>
        <v>325.5030848417897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-1.7053025658242404E-13</v>
      </c>
      <c r="O102" s="14">
        <f>N102*VLOOKUP('Données projet'!$B$9,Paramètres!$A$1:$I$89,3,0)*VLOOKUP('Données projet'!$B$9,Paramètres!$A$1:$I$89,5,0)</f>
        <v>-1.0197709343628959E-13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220.16090096075627</v>
      </c>
      <c r="T102" s="62">
        <f t="shared" si="88"/>
        <v>325.5030848417897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-1.7053025658242404E-13</v>
      </c>
      <c r="O103" s="14">
        <f>N103*VLOOKUP('Données projet'!$B$9,Paramètres!$A$1:$I$89,3,0)*VLOOKUP('Données projet'!$B$9,Paramètres!$A$1:$I$89,5,0)</f>
        <v>-1.0197709343628959E-13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220.16090096075627</v>
      </c>
      <c r="T103" s="62">
        <f t="shared" si="88"/>
        <v>325.5030848417897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-1.7053025658242404E-13</v>
      </c>
      <c r="O104" s="14">
        <f>N104*VLOOKUP('Données projet'!$B$9,Paramètres!$A$1:$I$89,3,0)*VLOOKUP('Données projet'!$B$9,Paramètres!$A$1:$I$89,5,0)</f>
        <v>-1.0197709343628959E-13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220.16090096075627</v>
      </c>
      <c r="T104" s="62">
        <f t="shared" si="88"/>
        <v>325.5030848417897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-1.7053025658242404E-13</v>
      </c>
      <c r="O105" s="14">
        <f>N105*VLOOKUP('Données projet'!$B$9,Paramètres!$A$1:$I$89,3,0)*VLOOKUP('Données projet'!$B$9,Paramètres!$A$1:$I$89,5,0)</f>
        <v>-1.0197709343628959E-13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220.16090096075627</v>
      </c>
      <c r="T105" s="62">
        <f t="shared" si="88"/>
        <v>325.5030848417897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-1.7053025658242404E-13</v>
      </c>
      <c r="O106" s="14">
        <f>N106*VLOOKUP('Données projet'!$B$9,Paramètres!$A$1:$I$89,3,0)*VLOOKUP('Données projet'!$B$9,Paramètres!$A$1:$I$89,5,0)</f>
        <v>-1.0197709343628959E-13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220.16090096075627</v>
      </c>
      <c r="T106" s="62">
        <f t="shared" si="88"/>
        <v>325.5030848417897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-1.7053025658242404E-13</v>
      </c>
      <c r="O107" s="14">
        <f>N107*VLOOKUP('Données projet'!$B$9,Paramètres!$A$1:$I$89,3,0)*VLOOKUP('Données projet'!$B$9,Paramètres!$A$1:$I$89,5,0)</f>
        <v>-1.0197709343628959E-13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220.16090096075627</v>
      </c>
      <c r="T107" s="62">
        <f t="shared" si="88"/>
        <v>325.5030848417897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-1.7053025658242404E-13</v>
      </c>
      <c r="O108" s="14">
        <f>N108*VLOOKUP('Données projet'!$B$9,Paramètres!$A$1:$I$89,3,0)*VLOOKUP('Données projet'!$B$9,Paramètres!$A$1:$I$89,5,0)</f>
        <v>-1.0197709343628959E-13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220.16090096075627</v>
      </c>
      <c r="T108" s="62">
        <f t="shared" si="88"/>
        <v>325.5030848417897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-1.7053025658242404E-13</v>
      </c>
      <c r="O109" s="14">
        <f>N109*VLOOKUP('Données projet'!$B$9,Paramètres!$A$1:$I$89,3,0)*VLOOKUP('Données projet'!$B$9,Paramètres!$A$1:$I$89,5,0)</f>
        <v>-1.0197709343628959E-13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220.16090096075627</v>
      </c>
      <c r="T109" s="62">
        <f t="shared" si="88"/>
        <v>325.5030848417897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-1.7053025658242404E-13</v>
      </c>
      <c r="O110" s="14">
        <f>N110*VLOOKUP('Données projet'!$B$9,Paramètres!$A$1:$I$89,3,0)*VLOOKUP('Données projet'!$B$9,Paramètres!$A$1:$I$89,5,0)</f>
        <v>-1.0197709343628959E-13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220.16090096075627</v>
      </c>
      <c r="T110" s="62">
        <f t="shared" si="88"/>
        <v>325.5030848417897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-1.7053025658242404E-13</v>
      </c>
      <c r="O111" s="14">
        <f>N111*VLOOKUP('Données projet'!$B$9,Paramètres!$A$1:$I$89,3,0)*VLOOKUP('Données projet'!$B$9,Paramètres!$A$1:$I$89,5,0)</f>
        <v>-1.0197709343628959E-13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220.16090096075627</v>
      </c>
      <c r="T111" s="62">
        <f t="shared" si="88"/>
        <v>325.5030848417897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-1.7053025658242404E-13</v>
      </c>
      <c r="O112" s="14">
        <f>N112*VLOOKUP('Données projet'!$B$9,Paramètres!$A$1:$I$89,3,0)*VLOOKUP('Données projet'!$B$9,Paramètres!$A$1:$I$89,5,0)</f>
        <v>-1.0197709343628959E-13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220.16090096075627</v>
      </c>
      <c r="T112" s="62">
        <f t="shared" si="88"/>
        <v>325.5030848417897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-1.7053025658242404E-13</v>
      </c>
      <c r="O113" s="14">
        <f>N113*VLOOKUP('Données projet'!$B$9,Paramètres!$A$1:$I$89,3,0)*VLOOKUP('Données projet'!$B$9,Paramètres!$A$1:$I$89,5,0)</f>
        <v>-1.0197709343628959E-13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220.16090096075627</v>
      </c>
      <c r="T113" s="62">
        <f t="shared" si="88"/>
        <v>325.5030848417897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-1.7053025658242404E-13</v>
      </c>
      <c r="O114" s="14">
        <f>N114*VLOOKUP('Données projet'!$B$9,Paramètres!$A$1:$I$89,3,0)*VLOOKUP('Données projet'!$B$9,Paramètres!$A$1:$I$89,5,0)</f>
        <v>-1.0197709343628959E-13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220.16090096075627</v>
      </c>
      <c r="T114" s="62">
        <f t="shared" si="88"/>
        <v>325.5030848417897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-1.7053025658242404E-13</v>
      </c>
      <c r="O115" s="14">
        <f>N115*VLOOKUP('Données projet'!$B$9,Paramètres!$A$1:$I$89,3,0)*VLOOKUP('Données projet'!$B$9,Paramètres!$A$1:$I$89,5,0)</f>
        <v>-1.0197709343628959E-13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220.16090096075627</v>
      </c>
      <c r="T115" s="62">
        <f t="shared" si="88"/>
        <v>325.5030848417897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-1.7053025658242404E-13</v>
      </c>
      <c r="O116" s="14">
        <f>N116*VLOOKUP('Données projet'!$B$9,Paramètres!$A$1:$I$89,3,0)*VLOOKUP('Données projet'!$B$9,Paramètres!$A$1:$I$89,5,0)</f>
        <v>-1.0197709343628959E-13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220.16090096075627</v>
      </c>
      <c r="T116" s="62">
        <f t="shared" si="88"/>
        <v>325.5030848417897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-1.7053025658242404E-13</v>
      </c>
      <c r="O117" s="14">
        <f>N117*VLOOKUP('Données projet'!$B$9,Paramètres!$A$1:$I$89,3,0)*VLOOKUP('Données projet'!$B$9,Paramètres!$A$1:$I$89,5,0)</f>
        <v>-1.0197709343628959E-13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220.16090096075627</v>
      </c>
      <c r="T117" s="62">
        <f t="shared" si="88"/>
        <v>325.5030848417897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-1.7053025658242404E-13</v>
      </c>
      <c r="O118" s="14">
        <f>N118*VLOOKUP('Données projet'!$B$9,Paramètres!$A$1:$I$89,3,0)*VLOOKUP('Données projet'!$B$9,Paramètres!$A$1:$I$89,5,0)</f>
        <v>-1.0197709343628959E-13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220.16090096075627</v>
      </c>
      <c r="T118" s="62">
        <f t="shared" si="88"/>
        <v>325.5030848417897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-1.7053025658242404E-13</v>
      </c>
      <c r="O119" s="14">
        <f>N119*VLOOKUP('Données projet'!$B$9,Paramètres!$A$1:$I$89,3,0)*VLOOKUP('Données projet'!$B$9,Paramètres!$A$1:$I$89,5,0)</f>
        <v>-1.0197709343628959E-13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220.16090096075627</v>
      </c>
      <c r="T119" s="62">
        <f t="shared" si="88"/>
        <v>325.5030848417897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-1.7053025658242404E-13</v>
      </c>
      <c r="O120" s="14">
        <f>N120*VLOOKUP('Données projet'!$B$9,Paramètres!$A$1:$I$89,3,0)*VLOOKUP('Données projet'!$B$9,Paramètres!$A$1:$I$89,5,0)</f>
        <v>-1.0197709343628959E-13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220.16090096075627</v>
      </c>
      <c r="T120" s="62">
        <f t="shared" si="88"/>
        <v>325.5030848417897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-1.7053025658242404E-13</v>
      </c>
      <c r="O121" s="14">
        <f>N121*VLOOKUP('Données projet'!$B$9,Paramètres!$A$1:$I$89,3,0)*VLOOKUP('Données projet'!$B$9,Paramètres!$A$1:$I$89,5,0)</f>
        <v>-1.0197709343628959E-13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220.16090096075627</v>
      </c>
      <c r="T121" s="62">
        <f t="shared" si="88"/>
        <v>325.5030848417897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-1.7053025658242404E-13</v>
      </c>
      <c r="O122" s="14">
        <f>N122*VLOOKUP('Données projet'!$B$9,Paramètres!$A$1:$I$89,3,0)*VLOOKUP('Données projet'!$B$9,Paramètres!$A$1:$I$89,5,0)</f>
        <v>-1.0197709343628959E-13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220.16090096075627</v>
      </c>
      <c r="T122" s="62">
        <f t="shared" si="88"/>
        <v>325.5030848417897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-1.7053025658242404E-13</v>
      </c>
      <c r="O123" s="14">
        <f>N123*VLOOKUP('Données projet'!$B$9,Paramètres!$A$1:$I$89,3,0)*VLOOKUP('Données projet'!$B$9,Paramètres!$A$1:$I$89,5,0)</f>
        <v>-1.0197709343628959E-13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220.16090096075627</v>
      </c>
      <c r="T123" s="62">
        <f t="shared" si="88"/>
        <v>325.5030848417897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-1.7053025658242404E-13</v>
      </c>
      <c r="O124" s="14">
        <f>N124*VLOOKUP('Données projet'!$B$9,Paramètres!$A$1:$I$89,3,0)*VLOOKUP('Données projet'!$B$9,Paramètres!$A$1:$I$89,5,0)</f>
        <v>-1.0197709343628959E-13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220.16090096075627</v>
      </c>
      <c r="T124" s="62">
        <f t="shared" si="88"/>
        <v>325.5030848417897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-1.7053025658242404E-13</v>
      </c>
      <c r="O125" s="14">
        <f>N125*VLOOKUP('Données projet'!$B$9,Paramètres!$A$1:$I$89,3,0)*VLOOKUP('Données projet'!$B$9,Paramètres!$A$1:$I$89,5,0)</f>
        <v>-1.0197709343628959E-13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220.16090096075627</v>
      </c>
      <c r="T125" s="62">
        <f t="shared" si="88"/>
        <v>325.5030848417897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-1.7053025658242404E-13</v>
      </c>
      <c r="O126" s="14">
        <f>N126*VLOOKUP('Données projet'!$B$9,Paramètres!$A$1:$I$89,3,0)*VLOOKUP('Données projet'!$B$9,Paramètres!$A$1:$I$89,5,0)</f>
        <v>-1.0197709343628959E-13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220.16090096075627</v>
      </c>
      <c r="T126" s="62">
        <f t="shared" si="88"/>
        <v>325.5030848417897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-1.7053025658242404E-13</v>
      </c>
      <c r="O127" s="14">
        <f>N127*VLOOKUP('Données projet'!$B$9,Paramètres!$A$1:$I$89,3,0)*VLOOKUP('Données projet'!$B$9,Paramètres!$A$1:$I$89,5,0)</f>
        <v>-1.0197709343628959E-13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220.16090096075627</v>
      </c>
      <c r="T127" s="62">
        <f t="shared" si="88"/>
        <v>325.5030848417897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-1.7053025658242404E-13</v>
      </c>
      <c r="O128" s="14">
        <f>N128*VLOOKUP('Données projet'!$B$9,Paramètres!$A$1:$I$89,3,0)*VLOOKUP('Données projet'!$B$9,Paramètres!$A$1:$I$89,5,0)</f>
        <v>-1.0197709343628959E-13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220.16090096075627</v>
      </c>
      <c r="T128" s="62">
        <f t="shared" si="88"/>
        <v>325.5030848417897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-1.7053025658242404E-13</v>
      </c>
      <c r="O129" s="14">
        <f>N129*VLOOKUP('Données projet'!$B$9,Paramètres!$A$1:$I$89,3,0)*VLOOKUP('Données projet'!$B$9,Paramètres!$A$1:$I$89,5,0)</f>
        <v>-1.0197709343628959E-13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220.16090096075627</v>
      </c>
      <c r="T129" s="62">
        <f t="shared" si="88"/>
        <v>325.5030848417897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-1.7053025658242404E-13</v>
      </c>
      <c r="O130" s="14">
        <f>N130*VLOOKUP('Données projet'!$B$9,Paramètres!$A$1:$I$89,3,0)*VLOOKUP('Données projet'!$B$9,Paramètres!$A$1:$I$89,5,0)</f>
        <v>-1.0197709343628959E-13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220.16090096075627</v>
      </c>
      <c r="T130" s="62">
        <f t="shared" si="88"/>
        <v>325.5030848417897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-1.7053025658242404E-13</v>
      </c>
      <c r="O131" s="14">
        <f>N131*VLOOKUP('Données projet'!$B$9,Paramètres!$A$1:$I$89,3,0)*VLOOKUP('Données projet'!$B$9,Paramètres!$A$1:$I$89,5,0)</f>
        <v>-1.0197709343628959E-13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220.16090096075627</v>
      </c>
      <c r="T131" s="62">
        <f t="shared" si="88"/>
        <v>325.5030848417897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-1.7053025658242404E-13</v>
      </c>
      <c r="O132" s="14">
        <f>N132*VLOOKUP('Données projet'!$B$9,Paramètres!$A$1:$I$89,3,0)*VLOOKUP('Données projet'!$B$9,Paramètres!$A$1:$I$89,5,0)</f>
        <v>-1.0197709343628959E-13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220.16090096075627</v>
      </c>
      <c r="T132" s="62">
        <f t="shared" si="88"/>
        <v>325.5030848417897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-1.7053025658242404E-13</v>
      </c>
      <c r="O133" s="14">
        <f>N133*VLOOKUP('Données projet'!$B$9,Paramètres!$A$1:$I$89,3,0)*VLOOKUP('Données projet'!$B$9,Paramètres!$A$1:$I$89,5,0)</f>
        <v>-1.0197709343628959E-13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220.16090096075627</v>
      </c>
      <c r="T133" s="62">
        <f t="shared" ref="T133:T196" si="142">$T$3</f>
        <v>325.5030848417897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-1.7053025658242404E-13</v>
      </c>
      <c r="O134" s="14">
        <f>N134*VLOOKUP('Données projet'!$B$9,Paramètres!$A$1:$I$89,3,0)*VLOOKUP('Données projet'!$B$9,Paramètres!$A$1:$I$89,5,0)</f>
        <v>-1.0197709343628959E-13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220.16090096075627</v>
      </c>
      <c r="T134" s="62">
        <f t="shared" si="142"/>
        <v>325.5030848417897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-1.7053025658242404E-13</v>
      </c>
      <c r="O135" s="14">
        <f>N135*VLOOKUP('Données projet'!$B$9,Paramètres!$A$1:$I$89,3,0)*VLOOKUP('Données projet'!$B$9,Paramètres!$A$1:$I$89,5,0)</f>
        <v>-1.0197709343628959E-13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220.16090096075627</v>
      </c>
      <c r="T135" s="62">
        <f t="shared" si="142"/>
        <v>325.5030848417897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-1.7053025658242404E-13</v>
      </c>
      <c r="O136" s="14">
        <f>N136*VLOOKUP('Données projet'!$B$9,Paramètres!$A$1:$I$89,3,0)*VLOOKUP('Données projet'!$B$9,Paramètres!$A$1:$I$89,5,0)</f>
        <v>-1.0197709343628959E-13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220.16090096075627</v>
      </c>
      <c r="T136" s="62">
        <f t="shared" si="142"/>
        <v>325.5030848417897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-1.7053025658242404E-13</v>
      </c>
      <c r="O137" s="14">
        <f>N137*VLOOKUP('Données projet'!$B$9,Paramètres!$A$1:$I$89,3,0)*VLOOKUP('Données projet'!$B$9,Paramètres!$A$1:$I$89,5,0)</f>
        <v>-1.0197709343628959E-13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220.16090096075627</v>
      </c>
      <c r="T137" s="62">
        <f t="shared" si="142"/>
        <v>325.5030848417897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-1.7053025658242404E-13</v>
      </c>
      <c r="O138" s="14">
        <f>N138*VLOOKUP('Données projet'!$B$9,Paramètres!$A$1:$I$89,3,0)*VLOOKUP('Données projet'!$B$9,Paramètres!$A$1:$I$89,5,0)</f>
        <v>-1.0197709343628959E-13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220.16090096075627</v>
      </c>
      <c r="T138" s="62">
        <f t="shared" si="142"/>
        <v>325.5030848417897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-1.7053025658242404E-13</v>
      </c>
      <c r="O139" s="14">
        <f>N139*VLOOKUP('Données projet'!$B$9,Paramètres!$A$1:$I$89,3,0)*VLOOKUP('Données projet'!$B$9,Paramètres!$A$1:$I$89,5,0)</f>
        <v>-1.0197709343628959E-13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220.16090096075627</v>
      </c>
      <c r="T139" s="62">
        <f t="shared" si="142"/>
        <v>325.5030848417897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-1.7053025658242404E-13</v>
      </c>
      <c r="O140" s="14">
        <f>N140*VLOOKUP('Données projet'!$B$9,Paramètres!$A$1:$I$89,3,0)*VLOOKUP('Données projet'!$B$9,Paramètres!$A$1:$I$89,5,0)</f>
        <v>-1.0197709343628959E-13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220.16090096075627</v>
      </c>
      <c r="T140" s="62">
        <f t="shared" si="142"/>
        <v>325.5030848417897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-1.7053025658242404E-13</v>
      </c>
      <c r="O141" s="14">
        <f>N141*VLOOKUP('Données projet'!$B$9,Paramètres!$A$1:$I$89,3,0)*VLOOKUP('Données projet'!$B$9,Paramètres!$A$1:$I$89,5,0)</f>
        <v>-1.0197709343628959E-13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220.16090096075627</v>
      </c>
      <c r="T141" s="62">
        <f t="shared" si="142"/>
        <v>325.5030848417897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-1.7053025658242404E-13</v>
      </c>
      <c r="O142" s="14">
        <f>N142*VLOOKUP('Données projet'!$B$9,Paramètres!$A$1:$I$89,3,0)*VLOOKUP('Données projet'!$B$9,Paramètres!$A$1:$I$89,5,0)</f>
        <v>-1.0197709343628959E-13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220.16090096075627</v>
      </c>
      <c r="T142" s="62">
        <f t="shared" si="142"/>
        <v>325.5030848417897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-1.7053025658242404E-13</v>
      </c>
      <c r="O143" s="14">
        <f>N143*VLOOKUP('Données projet'!$B$9,Paramètres!$A$1:$I$89,3,0)*VLOOKUP('Données projet'!$B$9,Paramètres!$A$1:$I$89,5,0)</f>
        <v>-1.0197709343628959E-13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220.16090096075627</v>
      </c>
      <c r="T143" s="62">
        <f t="shared" si="142"/>
        <v>325.5030848417897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-1.7053025658242404E-13</v>
      </c>
      <c r="O144" s="14">
        <f>N144*VLOOKUP('Données projet'!$B$9,Paramètres!$A$1:$I$89,3,0)*VLOOKUP('Données projet'!$B$9,Paramètres!$A$1:$I$89,5,0)</f>
        <v>-1.0197709343628959E-13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220.16090096075627</v>
      </c>
      <c r="T144" s="62">
        <f t="shared" si="142"/>
        <v>325.5030848417897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-1.7053025658242404E-13</v>
      </c>
      <c r="O145" s="14">
        <f>N145*VLOOKUP('Données projet'!$B$9,Paramètres!$A$1:$I$89,3,0)*VLOOKUP('Données projet'!$B$9,Paramètres!$A$1:$I$89,5,0)</f>
        <v>-1.0197709343628959E-13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220.16090096075627</v>
      </c>
      <c r="T145" s="62">
        <f t="shared" si="142"/>
        <v>325.5030848417897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-1.7053025658242404E-13</v>
      </c>
      <c r="O146" s="14">
        <f>N146*VLOOKUP('Données projet'!$B$9,Paramètres!$A$1:$I$89,3,0)*VLOOKUP('Données projet'!$B$9,Paramètres!$A$1:$I$89,5,0)</f>
        <v>-1.0197709343628959E-13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220.16090096075627</v>
      </c>
      <c r="T146" s="62">
        <f t="shared" si="142"/>
        <v>325.5030848417897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-1.7053025658242404E-13</v>
      </c>
      <c r="O147" s="14">
        <f>N147*VLOOKUP('Données projet'!$B$9,Paramètres!$A$1:$I$89,3,0)*VLOOKUP('Données projet'!$B$9,Paramètres!$A$1:$I$89,5,0)</f>
        <v>-1.0197709343628959E-13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220.16090096075627</v>
      </c>
      <c r="T147" s="62">
        <f t="shared" si="142"/>
        <v>325.5030848417897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-1.7053025658242404E-13</v>
      </c>
      <c r="O148" s="14">
        <f>N148*VLOOKUP('Données projet'!$B$9,Paramètres!$A$1:$I$89,3,0)*VLOOKUP('Données projet'!$B$9,Paramètres!$A$1:$I$89,5,0)</f>
        <v>-1.0197709343628959E-13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220.16090096075627</v>
      </c>
      <c r="T148" s="62">
        <f t="shared" si="142"/>
        <v>325.5030848417897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-1.7053025658242404E-13</v>
      </c>
      <c r="O149" s="14">
        <f>N149*VLOOKUP('Données projet'!$B$9,Paramètres!$A$1:$I$89,3,0)*VLOOKUP('Données projet'!$B$9,Paramètres!$A$1:$I$89,5,0)</f>
        <v>-1.0197709343628959E-13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220.16090096075627</v>
      </c>
      <c r="T149" s="62">
        <f t="shared" si="142"/>
        <v>325.5030848417897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-1.7053025658242404E-13</v>
      </c>
      <c r="O150" s="14">
        <f>N150*VLOOKUP('Données projet'!$B$9,Paramètres!$A$1:$I$89,3,0)*VLOOKUP('Données projet'!$B$9,Paramètres!$A$1:$I$89,5,0)</f>
        <v>-1.0197709343628959E-13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220.16090096075627</v>
      </c>
      <c r="T150" s="62">
        <f t="shared" si="142"/>
        <v>325.5030848417897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-1.7053025658242404E-13</v>
      </c>
      <c r="O151" s="14">
        <f>N151*VLOOKUP('Données projet'!$B$9,Paramètres!$A$1:$I$89,3,0)*VLOOKUP('Données projet'!$B$9,Paramètres!$A$1:$I$89,5,0)</f>
        <v>-1.0197709343628959E-13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220.16090096075627</v>
      </c>
      <c r="T151" s="62">
        <f t="shared" si="142"/>
        <v>325.5030848417897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-1.7053025658242404E-13</v>
      </c>
      <c r="O152" s="14">
        <f>N152*VLOOKUP('Données projet'!$B$9,Paramètres!$A$1:$I$89,3,0)*VLOOKUP('Données projet'!$B$9,Paramètres!$A$1:$I$89,5,0)</f>
        <v>-1.0197709343628959E-13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220.16090096075627</v>
      </c>
      <c r="T152" s="62">
        <f t="shared" si="142"/>
        <v>325.5030848417897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-1.7053025658242404E-13</v>
      </c>
      <c r="O153" s="14">
        <f>N153*VLOOKUP('Données projet'!$B$9,Paramètres!$A$1:$I$89,3,0)*VLOOKUP('Données projet'!$B$9,Paramètres!$A$1:$I$89,5,0)</f>
        <v>-1.0197709343628959E-13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220.16090096075627</v>
      </c>
      <c r="T153" s="62">
        <f t="shared" si="142"/>
        <v>325.5030848417897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-1.7053025658242404E-13</v>
      </c>
      <c r="O154" s="14">
        <f>N154*VLOOKUP('Données projet'!$B$9,Paramètres!$A$1:$I$89,3,0)*VLOOKUP('Données projet'!$B$9,Paramètres!$A$1:$I$89,5,0)</f>
        <v>-1.0197709343628959E-13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220.16090096075627</v>
      </c>
      <c r="T154" s="62">
        <f t="shared" si="142"/>
        <v>325.5030848417897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-1.7053025658242404E-13</v>
      </c>
      <c r="O155" s="14">
        <f>N155*VLOOKUP('Données projet'!$B$9,Paramètres!$A$1:$I$89,3,0)*VLOOKUP('Données projet'!$B$9,Paramètres!$A$1:$I$89,5,0)</f>
        <v>-1.0197709343628959E-13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220.16090096075627</v>
      </c>
      <c r="T155" s="62">
        <f t="shared" si="142"/>
        <v>325.5030848417897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-1.7053025658242404E-13</v>
      </c>
      <c r="O156" s="14">
        <f>N156*VLOOKUP('Données projet'!$B$9,Paramètres!$A$1:$I$89,3,0)*VLOOKUP('Données projet'!$B$9,Paramètres!$A$1:$I$89,5,0)</f>
        <v>-1.0197709343628959E-13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220.16090096075627</v>
      </c>
      <c r="T156" s="62">
        <f t="shared" si="142"/>
        <v>325.5030848417897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-1.7053025658242404E-13</v>
      </c>
      <c r="O157" s="14">
        <f>N157*VLOOKUP('Données projet'!$B$9,Paramètres!$A$1:$I$89,3,0)*VLOOKUP('Données projet'!$B$9,Paramètres!$A$1:$I$89,5,0)</f>
        <v>-1.0197709343628959E-13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220.16090096075627</v>
      </c>
      <c r="T157" s="62">
        <f t="shared" si="142"/>
        <v>325.5030848417897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-1.7053025658242404E-13</v>
      </c>
      <c r="O158" s="14">
        <f>N158*VLOOKUP('Données projet'!$B$9,Paramètres!$A$1:$I$89,3,0)*VLOOKUP('Données projet'!$B$9,Paramètres!$A$1:$I$89,5,0)</f>
        <v>-1.0197709343628959E-13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220.16090096075627</v>
      </c>
      <c r="T158" s="62">
        <f t="shared" si="142"/>
        <v>325.5030848417897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-1.7053025658242404E-13</v>
      </c>
      <c r="O159" s="14">
        <f>N159*VLOOKUP('Données projet'!$B$9,Paramètres!$A$1:$I$89,3,0)*VLOOKUP('Données projet'!$B$9,Paramètres!$A$1:$I$89,5,0)</f>
        <v>-1.0197709343628959E-13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220.16090096075627</v>
      </c>
      <c r="T159" s="62">
        <f t="shared" si="142"/>
        <v>325.5030848417897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-1.7053025658242404E-13</v>
      </c>
      <c r="O160" s="14">
        <f>N160*VLOOKUP('Données projet'!$B$9,Paramètres!$A$1:$I$89,3,0)*VLOOKUP('Données projet'!$B$9,Paramètres!$A$1:$I$89,5,0)</f>
        <v>-1.0197709343628959E-13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220.16090096075627</v>
      </c>
      <c r="T160" s="62">
        <f t="shared" si="142"/>
        <v>325.5030848417897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-1.7053025658242404E-13</v>
      </c>
      <c r="O161" s="14">
        <f>N161*VLOOKUP('Données projet'!$B$9,Paramètres!$A$1:$I$89,3,0)*VLOOKUP('Données projet'!$B$9,Paramètres!$A$1:$I$89,5,0)</f>
        <v>-1.0197709343628959E-13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220.16090096075627</v>
      </c>
      <c r="T161" s="62">
        <f t="shared" si="142"/>
        <v>325.5030848417897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-1.7053025658242404E-13</v>
      </c>
      <c r="O162" s="14">
        <f>N162*VLOOKUP('Données projet'!$B$9,Paramètres!$A$1:$I$89,3,0)*VLOOKUP('Données projet'!$B$9,Paramètres!$A$1:$I$89,5,0)</f>
        <v>-1.0197709343628959E-13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220.16090096075627</v>
      </c>
      <c r="T162" s="62">
        <f t="shared" si="142"/>
        <v>325.5030848417897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-1.7053025658242404E-13</v>
      </c>
      <c r="O163" s="14">
        <f>N163*VLOOKUP('Données projet'!$B$9,Paramètres!$A$1:$I$89,3,0)*VLOOKUP('Données projet'!$B$9,Paramètres!$A$1:$I$89,5,0)</f>
        <v>-1.0197709343628959E-13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220.16090096075627</v>
      </c>
      <c r="T163" s="62">
        <f t="shared" si="142"/>
        <v>325.5030848417897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-1.7053025658242404E-13</v>
      </c>
      <c r="O164" s="14">
        <f>N164*VLOOKUP('Données projet'!$B$9,Paramètres!$A$1:$I$89,3,0)*VLOOKUP('Données projet'!$B$9,Paramètres!$A$1:$I$89,5,0)</f>
        <v>-1.0197709343628959E-13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220.16090096075627</v>
      </c>
      <c r="T164" s="62">
        <f t="shared" si="142"/>
        <v>325.5030848417897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-1.7053025658242404E-13</v>
      </c>
      <c r="O165" s="14">
        <f>N165*VLOOKUP('Données projet'!$B$9,Paramètres!$A$1:$I$89,3,0)*VLOOKUP('Données projet'!$B$9,Paramètres!$A$1:$I$89,5,0)</f>
        <v>-1.0197709343628959E-13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220.16090096075627</v>
      </c>
      <c r="T165" s="62">
        <f t="shared" si="142"/>
        <v>325.5030848417897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-1.7053025658242404E-13</v>
      </c>
      <c r="O166" s="14">
        <f>N166*VLOOKUP('Données projet'!$B$9,Paramètres!$A$1:$I$89,3,0)*VLOOKUP('Données projet'!$B$9,Paramètres!$A$1:$I$89,5,0)</f>
        <v>-1.0197709343628959E-13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220.16090096075627</v>
      </c>
      <c r="T166" s="62">
        <f t="shared" si="142"/>
        <v>325.5030848417897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-1.7053025658242404E-13</v>
      </c>
      <c r="O167" s="14">
        <f>N167*VLOOKUP('Données projet'!$B$9,Paramètres!$A$1:$I$89,3,0)*VLOOKUP('Données projet'!$B$9,Paramètres!$A$1:$I$89,5,0)</f>
        <v>-1.0197709343628959E-13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220.16090096075627</v>
      </c>
      <c r="T167" s="62">
        <f t="shared" si="142"/>
        <v>325.5030848417897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-1.7053025658242404E-13</v>
      </c>
      <c r="O168" s="14">
        <f>N168*VLOOKUP('Données projet'!$B$9,Paramètres!$A$1:$I$89,3,0)*VLOOKUP('Données projet'!$B$9,Paramètres!$A$1:$I$89,5,0)</f>
        <v>-1.0197709343628959E-13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220.16090096075627</v>
      </c>
      <c r="T168" s="62">
        <f t="shared" si="142"/>
        <v>325.5030848417897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-1.7053025658242404E-13</v>
      </c>
      <c r="O169" s="14">
        <f>N169*VLOOKUP('Données projet'!$B$9,Paramètres!$A$1:$I$89,3,0)*VLOOKUP('Données projet'!$B$9,Paramètres!$A$1:$I$89,5,0)</f>
        <v>-1.0197709343628959E-13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220.16090096075627</v>
      </c>
      <c r="T169" s="62">
        <f t="shared" si="142"/>
        <v>325.5030848417897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-1.7053025658242404E-13</v>
      </c>
      <c r="O170" s="14">
        <f>N170*VLOOKUP('Données projet'!$B$9,Paramètres!$A$1:$I$89,3,0)*VLOOKUP('Données projet'!$B$9,Paramètres!$A$1:$I$89,5,0)</f>
        <v>-1.0197709343628959E-13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220.16090096075627</v>
      </c>
      <c r="T170" s="62">
        <f t="shared" si="142"/>
        <v>325.5030848417897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-1.7053025658242404E-13</v>
      </c>
      <c r="O171" s="14">
        <f>N171*VLOOKUP('Données projet'!$B$9,Paramètres!$A$1:$I$89,3,0)*VLOOKUP('Données projet'!$B$9,Paramètres!$A$1:$I$89,5,0)</f>
        <v>-1.0197709343628959E-13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220.16090096075627</v>
      </c>
      <c r="T171" s="62">
        <f t="shared" si="142"/>
        <v>325.5030848417897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-1.7053025658242404E-13</v>
      </c>
      <c r="O172" s="14">
        <f>N172*VLOOKUP('Données projet'!$B$9,Paramètres!$A$1:$I$89,3,0)*VLOOKUP('Données projet'!$B$9,Paramètres!$A$1:$I$89,5,0)</f>
        <v>-1.0197709343628959E-13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220.16090096075627</v>
      </c>
      <c r="T172" s="62">
        <f t="shared" si="142"/>
        <v>325.5030848417897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-1.7053025658242404E-13</v>
      </c>
      <c r="O173" s="14">
        <f>N173*VLOOKUP('Données projet'!$B$9,Paramètres!$A$1:$I$89,3,0)*VLOOKUP('Données projet'!$B$9,Paramètres!$A$1:$I$89,5,0)</f>
        <v>-1.0197709343628959E-13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220.16090096075627</v>
      </c>
      <c r="T173" s="62">
        <f t="shared" si="142"/>
        <v>325.5030848417897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-1.7053025658242404E-13</v>
      </c>
      <c r="O174" s="14">
        <f>N174*VLOOKUP('Données projet'!$B$9,Paramètres!$A$1:$I$89,3,0)*VLOOKUP('Données projet'!$B$9,Paramètres!$A$1:$I$89,5,0)</f>
        <v>-1.0197709343628959E-13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220.16090096075627</v>
      </c>
      <c r="T174" s="62">
        <f t="shared" si="142"/>
        <v>325.5030848417897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-1.7053025658242404E-13</v>
      </c>
      <c r="O175" s="14">
        <f>N175*VLOOKUP('Données projet'!$B$9,Paramètres!$A$1:$I$89,3,0)*VLOOKUP('Données projet'!$B$9,Paramètres!$A$1:$I$89,5,0)</f>
        <v>-1.0197709343628959E-13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220.16090096075627</v>
      </c>
      <c r="T175" s="62">
        <f t="shared" si="142"/>
        <v>325.5030848417897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-1.7053025658242404E-13</v>
      </c>
      <c r="O176" s="14">
        <f>N176*VLOOKUP('Données projet'!$B$9,Paramètres!$A$1:$I$89,3,0)*VLOOKUP('Données projet'!$B$9,Paramètres!$A$1:$I$89,5,0)</f>
        <v>-1.0197709343628959E-13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220.16090096075627</v>
      </c>
      <c r="T176" s="62">
        <f t="shared" si="142"/>
        <v>325.5030848417897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-1.7053025658242404E-13</v>
      </c>
      <c r="O177" s="14">
        <f>N177*VLOOKUP('Données projet'!$B$9,Paramètres!$A$1:$I$89,3,0)*VLOOKUP('Données projet'!$B$9,Paramètres!$A$1:$I$89,5,0)</f>
        <v>-1.0197709343628959E-13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220.16090096075627</v>
      </c>
      <c r="T177" s="62">
        <f t="shared" si="142"/>
        <v>325.5030848417897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-1.7053025658242404E-13</v>
      </c>
      <c r="O178" s="14">
        <f>N178*VLOOKUP('Données projet'!$B$9,Paramètres!$A$1:$I$89,3,0)*VLOOKUP('Données projet'!$B$9,Paramètres!$A$1:$I$89,5,0)</f>
        <v>-1.0197709343628959E-13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220.16090096075627</v>
      </c>
      <c r="T178" s="62">
        <f t="shared" si="142"/>
        <v>325.5030848417897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-1.7053025658242404E-13</v>
      </c>
      <c r="O179" s="14">
        <f>N179*VLOOKUP('Données projet'!$B$9,Paramètres!$A$1:$I$89,3,0)*VLOOKUP('Données projet'!$B$9,Paramètres!$A$1:$I$89,5,0)</f>
        <v>-1.0197709343628959E-13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220.16090096075627</v>
      </c>
      <c r="T179" s="62">
        <f t="shared" si="142"/>
        <v>325.5030848417897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-1.7053025658242404E-13</v>
      </c>
      <c r="O180" s="14">
        <f>N180*VLOOKUP('Données projet'!$B$9,Paramètres!$A$1:$I$89,3,0)*VLOOKUP('Données projet'!$B$9,Paramètres!$A$1:$I$89,5,0)</f>
        <v>-1.0197709343628959E-13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220.16090096075627</v>
      </c>
      <c r="T180" s="62">
        <f t="shared" si="142"/>
        <v>325.5030848417897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-1.7053025658242404E-13</v>
      </c>
      <c r="O181" s="14">
        <f>N181*VLOOKUP('Données projet'!$B$9,Paramètres!$A$1:$I$89,3,0)*VLOOKUP('Données projet'!$B$9,Paramètres!$A$1:$I$89,5,0)</f>
        <v>-1.0197709343628959E-13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220.16090096075627</v>
      </c>
      <c r="T181" s="62">
        <f t="shared" si="142"/>
        <v>325.5030848417897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-1.7053025658242404E-13</v>
      </c>
      <c r="O182" s="14">
        <f>N182*VLOOKUP('Données projet'!$B$9,Paramètres!$A$1:$I$89,3,0)*VLOOKUP('Données projet'!$B$9,Paramètres!$A$1:$I$89,5,0)</f>
        <v>-1.0197709343628959E-13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220.16090096075627</v>
      </c>
      <c r="T182" s="62">
        <f t="shared" si="142"/>
        <v>325.5030848417897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-1.7053025658242404E-13</v>
      </c>
      <c r="O183" s="14">
        <f>N183*VLOOKUP('Données projet'!$B$9,Paramètres!$A$1:$I$89,3,0)*VLOOKUP('Données projet'!$B$9,Paramètres!$A$1:$I$89,5,0)</f>
        <v>-1.0197709343628959E-13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220.16090096075627</v>
      </c>
      <c r="T183" s="62">
        <f t="shared" si="142"/>
        <v>325.5030848417897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-1.7053025658242404E-13</v>
      </c>
      <c r="O184" s="14">
        <f>N184*VLOOKUP('Données projet'!$B$9,Paramètres!$A$1:$I$89,3,0)*VLOOKUP('Données projet'!$B$9,Paramètres!$A$1:$I$89,5,0)</f>
        <v>-1.0197709343628959E-13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220.16090096075627</v>
      </c>
      <c r="T184" s="62">
        <f t="shared" si="142"/>
        <v>325.5030848417897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-1.7053025658242404E-13</v>
      </c>
      <c r="O185" s="14">
        <f>N185*VLOOKUP('Données projet'!$B$9,Paramètres!$A$1:$I$89,3,0)*VLOOKUP('Données projet'!$B$9,Paramètres!$A$1:$I$89,5,0)</f>
        <v>-1.0197709343628959E-13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220.16090096075627</v>
      </c>
      <c r="T185" s="62">
        <f t="shared" si="142"/>
        <v>325.5030848417897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-1.7053025658242404E-13</v>
      </c>
      <c r="O186" s="14">
        <f>N186*VLOOKUP('Données projet'!$B$9,Paramètres!$A$1:$I$89,3,0)*VLOOKUP('Données projet'!$B$9,Paramètres!$A$1:$I$89,5,0)</f>
        <v>-1.0197709343628959E-13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220.16090096075627</v>
      </c>
      <c r="T186" s="62">
        <f t="shared" si="142"/>
        <v>325.5030848417897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-1.7053025658242404E-13</v>
      </c>
      <c r="O187" s="14">
        <f>N187*VLOOKUP('Données projet'!$B$9,Paramètres!$A$1:$I$89,3,0)*VLOOKUP('Données projet'!$B$9,Paramètres!$A$1:$I$89,5,0)</f>
        <v>-1.0197709343628959E-13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220.16090096075627</v>
      </c>
      <c r="T187" s="62">
        <f t="shared" si="142"/>
        <v>325.5030848417897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-1.7053025658242404E-13</v>
      </c>
      <c r="O188" s="14">
        <f>N188*VLOOKUP('Données projet'!$B$9,Paramètres!$A$1:$I$89,3,0)*VLOOKUP('Données projet'!$B$9,Paramètres!$A$1:$I$89,5,0)</f>
        <v>-1.0197709343628959E-13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220.16090096075627</v>
      </c>
      <c r="T188" s="62">
        <f t="shared" si="142"/>
        <v>325.5030848417897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-1.7053025658242404E-13</v>
      </c>
      <c r="O189" s="14">
        <f>N189*VLOOKUP('Données projet'!$B$9,Paramètres!$A$1:$I$89,3,0)*VLOOKUP('Données projet'!$B$9,Paramètres!$A$1:$I$89,5,0)</f>
        <v>-1.0197709343628959E-13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220.16090096075627</v>
      </c>
      <c r="T189" s="62">
        <f t="shared" si="142"/>
        <v>325.5030848417897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-1.7053025658242404E-13</v>
      </c>
      <c r="O190" s="14">
        <f>N190*VLOOKUP('Données projet'!$B$9,Paramètres!$A$1:$I$89,3,0)*VLOOKUP('Données projet'!$B$9,Paramètres!$A$1:$I$89,5,0)</f>
        <v>-1.0197709343628959E-13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220.16090096075627</v>
      </c>
      <c r="T190" s="62">
        <f t="shared" si="142"/>
        <v>325.5030848417897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-1.7053025658242404E-13</v>
      </c>
      <c r="O191" s="14">
        <f>N191*VLOOKUP('Données projet'!$B$9,Paramètres!$A$1:$I$89,3,0)*VLOOKUP('Données projet'!$B$9,Paramètres!$A$1:$I$89,5,0)</f>
        <v>-1.0197709343628959E-13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220.16090096075627</v>
      </c>
      <c r="T191" s="62">
        <f t="shared" si="142"/>
        <v>325.5030848417897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-1.7053025658242404E-13</v>
      </c>
      <c r="O192" s="14">
        <f>N192*VLOOKUP('Données projet'!$B$9,Paramètres!$A$1:$I$89,3,0)*VLOOKUP('Données projet'!$B$9,Paramètres!$A$1:$I$89,5,0)</f>
        <v>-1.0197709343628959E-13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220.16090096075627</v>
      </c>
      <c r="T192" s="62">
        <f t="shared" si="142"/>
        <v>325.5030848417897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-1.7053025658242404E-13</v>
      </c>
      <c r="O193" s="14">
        <f>N193*VLOOKUP('Données projet'!$B$9,Paramètres!$A$1:$I$89,3,0)*VLOOKUP('Données projet'!$B$9,Paramètres!$A$1:$I$89,5,0)</f>
        <v>-1.0197709343628959E-13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220.16090096075627</v>
      </c>
      <c r="T193" s="62">
        <f t="shared" si="142"/>
        <v>325.5030848417897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-1.7053025658242404E-13</v>
      </c>
      <c r="O194" s="14">
        <f>N194*VLOOKUP('Données projet'!$B$9,Paramètres!$A$1:$I$89,3,0)*VLOOKUP('Données projet'!$B$9,Paramètres!$A$1:$I$89,5,0)</f>
        <v>-1.0197709343628959E-13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220.16090096075627</v>
      </c>
      <c r="T194" s="62">
        <f t="shared" si="142"/>
        <v>325.5030848417897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-1.7053025658242404E-13</v>
      </c>
      <c r="O195" s="14">
        <f>N195*VLOOKUP('Données projet'!$B$9,Paramètres!$A$1:$I$89,3,0)*VLOOKUP('Données projet'!$B$9,Paramètres!$A$1:$I$89,5,0)</f>
        <v>-1.0197709343628959E-13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220.16090096075627</v>
      </c>
      <c r="T195" s="62">
        <f t="shared" si="142"/>
        <v>325.5030848417897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-1.7053025658242404E-13</v>
      </c>
      <c r="O196" s="14">
        <f>N196*VLOOKUP('Données projet'!$B$9,Paramètres!$A$1:$I$89,3,0)*VLOOKUP('Données projet'!$B$9,Paramètres!$A$1:$I$89,5,0)</f>
        <v>-1.0197709343628959E-13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220.16090096075627</v>
      </c>
      <c r="T196" s="62">
        <f t="shared" si="142"/>
        <v>325.5030848417897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-1.7053025658242404E-13</v>
      </c>
      <c r="O197" s="14">
        <f>N197*VLOOKUP('Données projet'!$B$9,Paramètres!$A$1:$I$89,3,0)*VLOOKUP('Données projet'!$B$9,Paramètres!$A$1:$I$89,5,0)</f>
        <v>-1.0197709343628959E-13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220.16090096075627</v>
      </c>
      <c r="T197" s="62">
        <f t="shared" ref="T197:T203" si="204">$T$3</f>
        <v>325.5030848417897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-1.7053025658242404E-13</v>
      </c>
      <c r="O198" s="14">
        <f>N198*VLOOKUP('Données projet'!$B$9,Paramètres!$A$1:$I$89,3,0)*VLOOKUP('Données projet'!$B$9,Paramètres!$A$1:$I$89,5,0)</f>
        <v>-1.0197709343628959E-13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220.16090096075627</v>
      </c>
      <c r="T198" s="62">
        <f t="shared" si="204"/>
        <v>325.5030848417897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-1.7053025658242404E-13</v>
      </c>
      <c r="O199" s="14">
        <f>N199*VLOOKUP('Données projet'!$B$9,Paramètres!$A$1:$I$89,3,0)*VLOOKUP('Données projet'!$B$9,Paramètres!$A$1:$I$89,5,0)</f>
        <v>-1.0197709343628959E-13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220.16090096075627</v>
      </c>
      <c r="T199" s="62">
        <f t="shared" si="204"/>
        <v>325.5030848417897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-1.7053025658242404E-13</v>
      </c>
      <c r="O200" s="14">
        <f>N200*VLOOKUP('Données projet'!$B$9,Paramètres!$A$1:$I$89,3,0)*VLOOKUP('Données projet'!$B$9,Paramètres!$A$1:$I$89,5,0)</f>
        <v>-1.0197709343628959E-13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220.16090096075627</v>
      </c>
      <c r="T200" s="62">
        <f t="shared" si="204"/>
        <v>325.5030848417897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-1.7053025658242404E-13</v>
      </c>
      <c r="O201" s="14">
        <f>N201*VLOOKUP('Données projet'!$B$9,Paramètres!$A$1:$I$89,3,0)*VLOOKUP('Données projet'!$B$9,Paramètres!$A$1:$I$89,5,0)</f>
        <v>-1.0197709343628959E-13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220.16090096075627</v>
      </c>
      <c r="T201" s="62">
        <f t="shared" si="204"/>
        <v>325.5030848417897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-1.7053025658242404E-13</v>
      </c>
      <c r="O202" s="14">
        <f>N202*VLOOKUP('Données projet'!$B$9,Paramètres!$A$1:$I$89,3,0)*VLOOKUP('Données projet'!$B$9,Paramètres!$A$1:$I$89,5,0)</f>
        <v>-1.0197709343628959E-13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220.16090096075627</v>
      </c>
      <c r="T202" s="62">
        <f t="shared" si="204"/>
        <v>325.5030848417897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-1.7053025658242404E-13</v>
      </c>
      <c r="O203" s="14">
        <f>N203*VLOOKUP('Données projet'!$B$9,Paramètres!$A$1:$I$89,3,0)*VLOOKUP('Données projet'!$B$9,Paramètres!$A$1:$I$89,5,0)</f>
        <v>-1.0197709343628959E-13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220.16090096075627</v>
      </c>
      <c r="T203" s="62">
        <f t="shared" si="204"/>
        <v>325.5030848417897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1.2990595333015609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33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34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33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35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35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34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33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34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23" sqref="C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37" t="s">
        <v>191</v>
      </c>
      <c r="C2" s="338"/>
      <c r="D2" s="338"/>
      <c r="E2" s="338"/>
      <c r="F2" s="338"/>
      <c r="G2" s="33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36"/>
      <c r="C4" s="336"/>
      <c r="D4" s="336"/>
      <c r="E4" s="336"/>
      <c r="F4" s="336"/>
      <c r="G4" s="33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O25" sqref="O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37" t="s">
        <v>271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1.8</v>
      </c>
      <c r="C6" s="156">
        <f ca="1">IF(OR('Données projet'!B9="",'Données projet'!C9="",'Données projet'!C9=0%),0,Calculateur!S3)</f>
        <v>220.16090096075627</v>
      </c>
      <c r="D6" s="156">
        <f>IF(OR('Données projet'!B9="",'Données projet'!C9="",'Données projet'!C9=0%),0,Calculateur!T3)</f>
        <v>325.5030848417897</v>
      </c>
      <c r="E6" s="156">
        <f ca="1">MIN(C6,D6)</f>
        <v>220.16090096075627</v>
      </c>
      <c r="F6" s="156">
        <f ca="1">E6*B6</f>
        <v>396.28962172936127</v>
      </c>
      <c r="G6" s="156">
        <f ca="1">F6*(100%-'Données projet'!$C$24)*(100%-'Données projet'!$C$25)*(100%-'Données projet'!$C$26)*(100%-'Données projet'!$C$27)</f>
        <v>338.82762657860388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118.944</v>
      </c>
      <c r="K6" s="160">
        <f>J6*(100%-'Données projet'!$C$24)*(100%-'Données projet'!$C$25)*(100%-'Données projet'!$C$26)*(100%-'Données projet'!$C$27)</f>
        <v>101.69712</v>
      </c>
      <c r="L6" s="161">
        <f ca="1">G6+I6+K6</f>
        <v>440.52474657860387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396.28962172936127</v>
      </c>
      <c r="G16" s="175">
        <f t="shared" ca="1" si="3"/>
        <v>338.82762657860388</v>
      </c>
      <c r="H16" s="176">
        <f t="shared" si="3"/>
        <v>0</v>
      </c>
      <c r="I16" s="176">
        <f t="shared" si="3"/>
        <v>0</v>
      </c>
      <c r="J16" s="177">
        <f t="shared" si="3"/>
        <v>118.944</v>
      </c>
      <c r="K16" s="177">
        <f t="shared" si="3"/>
        <v>101.69712</v>
      </c>
      <c r="L16" s="178">
        <f t="shared" ca="1" si="3"/>
        <v>440.52474657860387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40" t="s">
        <v>246</v>
      </c>
      <c r="G17" s="341"/>
      <c r="H17" s="341"/>
      <c r="I17" s="341"/>
      <c r="J17" s="341"/>
      <c r="K17" s="341"/>
      <c r="L17" s="34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42"/>
      <c r="G18" s="342"/>
      <c r="H18" s="342"/>
      <c r="I18" s="342"/>
      <c r="J18" s="342"/>
      <c r="K18" s="342"/>
      <c r="L18" s="34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cellWatches>
    <cellWatch r="L16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D1" zoomScale="90" zoomScaleNormal="90" workbookViewId="0">
      <selection activeCell="P18" sqref="P1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37" t="s">
        <v>272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60" t="s">
        <v>315</v>
      </c>
      <c r="I4" s="360"/>
      <c r="K4" s="357" t="s">
        <v>253</v>
      </c>
      <c r="L4" s="35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49" t="s">
        <v>310</v>
      </c>
      <c r="S7" s="350"/>
      <c r="T7" s="350"/>
      <c r="U7" s="350"/>
      <c r="V7" s="35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2260.5099413985572</v>
      </c>
      <c r="U10" s="190">
        <f>'Données projet'!D9</f>
        <v>1.8</v>
      </c>
      <c r="V10" s="189">
        <f>U10*T10</f>
        <v>4068.9178945174031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6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61"/>
      <c r="H16" s="203"/>
      <c r="I16" s="204"/>
      <c r="J16" s="216"/>
      <c r="K16" s="225"/>
      <c r="L16" s="357" t="s">
        <v>254</v>
      </c>
      <c r="M16" s="35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61"/>
      <c r="J17" s="216"/>
      <c r="K17" s="225"/>
      <c r="L17" s="315" t="s">
        <v>289</v>
      </c>
      <c r="M17" s="31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61"/>
      <c r="J18" s="216"/>
      <c r="K18" s="225"/>
      <c r="L18" s="315" t="s">
        <v>255</v>
      </c>
      <c r="M18" s="31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61"/>
      <c r="H19" s="232" t="s">
        <v>178</v>
      </c>
      <c r="I19" s="232" t="s">
        <v>287</v>
      </c>
      <c r="J19" s="260"/>
      <c r="K19" s="183"/>
      <c r="L19" s="357" t="s">
        <v>288</v>
      </c>
      <c r="M19" s="35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61"/>
      <c r="H20" s="203">
        <v>0</v>
      </c>
      <c r="I20" s="204">
        <v>5535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1016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251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18</v>
      </c>
      <c r="B23" s="193">
        <f>'Données projet'!D36</f>
        <v>27</v>
      </c>
      <c r="C23" s="206">
        <v>8</v>
      </c>
      <c r="D23" s="194">
        <f>B23*C23</f>
        <v>216</v>
      </c>
      <c r="E23" s="206"/>
      <c r="F23" s="261"/>
      <c r="H23" s="203">
        <v>3</v>
      </c>
      <c r="I23" s="204">
        <v>251</v>
      </c>
      <c r="K23" s="225"/>
      <c r="L23" s="359" t="s">
        <v>260</v>
      </c>
      <c r="M23" s="359"/>
      <c r="N23" s="359"/>
      <c r="O23" s="25"/>
      <c r="P23" s="25"/>
      <c r="Q23" s="265"/>
      <c r="R23" s="25"/>
      <c r="S23" s="185" t="s">
        <v>264</v>
      </c>
      <c r="T23" s="35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-8453.7675500536079</v>
      </c>
      <c r="U23" s="354"/>
      <c r="V23" s="35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24</v>
      </c>
      <c r="B24" s="193">
        <f>'Données projet'!D37</f>
        <v>38</v>
      </c>
      <c r="C24" s="206">
        <v>10</v>
      </c>
      <c r="D24" s="194">
        <f t="shared" ref="D24:D42" si="2">B24*C24</f>
        <v>380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5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55"/>
      <c r="V24" s="35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47</v>
      </c>
      <c r="C25" s="206">
        <v>15</v>
      </c>
      <c r="D25" s="194">
        <f t="shared" si="2"/>
        <v>705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56">
        <f ca="1">T23-T24</f>
        <v>-8453.7675500536079</v>
      </c>
      <c r="U25" s="356"/>
      <c r="V25" s="35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40</v>
      </c>
      <c r="B26" s="193">
        <f>'Données projet'!D39</f>
        <v>50</v>
      </c>
      <c r="C26" s="206">
        <v>25</v>
      </c>
      <c r="D26" s="194">
        <f t="shared" si="2"/>
        <v>1250</v>
      </c>
      <c r="E26" s="206"/>
      <c r="F26" s="264"/>
      <c r="G26" s="259"/>
      <c r="H26" s="203"/>
      <c r="I26" s="204"/>
      <c r="K26" s="225"/>
      <c r="L26" s="343" t="s">
        <v>258</v>
      </c>
      <c r="M26" s="344"/>
      <c r="N26" s="344"/>
      <c r="O26" s="344"/>
      <c r="P26" s="345"/>
      <c r="Q26" s="265"/>
      <c r="R26" s="25"/>
      <c r="S26" s="198" t="s">
        <v>265</v>
      </c>
      <c r="T26" s="353" t="str">
        <f ca="1">IF(T25&lt;0,"Votre projet est additionnel","Votre projet n'est pas additionnel")</f>
        <v>Votre projet est additionnel</v>
      </c>
      <c r="U26" s="353"/>
      <c r="V26" s="35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50</v>
      </c>
      <c r="B27" s="193">
        <f>'Données projet'!D40</f>
        <v>294</v>
      </c>
      <c r="C27" s="206">
        <v>50</v>
      </c>
      <c r="D27" s="194">
        <f t="shared" si="2"/>
        <v>14700</v>
      </c>
      <c r="E27" s="206"/>
      <c r="F27" s="264"/>
      <c r="G27" s="259"/>
      <c r="H27" s="203"/>
      <c r="I27" s="204"/>
      <c r="K27" s="225"/>
      <c r="L27" s="346"/>
      <c r="M27" s="347"/>
      <c r="N27" s="347"/>
      <c r="O27" s="347"/>
      <c r="P27" s="348"/>
      <c r="Q27" s="265"/>
      <c r="R27" s="25"/>
      <c r="S27" s="352" t="s">
        <v>267</v>
      </c>
      <c r="T27" s="352"/>
      <c r="U27" s="352"/>
      <c r="V27" s="35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str">
        <f>IF(O83+1&lt;=MIN('Données projet'!$E$9:$E$18),O83+1,"STOP")</f>
        <v>STOP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D9BA4-452E-4D8D-AC7D-78402E44DFD8}">
  <dimension ref="B1:M28"/>
  <sheetViews>
    <sheetView workbookViewId="0">
      <selection activeCell="E25" sqref="E25"/>
    </sheetView>
  </sheetViews>
  <sheetFormatPr baseColWidth="10" defaultRowHeight="15" x14ac:dyDescent="0.25"/>
  <cols>
    <col min="1" max="1" width="1.85546875" style="302" customWidth="1"/>
    <col min="2" max="2" width="23" style="302" bestFit="1" customWidth="1"/>
    <col min="3" max="12" width="16.7109375" style="302" customWidth="1"/>
    <col min="13" max="16384" width="11.42578125" style="302"/>
  </cols>
  <sheetData>
    <row r="1" spans="2:13" ht="30.75" customHeight="1" thickBot="1" x14ac:dyDescent="0.3">
      <c r="B1" s="362" t="s">
        <v>324</v>
      </c>
      <c r="C1" s="363"/>
      <c r="D1" s="364"/>
    </row>
    <row r="2" spans="2:13" ht="27.75" customHeight="1" thickBot="1" x14ac:dyDescent="0.3"/>
    <row r="3" spans="2:13" ht="24.95" customHeight="1" x14ac:dyDescent="0.25">
      <c r="B3" s="307" t="s">
        <v>325</v>
      </c>
      <c r="C3" s="292" t="str">
        <f>'Données projet'!B9</f>
        <v>pin maritime</v>
      </c>
      <c r="D3" s="292">
        <f>'Données projet'!B10</f>
        <v>0</v>
      </c>
      <c r="E3" s="292">
        <f>'Données projet'!B11</f>
        <v>0</v>
      </c>
      <c r="F3" s="292">
        <f>'Données projet'!B12</f>
        <v>0</v>
      </c>
      <c r="G3" s="292">
        <f>'Données projet'!B13</f>
        <v>0</v>
      </c>
      <c r="H3" s="292">
        <f>'Données projet'!B14</f>
        <v>0</v>
      </c>
      <c r="I3" s="292">
        <f>'Données projet'!B15</f>
        <v>0</v>
      </c>
      <c r="J3" s="292">
        <f>'Données projet'!B16</f>
        <v>0</v>
      </c>
      <c r="K3" s="292">
        <f>'Données projet'!B17</f>
        <v>0</v>
      </c>
      <c r="L3" s="295">
        <f>'Données projet'!B18</f>
        <v>0</v>
      </c>
      <c r="M3" s="298" t="s">
        <v>328</v>
      </c>
    </row>
    <row r="4" spans="2:13" ht="24.95" customHeight="1" x14ac:dyDescent="0.25">
      <c r="B4" s="308" t="s">
        <v>326</v>
      </c>
      <c r="C4" s="300">
        <f>'Données projet'!$D$9</f>
        <v>1.8</v>
      </c>
      <c r="D4" s="300">
        <f>'Données projet'!$D$10</f>
        <v>0</v>
      </c>
      <c r="E4" s="300">
        <f>'Données projet'!$D$11</f>
        <v>0</v>
      </c>
      <c r="F4" s="300">
        <f>'Données projet'!$D$12</f>
        <v>0</v>
      </c>
      <c r="G4" s="300">
        <f>'Données projet'!$D$13</f>
        <v>0</v>
      </c>
      <c r="H4" s="300">
        <f>'Données projet'!$D$14</f>
        <v>0</v>
      </c>
      <c r="I4" s="300">
        <f>'Données projet'!$D$15</f>
        <v>0</v>
      </c>
      <c r="J4" s="300">
        <f>'Données projet'!$D$16</f>
        <v>0</v>
      </c>
      <c r="K4" s="300">
        <f>'Données projet'!$D$17</f>
        <v>0</v>
      </c>
      <c r="L4" s="301">
        <f>'Données projet'!$D$18</f>
        <v>0</v>
      </c>
      <c r="M4" s="304">
        <f>IF(SUM(C4:L4)=0,"",SUM(C4:L4))</f>
        <v>1.8</v>
      </c>
    </row>
    <row r="5" spans="2:13" ht="24.95" customHeight="1" x14ac:dyDescent="0.25">
      <c r="B5" s="308" t="s">
        <v>327</v>
      </c>
      <c r="C5" s="292"/>
      <c r="D5" s="293"/>
      <c r="E5" s="293"/>
      <c r="F5" s="293"/>
      <c r="G5" s="293"/>
      <c r="H5" s="293"/>
      <c r="I5" s="293"/>
      <c r="J5" s="293"/>
      <c r="K5" s="293"/>
      <c r="L5" s="296"/>
      <c r="M5" s="299"/>
    </row>
    <row r="6" spans="2:13" ht="24.95" customHeight="1" x14ac:dyDescent="0.25">
      <c r="B6" s="308" t="s">
        <v>329</v>
      </c>
      <c r="C6" s="288"/>
      <c r="D6" s="288"/>
      <c r="E6" s="288"/>
      <c r="F6" s="288"/>
      <c r="G6" s="288"/>
      <c r="H6" s="288"/>
      <c r="I6" s="288"/>
      <c r="J6" s="288"/>
      <c r="K6" s="288"/>
      <c r="L6" s="297"/>
      <c r="M6" s="305" t="str">
        <f>IF(SUM(C6:L6)=0,"",SUM(C6:L6))</f>
        <v/>
      </c>
    </row>
    <row r="7" spans="2:13" ht="24.95" customHeight="1" x14ac:dyDescent="0.25">
      <c r="B7" s="308" t="s">
        <v>249</v>
      </c>
      <c r="C7" s="288"/>
      <c r="D7" s="288"/>
      <c r="E7" s="288"/>
      <c r="F7" s="288"/>
      <c r="G7" s="288"/>
      <c r="H7" s="288"/>
      <c r="I7" s="288"/>
      <c r="J7" s="288"/>
      <c r="K7" s="288"/>
      <c r="L7" s="297"/>
      <c r="M7" s="306" t="str">
        <f>IF(SUM(C7:L7)=0,"",SUM(C7:L7))</f>
        <v/>
      </c>
    </row>
    <row r="8" spans="2:13" ht="24.95" customHeight="1" x14ac:dyDescent="0.25">
      <c r="B8" s="308" t="s">
        <v>330</v>
      </c>
      <c r="C8" s="294"/>
      <c r="D8" s="294"/>
      <c r="E8" s="294"/>
      <c r="F8" s="294"/>
      <c r="G8" s="294"/>
      <c r="H8" s="294"/>
      <c r="I8" s="288"/>
      <c r="J8" s="288"/>
      <c r="K8" s="288"/>
      <c r="L8" s="297"/>
      <c r="M8" s="306"/>
    </row>
    <row r="9" spans="2:13" ht="24.95" customHeight="1" thickBot="1" x14ac:dyDescent="0.3">
      <c r="B9" s="309" t="s">
        <v>331</v>
      </c>
      <c r="C9" s="310" t="str">
        <f>IF(C7=0,"",IFERROR((C7-C4)*REE!L6/REE!$B$6,""))</f>
        <v/>
      </c>
      <c r="D9" s="310" t="str">
        <f>IF(D7=0,"",IFERROR((D7-D4)*REE!L7/REE!$B$6,""))</f>
        <v/>
      </c>
      <c r="E9" s="310" t="str">
        <f>IF(E7=0,"",IFERROR((E7-E4)*REE!L8/REE!$B$6,""))</f>
        <v/>
      </c>
      <c r="F9" s="310" t="str">
        <f>IF(F7=0,"",IFERROR((F7-F4)*REE!L9/REE!$B$6,""))</f>
        <v/>
      </c>
      <c r="G9" s="310" t="str">
        <f>IF(G7=0,"",IFERROR((G7-G4)*REE!L10/REE!$B$6,""))</f>
        <v/>
      </c>
      <c r="H9" s="310" t="str">
        <f>IF(H7=0,"",IFERROR((H7-H4)*REE!L11/REE!$B$6,""))</f>
        <v/>
      </c>
      <c r="I9" s="310" t="str">
        <f>IF(I7=0,"",IFERROR((I7-I4)*REE!L12/REE!$B$6,""))</f>
        <v/>
      </c>
      <c r="J9" s="310" t="str">
        <f>IF(J7=0,"",IFERROR((J7-J4)*REE!L13/REE!$B$6,""))</f>
        <v/>
      </c>
      <c r="K9" s="310" t="str">
        <f>IF(K7=0,"",IFERROR((K7-K4)*REE!L14/REE!$B$6,""))</f>
        <v/>
      </c>
      <c r="L9" s="310" t="str">
        <f>IF(L7=0,"",IFERROR((L7-L4)*REE!L15/REE!$B$6,""))</f>
        <v/>
      </c>
      <c r="M9" s="311" t="str">
        <f>IF(SUM(C9:L9)=0,"",SUM(C9:L9))</f>
        <v/>
      </c>
    </row>
    <row r="12" spans="2:13" x14ac:dyDescent="0.25">
      <c r="D12" s="303"/>
    </row>
    <row r="13" spans="2:13" x14ac:dyDescent="0.25">
      <c r="D13" s="303"/>
    </row>
    <row r="14" spans="2:13" x14ac:dyDescent="0.25">
      <c r="D14" s="303"/>
    </row>
    <row r="15" spans="2:13" x14ac:dyDescent="0.25">
      <c r="D15" s="303"/>
    </row>
    <row r="16" spans="2:13" x14ac:dyDescent="0.25">
      <c r="D16" s="303"/>
    </row>
    <row r="17" spans="4:4" x14ac:dyDescent="0.25">
      <c r="D17" s="303"/>
    </row>
    <row r="18" spans="4:4" x14ac:dyDescent="0.25">
      <c r="D18" s="303"/>
    </row>
    <row r="19" spans="4:4" x14ac:dyDescent="0.25">
      <c r="D19" s="303"/>
    </row>
    <row r="20" spans="4:4" x14ac:dyDescent="0.25">
      <c r="D20" s="303"/>
    </row>
    <row r="21" spans="4:4" x14ac:dyDescent="0.25">
      <c r="D21" s="303"/>
    </row>
    <row r="22" spans="4:4" x14ac:dyDescent="0.25">
      <c r="D22" s="303"/>
    </row>
    <row r="23" spans="4:4" x14ac:dyDescent="0.25">
      <c r="D23" s="303"/>
    </row>
    <row r="24" spans="4:4" x14ac:dyDescent="0.25">
      <c r="D24" s="303"/>
    </row>
    <row r="25" spans="4:4" x14ac:dyDescent="0.25">
      <c r="D25" s="303"/>
    </row>
    <row r="26" spans="4:4" x14ac:dyDescent="0.25">
      <c r="D26" s="303"/>
    </row>
    <row r="27" spans="4:4" x14ac:dyDescent="0.25">
      <c r="D27" s="303"/>
    </row>
    <row r="28" spans="4:4" x14ac:dyDescent="0.25">
      <c r="D28" s="303"/>
    </row>
  </sheetData>
  <mergeCells count="1">
    <mergeCell ref="B1:D1"/>
  </mergeCells>
  <conditionalFormatting sqref="C9:M9">
    <cfRule type="cellIs" dxfId="0" priority="1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5</vt:i4>
      </vt:variant>
    </vt:vector>
  </HeadingPairs>
  <TitlesOfParts>
    <vt:vector size="13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vérification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2025-07-29T14:17:36Z</dcterms:modified>
</cp:coreProperties>
</file>