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vogroup.sharepoint.com/sites/Carbon_Co_Arbo_hors_CDA/Documents partages/General/Dossier_labellisation_2023/Carbon&amp;Co Occitanie n°1/Benoit IZARD/"/>
    </mc:Choice>
  </mc:AlternateContent>
  <xr:revisionPtr revIDLastSave="36" documentId="11_7D5159D1EE9282ACC2548C002E893F92CCD63767" xr6:coauthVersionLast="47" xr6:coauthVersionMax="47" xr10:uidLastSave="{733EF95A-3730-4B88-86C1-E486726C3590}"/>
  <bookViews>
    <workbookView xWindow="-108" yWindow="-108" windowWidth="23256" windowHeight="12576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F25" i="9" l="1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K140" i="5"/>
  <c r="F86" i="5"/>
  <c r="I140" i="5"/>
  <c r="J86" i="5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D25" i="9" l="1"/>
  <c r="E25" i="9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G73" i="5" l="1"/>
  <c r="G76" i="5" s="1"/>
  <c r="G87" i="5" s="1"/>
  <c r="F46" i="5"/>
  <c r="F49" i="5" s="1"/>
  <c r="F60" i="5" s="1"/>
  <c r="H46" i="5"/>
  <c r="H49" i="5" s="1"/>
  <c r="H60" i="5" s="1"/>
  <c r="F127" i="5"/>
  <c r="F130" i="5" s="1"/>
  <c r="F141" i="5" s="1"/>
  <c r="E100" i="5"/>
  <c r="E103" i="5" s="1"/>
  <c r="E114" i="5" s="1"/>
  <c r="E127" i="5"/>
  <c r="E130" i="5" s="1"/>
  <c r="E141" i="5" s="1"/>
  <c r="F100" i="5"/>
  <c r="F103" i="5" s="1"/>
  <c r="F114" i="5" s="1"/>
  <c r="H73" i="5"/>
  <c r="H76" i="5" s="1"/>
  <c r="H87" i="5" s="1"/>
  <c r="C73" i="5"/>
  <c r="C76" i="5" s="1"/>
  <c r="C87" i="5" s="1"/>
  <c r="I46" i="5"/>
  <c r="I49" i="5" s="1"/>
  <c r="I60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L46" i="5"/>
  <c r="L49" i="5" s="1"/>
  <c r="L60" i="5" s="1"/>
  <c r="C100" i="5"/>
  <c r="C103" i="5" s="1"/>
  <c r="C114" i="5" s="1"/>
  <c r="J46" i="5"/>
  <c r="J49" i="5" s="1"/>
  <c r="J60" i="5" s="1"/>
  <c r="I127" i="5"/>
  <c r="I130" i="5" s="1"/>
  <c r="I141" i="5" s="1"/>
  <c r="J100" i="5"/>
  <c r="J103" i="5" s="1"/>
  <c r="J114" i="5" s="1"/>
  <c r="L73" i="5"/>
  <c r="L76" i="5" s="1"/>
  <c r="L87" i="5" s="1"/>
  <c r="D73" i="5"/>
  <c r="D76" i="5" s="1"/>
  <c r="D87" i="5" s="1"/>
  <c r="F73" i="5"/>
  <c r="F76" i="5" s="1"/>
  <c r="F87" i="5" s="1"/>
  <c r="C46" i="5"/>
  <c r="C49" i="5" s="1"/>
  <c r="C60" i="5" s="1"/>
  <c r="D127" i="5"/>
  <c r="D130" i="5" s="1"/>
  <c r="D141" i="5" s="1"/>
  <c r="I73" i="5"/>
  <c r="I76" i="5" s="1"/>
  <c r="I87" i="5" s="1"/>
  <c r="J127" i="5"/>
  <c r="J130" i="5" s="1"/>
  <c r="J141" i="5" s="1"/>
  <c r="K100" i="5"/>
  <c r="K103" i="5" s="1"/>
  <c r="K114" i="5" s="1"/>
  <c r="L127" i="5"/>
  <c r="L130" i="5" s="1"/>
  <c r="L141" i="5" s="1"/>
  <c r="E46" i="5"/>
  <c r="E49" i="5" s="1"/>
  <c r="E60" i="5" s="1"/>
  <c r="E73" i="5"/>
  <c r="E76" i="5" s="1"/>
  <c r="E87" i="5" s="1"/>
  <c r="K127" i="5"/>
  <c r="K130" i="5" s="1"/>
  <c r="K141" i="5" s="1"/>
  <c r="L100" i="5"/>
  <c r="L103" i="5" s="1"/>
  <c r="L114" i="5" s="1"/>
  <c r="D46" i="5"/>
  <c r="D49" i="5" s="1"/>
  <c r="D60" i="5" s="1"/>
  <c r="D100" i="5"/>
  <c r="D103" i="5" s="1"/>
  <c r="D114" i="5" s="1"/>
  <c r="G46" i="5"/>
  <c r="G49" i="5" s="1"/>
  <c r="G60" i="5" s="1"/>
  <c r="G100" i="5"/>
  <c r="G103" i="5" s="1"/>
  <c r="G114" i="5" s="1"/>
  <c r="E19" i="5"/>
  <c r="E22" i="5" s="1"/>
  <c r="E33" i="5" s="1"/>
  <c r="C19" i="5"/>
  <c r="C22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L19" i="5"/>
  <c r="L22" i="5" s="1"/>
  <c r="L33" i="5" s="1"/>
  <c r="D19" i="5"/>
  <c r="D22" i="5" s="1"/>
  <c r="D33" i="5" s="1"/>
  <c r="F19" i="5"/>
  <c r="F22" i="5" s="1"/>
  <c r="F33" i="5" s="1"/>
  <c r="G19" i="5"/>
  <c r="G22" i="5" s="1"/>
  <c r="G33" i="5" s="1"/>
  <c r="G20" i="8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<sst xmlns="http://schemas.openxmlformats.org/spreadsheetml/2006/main" count="908" uniqueCount="352">
  <si>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</si>
  <si>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</si>
  <si>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</si>
  <si>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</si>
  <si>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</si>
  <si>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</si>
  <si>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</si>
  <si>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</si>
  <si>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</si>
  <si>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</si>
  <si>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</si>
  <si>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</si>
  <si>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</si>
  <si>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</si>
  <si>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</si>
  <si>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</si>
  <si>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</si>
  <si>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</si>
  <si>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</si>
  <si>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</si>
  <si>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</si>
  <si>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</si>
  <si>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</si>
  <si>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</si>
  <si>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</si>
  <si>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</si>
  <si>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</si>
  <si>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</si>
  <si>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</si>
  <si>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</si>
  <si>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</si>
  <si>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</si>
  <si>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</si>
  <si>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</si>
  <si>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</si>
  <si>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</si>
  <si>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</si>
  <si>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</si>
  <si>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</si>
  <si>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</si>
  <si>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</si>
  <si>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</si>
  <si>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</si>
  <si>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</si>
  <si>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</si>
  <si>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</si>
  <si>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</si>
  <si>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</si>
  <si>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</si>
  <si>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</si>
  <si>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</si>
  <si>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</si>
  <si>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</si>
  <si>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</si>
  <si>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</si>
  <si>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</si>
  <si>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</si>
  <si>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</si>
  <si>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</si>
  <si>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</si>
  <si>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</si>
  <si>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</si>
  <si>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</si>
  <si>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</si>
  <si>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</si>
  <si>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</si>
  <si>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</si>
  <si>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</si>
  <si>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</si>
  <si>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</si>
  <si>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</si>
  <si>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</si>
  <si>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</si>
  <si>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</si>
  <si>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</si>
  <si>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</si>
  <si>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</si>
  <si>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</si>
  <si>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</si>
  <si>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</si>
  <si>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</si>
  <si>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</si>
  <si>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</si>
  <si>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</si>
  <si>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</si>
  <si>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</si>
  <si>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</si>
  <si>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</si>
  <si>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</si>
  <si>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</si>
  <si>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</si>
  <si>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</si>
  <si>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</si>
  <si>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</si>
  <si>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</si>
  <si>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</si>
  <si>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</si>
  <si>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</si>
  <si>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</si>
  <si>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</si>
  <si>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</si>
  <si>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</si>
  <si>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</si>
  <si>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</si>
  <si>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</si>
  <si>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</si>
  <si>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</si>
  <si>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</si>
  <si>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</si>
  <si>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</si>
  <si>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</si>
  <si>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</si>
  <si>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</si>
  <si>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</si>
  <si>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</si>
  <si>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</si>
  <si>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</si>
  <si>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</si>
  <si>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</si>
  <si>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</si>
  <si>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</si>
  <si>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</si>
  <si>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</si>
  <si>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</si>
  <si>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</si>
  <si>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</si>
  <si>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</si>
  <si>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</si>
  <si>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</si>
  <si>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</si>
  <si>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</si>
  <si>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</si>
  <si>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</si>
  <si>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</si>
  <si>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</si>
  <si>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</si>
  <si>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</si>
  <si>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</si>
  <si>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</si>
  <si>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</si>
  <si>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</si>
  <si>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</si>
  <si>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</si>
  <si>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</si>
  <si>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</si>
  <si>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</si>
  <si>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</si>
  <si>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</si>
  <si>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</si>
  <si>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</si>
  <si>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</si>
  <si>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</si>
  <si>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</si>
  <si>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</si>
  <si>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</si>
  <si>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</si>
  <si>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</si>
  <si>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</si>
  <si>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</si>
  <si>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</si>
  <si>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</si>
  <si>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</si>
  <si>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</si>
  <si>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</si>
  <si>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</si>
  <si>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</si>
  <si>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</si>
  <si>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</si>
  <si>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</si>
  <si>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</si>
  <si>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</si>
  <si>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</si>
  <si>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</si>
  <si>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</si>
  <si>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</si>
  <si>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</si>
  <si>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</si>
  <si>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</si>
  <si>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</si>
  <si>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</si>
  <si>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</si>
  <si>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</si>
  <si>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</si>
  <si>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</si>
  <si>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</si>
  <si>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</si>
  <si>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</si>
  <si>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</si>
  <si>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</si>
  <si>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</si>
  <si>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</si>
  <si>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</si>
  <si>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</si>
  <si>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</si>
  <si>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</si>
  <si>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</si>
  <si>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</si>
  <si>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</si>
  <si>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</si>
  <si>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</si>
  <si>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</si>
  <si>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</si>
  <si>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</si>
  <si>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</si>
  <si>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</si>
  <si>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</si>
  <si>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</si>
  <si>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</si>
  <si>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</si>
  <si>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</si>
  <si>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</si>
  <si>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</si>
  <si>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</si>
  <si>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</si>
  <si>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</si>
  <si>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</si>
  <si>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</si>
  <si>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</si>
  <si>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</si>
  <si>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</si>
  <si>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</si>
  <si>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</si>
  <si>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</si>
  <si>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</si>
  <si>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</si>
  <si>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</si>
  <si>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</si>
  <si>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</si>
  <si>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</si>
  <si>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</si>
  <si>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</si>
  <si>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</si>
  <si>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</si>
  <si>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</si>
  <si>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</si>
  <si>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</si>
  <si>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</si>
  <si>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</si>
  <si>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</si>
  <si>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</si>
  <si>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</si>
  <si>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</si>
  <si>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</si>
  <si>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</si>
  <si>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</si>
  <si>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</si>
  <si>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</si>
  <si>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</si>
  <si>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</si>
  <si>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</si>
  <si>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</si>
  <si>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</si>
  <si>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</si>
  <si>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</si>
  <si>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</si>
  <si>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</si>
  <si>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</si>
  <si>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</si>
  <si>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</si>
  <si>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</si>
  <si>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</si>
  <si>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</si>
  <si>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</si>
  <si>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</si>
  <si>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</si>
  <si>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</si>
  <si>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</si>
  <si>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</si>
  <si>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</si>
  <si>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</si>
  <si>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</si>
  <si>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</si>
  <si>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</si>
  <si>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</si>
  <si>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</si>
  <si>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</si>
  <si>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</si>
  <si>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</si>
  <si>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</si>
  <si>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</si>
  <si>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</si>
  <si>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</si>
  <si>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</si>
  <si>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</si>
  <si>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</si>
  <si>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</si>
  <si>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</si>
  <si>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</si>
  <si>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</si>
  <si>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</si>
  <si>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</si>
  <si>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</si>
  <si>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</si>
  <si>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</si>
  <si>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</si>
  <si>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</si>
  <si>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</si>
  <si>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</si>
  <si>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</si>
  <si>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</si>
  <si>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</si>
  <si>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</si>
  <si>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</si>
  <si>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</si>
  <si>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</si>
  <si>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</si>
  <si>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</si>
  <si>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</si>
  <si>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</si>
  <si>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</si>
  <si>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</si>
  <si>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</si>
  <si>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</si>
  <si>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</si>
  <si>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</si>
  <si>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</si>
  <si>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</si>
  <si>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</si>
  <si>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</si>
  <si>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</si>
  <si>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</si>
  <si>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</si>
  <si>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</si>
  <si>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</si>
  <si>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</si>
  <si>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</si>
  <si>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</si>
  <si>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</si>
  <si>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</si>
  <si>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</si>
  <si>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</si>
  <si>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</si>
  <si>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</si>
  <si>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</si>
  <si>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</si>
  <si>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</si>
  <si>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</si>
  <si>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</si>
  <si>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</si>
  <si>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</si>
  <si>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</si>
  <si>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</si>
  <si>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</si>
  <si>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</si>
  <si>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</si>
  <si>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</si>
  <si>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</si>
  <si>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</si>
  <si>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</si>
  <si>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</si>
  <si>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</si>
  <si>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Cazalrenoux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</si>
</sst>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0" fillId="4" borderId="24" xfId="0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0" borderId="24" xfId="0" applyBorder="1" applyProtection="1">
      <protection locked="0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13" t="s">
        <v>311</v>
      </c>
      <c r="L3" s="113"/>
      <c r="M3" s="113"/>
      <c r="N3" s="113"/>
      <c r="O3" s="113"/>
      <c r="P3" s="113"/>
    </row>
    <row r="4" spans="2:16" x14ac:dyDescent="0.3">
      <c r="K4" s="113"/>
      <c r="L4" s="113"/>
      <c r="M4" s="113"/>
      <c r="N4" s="113"/>
      <c r="O4" s="113"/>
      <c r="P4" s="113"/>
    </row>
    <row r="5" spans="2:16" x14ac:dyDescent="0.3">
      <c r="K5" s="113"/>
      <c r="L5" s="113"/>
      <c r="M5" s="113"/>
      <c r="N5" s="113"/>
      <c r="O5" s="113"/>
      <c r="P5" s="113"/>
    </row>
    <row r="7" spans="2:16" ht="15" customHeight="1" x14ac:dyDescent="0.3">
      <c r="B7" s="114" t="s">
        <v>310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</row>
    <row r="8" spans="2:16" ht="15" customHeight="1" x14ac:dyDescent="0.3"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</row>
    <row r="9" spans="2:16" ht="15" customHeight="1" x14ac:dyDescent="0.3"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</row>
    <row r="11" spans="2:16" ht="15" customHeight="1" x14ac:dyDescent="0.3">
      <c r="B11" s="115" t="s">
        <v>335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7"/>
    </row>
    <row r="12" spans="2:16" ht="15" customHeight="1" x14ac:dyDescent="0.3">
      <c r="B12" s="118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0"/>
    </row>
    <row r="13" spans="2:16" ht="15" customHeight="1" x14ac:dyDescent="0.3">
      <c r="B13" s="118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20"/>
    </row>
    <row r="14" spans="2:16" ht="15" customHeight="1" x14ac:dyDescent="0.3">
      <c r="B14" s="118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20"/>
    </row>
    <row r="15" spans="2:16" ht="15" customHeight="1" x14ac:dyDescent="0.3">
      <c r="B15" s="118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20"/>
    </row>
    <row r="16" spans="2:16" ht="15" customHeight="1" x14ac:dyDescent="0.3">
      <c r="B16" s="118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20"/>
    </row>
    <row r="17" spans="2:16" ht="15" customHeight="1" x14ac:dyDescent="0.3"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20"/>
    </row>
    <row r="18" spans="2:16" ht="15" customHeight="1" x14ac:dyDescent="0.3">
      <c r="B18" s="118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20"/>
    </row>
    <row r="19" spans="2:16" ht="15" customHeight="1" x14ac:dyDescent="0.3">
      <c r="B19" s="118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20"/>
    </row>
    <row r="20" spans="2:16" ht="15" customHeight="1" x14ac:dyDescent="0.3">
      <c r="B20" s="118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20"/>
    </row>
    <row r="21" spans="2:16" ht="15" customHeight="1" x14ac:dyDescent="0.3">
      <c r="B21" s="118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20"/>
    </row>
    <row r="22" spans="2:16" ht="15" customHeight="1" x14ac:dyDescent="0.3"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20"/>
    </row>
    <row r="23" spans="2:16" ht="15" customHeight="1" x14ac:dyDescent="0.3">
      <c r="B23" s="118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20"/>
    </row>
    <row r="24" spans="2:16" ht="15" customHeight="1" x14ac:dyDescent="0.3">
      <c r="B24" s="118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20"/>
    </row>
    <row r="25" spans="2:16" ht="15.75" customHeight="1" x14ac:dyDescent="0.3">
      <c r="B25" s="118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20"/>
    </row>
    <row r="26" spans="2:16" ht="15.75" customHeight="1" x14ac:dyDescent="0.3">
      <c r="B26" s="118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20"/>
    </row>
    <row r="27" spans="2:16" ht="15.75" customHeight="1" x14ac:dyDescent="0.3"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20"/>
    </row>
    <row r="28" spans="2:16" ht="15.75" customHeight="1" x14ac:dyDescent="0.3">
      <c r="B28" s="118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20"/>
    </row>
    <row r="29" spans="2:16" ht="15.75" customHeight="1" x14ac:dyDescent="0.3">
      <c r="B29" s="118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20"/>
    </row>
    <row r="30" spans="2:16" ht="15.75" customHeight="1" x14ac:dyDescent="0.3"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3"/>
    </row>
    <row r="32" spans="2:16" ht="22.5" customHeight="1" x14ac:dyDescent="0.3">
      <c r="B32" s="114" t="s">
        <v>340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</row>
    <row r="33" spans="2:16" x14ac:dyDescent="0.3"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</row>
    <row r="34" spans="2:16" x14ac:dyDescent="0.3"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F2" sqref="F2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7" t="s">
        <v>339</v>
      </c>
      <c r="B2" s="128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4" t="s">
        <v>331</v>
      </c>
      <c r="B5" s="125"/>
      <c r="C5" s="125"/>
      <c r="D5" s="125"/>
      <c r="E5" s="125"/>
      <c r="F5" s="125"/>
      <c r="G5" s="125"/>
      <c r="H5" s="125"/>
      <c r="I5" s="125"/>
      <c r="J5" s="125"/>
      <c r="K5" s="12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09" t="s">
        <v>351</v>
      </c>
      <c r="C7" s="110" t="s">
        <v>351</v>
      </c>
      <c r="D7" s="110" t="s">
        <v>351</v>
      </c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111">
        <v>1.137</v>
      </c>
      <c r="C8" s="110">
        <v>1.853</v>
      </c>
      <c r="D8" s="110">
        <v>2.3809999999999998</v>
      </c>
      <c r="E8" s="26"/>
      <c r="F8" s="26"/>
      <c r="G8" s="26"/>
      <c r="H8" s="26"/>
      <c r="I8" s="26"/>
      <c r="J8" s="26"/>
      <c r="K8" s="26"/>
      <c r="L8" s="103">
        <f>SUM(B8:K8)</f>
        <v>5.3710000000000004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">
        <v>33</v>
      </c>
      <c r="C9" s="1" t="s">
        <v>33</v>
      </c>
      <c r="D9" s="1" t="s">
        <v>33</v>
      </c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32</v>
      </c>
      <c r="C11" s="1" t="s">
        <v>32</v>
      </c>
      <c r="D11" s="1" t="s">
        <v>32</v>
      </c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v>250</v>
      </c>
      <c r="C12" s="1">
        <v>250</v>
      </c>
      <c r="D12" s="1">
        <v>250</v>
      </c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5</v>
      </c>
      <c r="C13" s="27" t="s">
        <v>5</v>
      </c>
      <c r="D13" s="27" t="s">
        <v>5</v>
      </c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0.86</v>
      </c>
      <c r="C15" s="29">
        <v>0.86</v>
      </c>
      <c r="D15" s="29">
        <v>0.86</v>
      </c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/>
      <c r="F16" s="1"/>
      <c r="G16" s="1"/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343</v>
      </c>
      <c r="B17" s="1" t="s">
        <v>104</v>
      </c>
      <c r="C17" s="1" t="s">
        <v>104</v>
      </c>
      <c r="D17" s="1" t="s">
        <v>104</v>
      </c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344</v>
      </c>
      <c r="B18" s="1" t="s">
        <v>104</v>
      </c>
      <c r="C18" s="1" t="s">
        <v>104</v>
      </c>
      <c r="D18" s="1" t="s">
        <v>104</v>
      </c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345</v>
      </c>
      <c r="B19" s="1" t="s">
        <v>104</v>
      </c>
      <c r="C19" s="1" t="s">
        <v>104</v>
      </c>
      <c r="D19" s="1" t="s">
        <v>104</v>
      </c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5.37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>Il manque des données ligne 20</v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4" t="s">
        <v>308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6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Amandier - Gobelet</v>
      </c>
      <c r="C26" s="11" t="str">
        <f t="shared" si="0"/>
        <v>Amandier - Gobelet</v>
      </c>
      <c r="D26" s="11" t="str">
        <f t="shared" si="0"/>
        <v>Amandier - Gobelet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150</v>
      </c>
      <c r="C27" s="12">
        <f>IF(C12="","",VLOOKUP(C26,'(ne pas modifier) BDD_REF'!$C$21:$D$42,2,FALSE))</f>
        <v>150</v>
      </c>
      <c r="D27" s="12">
        <f>IF(D12="","",VLOOKUP(D26,'(ne pas modifier) BDD_REF'!$C$21:$D$42,2,FALSE))</f>
        <v>150</v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Climat Sec Mediterranéen - Grandes cultures</v>
      </c>
      <c r="C34" s="46" t="str">
        <f>CONCATENATE(Eligibilité_projet!C13," - ",Eligibilité_projet!C16)</f>
        <v>Climat Sec Mediterranéen - Grandes cultures</v>
      </c>
      <c r="D34" s="46" t="str">
        <f>CONCATENATE(Eligibilité_projet!D13," - ",Eligibilité_projet!D16)</f>
        <v>Climat Sec Mediterranéen - Grandes cultures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cultures-Climat Sec Mediterranéen</v>
      </c>
      <c r="C35" s="46" t="str">
        <f>CONCATENATE(Eligibilité_projet!C14," - ",Eligibilité_projet!C16,"-",Eligibilité_projet!C13)</f>
        <v>20 - Grandes cultures-Climat Sec Mediterranéen</v>
      </c>
      <c r="D35" s="46" t="str">
        <f>CONCATENATE(Eligibilité_projet!D14," - ",Eligibilité_projet!D16,"-",Eligibilité_projet!D13)</f>
        <v>20 - Grandes cultures-Climat Sec Mediterranéen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28.465931999999999</v>
      </c>
      <c r="C36" s="47">
        <f>RECant_sol!D9</f>
        <v>46.391707999999994</v>
      </c>
      <c r="D36" s="47">
        <f>RECant_sol!E9</f>
        <v>59.610715999999989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134.46835599999997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41.733675238095238</v>
      </c>
      <c r="C37" s="48">
        <f>RECant_biom!D28</f>
        <v>68.014512063492063</v>
      </c>
      <c r="D37" s="47">
        <f>RECant_biom!E28</f>
        <v>87.394793968253964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197.14298126984127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70.19960723809524</v>
      </c>
      <c r="C38" s="48">
        <f t="shared" si="3"/>
        <v>114.40622006349206</v>
      </c>
      <c r="D38" s="47">
        <f t="shared" si="3"/>
        <v>147.00550996825396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331.61133726984121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>OUI</v>
      </c>
      <c r="D46" s="108" t="str">
        <f t="shared" si="6"/>
        <v>OUI</v>
      </c>
      <c r="E46" s="13" t="str">
        <f t="shared" si="6"/>
        <v/>
      </c>
      <c r="F46" s="13" t="str">
        <f t="shared" si="6"/>
        <v/>
      </c>
      <c r="G46" s="13" t="str">
        <f t="shared" si="6"/>
        <v/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9" t="s">
        <v>332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1.4414723373330001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1.4414723373330001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1.4414723373330001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4.3244170119990004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-8.1947702377381049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-13.355241205390245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-17.160728175949362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-38.710739619077714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B105" zoomScale="70" zoomScaleNormal="70" workbookViewId="0">
      <selection activeCell="P123" sqref="P123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32" t="s">
        <v>336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4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1.4414723373330001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1.4414723373330001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1.4414723373330001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4.3244170119990004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112">
        <v>0</v>
      </c>
      <c r="D7" s="112">
        <v>0</v>
      </c>
      <c r="E7" s="112">
        <v>4</v>
      </c>
      <c r="F7" s="93"/>
      <c r="G7" s="93"/>
      <c r="H7" s="93"/>
      <c r="I7" s="93"/>
      <c r="J7" s="93"/>
      <c r="K7" s="93"/>
      <c r="L7" s="93"/>
      <c r="M7" s="42">
        <f t="shared" ref="M7:M38" si="0">SUM(C7:L7)</f>
        <v>4</v>
      </c>
    </row>
    <row r="8" spans="1:15" x14ac:dyDescent="0.3">
      <c r="B8" s="7" t="s">
        <v>313</v>
      </c>
      <c r="C8" s="112">
        <v>45</v>
      </c>
      <c r="D8" s="112">
        <v>45</v>
      </c>
      <c r="E8" s="112">
        <v>45</v>
      </c>
      <c r="F8" s="93"/>
      <c r="G8" s="93"/>
      <c r="H8" s="93"/>
      <c r="I8" s="93"/>
      <c r="J8" s="93"/>
      <c r="K8" s="93"/>
      <c r="L8" s="93"/>
      <c r="M8" s="42">
        <f t="shared" si="0"/>
        <v>135</v>
      </c>
    </row>
    <row r="9" spans="1:15" x14ac:dyDescent="0.3">
      <c r="B9" s="7" t="s">
        <v>314</v>
      </c>
      <c r="C9" s="112">
        <v>0</v>
      </c>
      <c r="D9" s="112">
        <v>0</v>
      </c>
      <c r="E9" s="112">
        <v>0</v>
      </c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328</v>
      </c>
      <c r="C10" s="42">
        <f>C7*'(ne pas modifier) BDD_REF'!$B$207 + (C8+C9)*'(ne pas modifier) BDD_REF'!$B$208</f>
        <v>0.27</v>
      </c>
      <c r="D10" s="42">
        <f>D7*'(ne pas modifier) BDD_REF'!$B$207 + (D8+D9)*'(ne pas modifier) BDD_REF'!$B$208</f>
        <v>0.27</v>
      </c>
      <c r="E10" s="42">
        <f>E7*'(ne pas modifier) BDD_REF'!$B$207 + (E8+E9)*'(ne pas modifier) BDD_REF'!$B$208</f>
        <v>0.33400000000000002</v>
      </c>
      <c r="F10" s="42">
        <f>F7*'(ne pas modifier) BDD_REF'!$B$207 + (F8+F9)*'(ne pas modifier) BDD_REF'!$B$208</f>
        <v>0</v>
      </c>
      <c r="G10" s="42">
        <f>G7*'(ne pas modifier) BDD_REF'!$B$207 + (G8+G9)*'(ne pas modifier) BDD_REF'!$B$208</f>
        <v>0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0.87400000000000011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9.4500000000000001E-2</v>
      </c>
      <c r="D11" s="42">
        <f>((D7*'(ne pas modifier) BDD_REF'!$B$220)+('RECeff + REIamont (2)'!D8+'RECeff + REIamont (2)'!D9)*'(ne pas modifier) BDD_REF'!$B$221)*'(ne pas modifier) BDD_REF'!$B$209</f>
        <v>9.4500000000000001E-2</v>
      </c>
      <c r="E11" s="42">
        <f>((E7*'(ne pas modifier) BDD_REF'!$B$220)+('RECeff + REIamont (2)'!E8+'RECeff + REIamont (2)'!E9)*'(ne pas modifier) BDD_REF'!$B$221)*'(ne pas modifier) BDD_REF'!$B$209</f>
        <v>9.8899999999999988E-2</v>
      </c>
      <c r="F11" s="42">
        <f>((F7*'(ne pas modifier) BDD_REF'!$B$220)+('RECeff + REIamont (2)'!F8+'RECeff + REIamont (2)'!F9)*'(ne pas modifier) BDD_REF'!$B$221)*'(ne pas modifier) BDD_REF'!$B$209</f>
        <v>0</v>
      </c>
      <c r="G11" s="42">
        <f>((G7*'(ne pas modifier) BDD_REF'!$B$220)+('RECeff + REIamont (2)'!G8+'RECeff + REIamont (2)'!G9)*'(ne pas modifier) BDD_REF'!$B$221)*'(ne pas modifier) BDD_REF'!$B$209</f>
        <v>0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0.28789999999999999</v>
      </c>
    </row>
    <row r="12" spans="1:15" x14ac:dyDescent="0.3">
      <c r="B12" s="20" t="s">
        <v>330</v>
      </c>
      <c r="C12" s="42">
        <f>(C7+C8+C9)*'(ne pas modifier) BDD_REF'!$B$222*'(ne pas modifier) BDD_REF'!$B$210</f>
        <v>0.11879999999999998</v>
      </c>
      <c r="D12" s="42">
        <f>(D7+D8+D9)*'(ne pas modifier) BDD_REF'!$B$222*'(ne pas modifier) BDD_REF'!$B$210</f>
        <v>0.11879999999999998</v>
      </c>
      <c r="E12" s="42">
        <f>(E7+E8+E9)*'(ne pas modifier) BDD_REF'!$B$222*'(ne pas modifier) BDD_REF'!$B$210</f>
        <v>0.12936</v>
      </c>
      <c r="F12" s="42">
        <f>(F7+F8+F9)*'(ne pas modifier) BDD_REF'!$B$222*'(ne pas modifier) BDD_REF'!$B$210</f>
        <v>0</v>
      </c>
      <c r="G12" s="42">
        <f>(G7+G8+G9)*'(ne pas modifier) BDD_REF'!$B$222*'(ne pas modifier) BDD_REF'!$B$210</f>
        <v>0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0.36695999999999995</v>
      </c>
    </row>
    <row r="13" spans="1:15" x14ac:dyDescent="0.3">
      <c r="B13" s="7" t="s">
        <v>315</v>
      </c>
      <c r="C13" s="112"/>
      <c r="D13" s="112"/>
      <c r="E13" s="112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112">
        <v>104</v>
      </c>
      <c r="D14" s="112">
        <v>104</v>
      </c>
      <c r="E14" s="112">
        <v>104</v>
      </c>
      <c r="F14" s="93"/>
      <c r="G14" s="93"/>
      <c r="H14" s="93"/>
      <c r="I14" s="93"/>
      <c r="J14" s="93"/>
      <c r="K14" s="93"/>
      <c r="L14" s="93"/>
      <c r="M14" s="42">
        <f t="shared" si="0"/>
        <v>312</v>
      </c>
    </row>
    <row r="15" spans="1:15" x14ac:dyDescent="0.3">
      <c r="B15" s="7" t="s">
        <v>317</v>
      </c>
      <c r="C15" s="112"/>
      <c r="D15" s="112"/>
      <c r="E15" s="112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318</v>
      </c>
      <c r="C16" s="112"/>
      <c r="D16" s="112"/>
      <c r="E16" s="112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112"/>
      <c r="D17" s="112"/>
      <c r="E17" s="112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112"/>
      <c r="D18" s="112"/>
      <c r="E18" s="112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0.31938399999999995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0.31938399999999995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0.31938399999999995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0.95815199999999989</v>
      </c>
    </row>
    <row r="20" spans="1:108" x14ac:dyDescent="0.3">
      <c r="B20" s="7" t="s">
        <v>321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3">
      <c r="B21" s="3" t="s">
        <v>184</v>
      </c>
      <c r="C21" s="42">
        <f>(C20*'(ne pas modifier) BDD_REF'!$B$211)/1000</f>
        <v>0</v>
      </c>
      <c r="D21" s="42">
        <f>(D20*'(ne pas modifier) BDD_REF'!$B$211)/1000</f>
        <v>0</v>
      </c>
      <c r="E21" s="42">
        <f>(E20*'(ne pas modifier) BDD_REF'!$B$211)/1000</f>
        <v>0</v>
      </c>
      <c r="F21" s="42">
        <f>(F20*'(ne pas modifier) BDD_REF'!$B$211)/1000</f>
        <v>0</v>
      </c>
      <c r="G21" s="42">
        <f>(G20*'(ne pas modifier) BDD_REF'!$B$211)/1000</f>
        <v>0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</v>
      </c>
    </row>
    <row r="22" spans="1:108" s="17" customFormat="1" x14ac:dyDescent="0.3">
      <c r="A22" s="19"/>
      <c r="B22" s="20" t="s">
        <v>185</v>
      </c>
      <c r="C22" s="94">
        <f>C19+C21</f>
        <v>0.31938399999999995</v>
      </c>
      <c r="D22" s="94">
        <f t="shared" ref="D22:L22" si="1">D19+D21</f>
        <v>0.31938399999999995</v>
      </c>
      <c r="E22" s="94">
        <f t="shared" si="1"/>
        <v>0.31938399999999995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0.95815199999999989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112">
        <v>25</v>
      </c>
      <c r="D23" s="112">
        <v>25</v>
      </c>
      <c r="E23" s="112">
        <v>25</v>
      </c>
      <c r="F23" s="93"/>
      <c r="G23" s="93"/>
      <c r="H23" s="93"/>
      <c r="I23" s="93"/>
      <c r="J23" s="93"/>
      <c r="K23" s="93"/>
      <c r="L23" s="93"/>
      <c r="M23" s="42">
        <f t="shared" si="0"/>
        <v>75</v>
      </c>
    </row>
    <row r="24" spans="1:108" x14ac:dyDescent="0.3">
      <c r="B24" s="7" t="s">
        <v>323</v>
      </c>
      <c r="C24" s="112">
        <v>5</v>
      </c>
      <c r="D24" s="112">
        <v>5</v>
      </c>
      <c r="E24" s="112">
        <v>5</v>
      </c>
      <c r="F24" s="93"/>
      <c r="G24" s="93"/>
      <c r="H24" s="93"/>
      <c r="I24" s="93"/>
      <c r="J24" s="93"/>
      <c r="K24" s="93"/>
      <c r="L24" s="93"/>
      <c r="M24" s="42">
        <f t="shared" si="0"/>
        <v>15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3.9799999999999995E-2</v>
      </c>
      <c r="D25" s="42">
        <f>(D7*'(ne pas modifier) BDD_REF'!$B$212+'RECeff + REIamont (2)'!D23*'(ne pas modifier) BDD_REF'!$B$213+'RECeff + REIamont (2)'!D24*'(ne pas modifier) BDD_REF'!$B$214)/1000</f>
        <v>3.9799999999999995E-2</v>
      </c>
      <c r="E25" s="42">
        <f>(E7*'(ne pas modifier) BDD_REF'!$B$212+'RECeff + REIamont (2)'!E23*'(ne pas modifier) BDD_REF'!$B$213+'RECeff + REIamont (2)'!E24*'(ne pas modifier) BDD_REF'!$B$214)/1000</f>
        <v>5.7839999999999996E-2</v>
      </c>
      <c r="F25" s="42">
        <f>(F7*'(ne pas modifier) BDD_REF'!$B$212+'RECeff + REIamont (2)'!F23*'(ne pas modifier) BDD_REF'!$B$213+'RECeff + REIamont (2)'!F24*'(ne pas modifier) BDD_REF'!$B$214)/1000</f>
        <v>0</v>
      </c>
      <c r="G25" s="42">
        <f>(G7*'(ne pas modifier) BDD_REF'!$B$212+'RECeff + REIamont (2)'!G23*'(ne pas modifier) BDD_REF'!$B$213+'RECeff + REIamont (2)'!G24*'(ne pas modifier) BDD_REF'!$B$214)/1000</f>
        <v>0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0.13743999999999998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326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327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186</v>
      </c>
      <c r="C32" s="94">
        <f>C25+C26+C31</f>
        <v>3.9799999999999995E-2</v>
      </c>
      <c r="D32" s="94">
        <f t="shared" ref="D32:L32" si="2">D25+D26+D31</f>
        <v>3.9799999999999995E-2</v>
      </c>
      <c r="E32" s="94">
        <f t="shared" si="2"/>
        <v>5.7839999999999996E-2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0.13743999999999998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0.56044392857142844</v>
      </c>
      <c r="D33" s="96">
        <f>((D10+D11+D12)/1000*44/28*'(ne pas modifier) BDD_REF'!$B$232)+'RECeff + REIamont (2)'!D22+'RECeff + REIamont (2)'!D32</f>
        <v>0.56044392857142844</v>
      </c>
      <c r="E33" s="96">
        <f>((E10+E11+E12)/1000*44/28*'(ne pas modifier) BDD_REF'!$B$232)+'RECeff + REIamont (2)'!E22+'RECeff + REIamont (2)'!E32</f>
        <v>0.61136512857142844</v>
      </c>
      <c r="F33" s="96">
        <f>((F10+F11+F12)/1000*44/28*'(ne pas modifier) BDD_REF'!$B$232)+'RECeff + REIamont (2)'!F22+'RECeff + REIamont (2)'!F32</f>
        <v>0</v>
      </c>
      <c r="G33" s="96">
        <f>((G10+G11+G12)/1000*44/28*'(ne pas modifier) BDD_REF'!$B$232)+'RECeff + REIamont (2)'!G22+'RECeff + REIamont (2)'!G32</f>
        <v>0</v>
      </c>
      <c r="H33" s="96">
        <f>((H10+H11+H12)/1000*44/28*'(ne pas modifier) BDD_REF'!$B$232)+'RECeff + REIamont (2)'!H22+'RECeff + REIamont (2)'!H32</f>
        <v>0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1.7322529857142852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112">
        <v>0</v>
      </c>
      <c r="D34" s="112"/>
      <c r="E34" s="112">
        <v>0</v>
      </c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313</v>
      </c>
      <c r="C35" s="112">
        <v>45</v>
      </c>
      <c r="D35" s="112">
        <v>45</v>
      </c>
      <c r="E35" s="112">
        <v>45</v>
      </c>
      <c r="F35" s="93"/>
      <c r="G35" s="93"/>
      <c r="H35" s="93"/>
      <c r="I35" s="93"/>
      <c r="J35" s="93"/>
      <c r="K35" s="93"/>
      <c r="L35" s="93"/>
      <c r="M35" s="42">
        <f t="shared" si="0"/>
        <v>135</v>
      </c>
    </row>
    <row r="36" spans="1:108" x14ac:dyDescent="0.3">
      <c r="B36" s="7" t="s">
        <v>314</v>
      </c>
      <c r="C36" s="112">
        <v>0</v>
      </c>
      <c r="D36" s="112">
        <v>0</v>
      </c>
      <c r="E36" s="112">
        <v>0</v>
      </c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0.27</v>
      </c>
      <c r="D37" s="42">
        <f>D34*'(ne pas modifier) BDD_REF'!$B$207 + (D35+D36)*'(ne pas modifier) BDD_REF'!$B$208</f>
        <v>0.27</v>
      </c>
      <c r="E37" s="42">
        <f>E34*'(ne pas modifier) BDD_REF'!$B$207 + (E35+E36)*'(ne pas modifier) BDD_REF'!$B$208</f>
        <v>0.27</v>
      </c>
      <c r="F37" s="42">
        <f>F34*'(ne pas modifier) BDD_REF'!$B$207 + (F35+F36)*'(ne pas modifier) BDD_REF'!$B$208</f>
        <v>0</v>
      </c>
      <c r="G37" s="42">
        <f>G34*'(ne pas modifier) BDD_REF'!$B$207 + (G35+G36)*'(ne pas modifier) BDD_REF'!$B$208</f>
        <v>0</v>
      </c>
      <c r="H37" s="42">
        <f>H34*'(ne pas modifier) BDD_REF'!$B$207 + (H35+H36)*'(ne pas modifier) BDD_REF'!$B$208</f>
        <v>0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0.81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9.4500000000000001E-2</v>
      </c>
      <c r="D38" s="42">
        <f>((D34*'(ne pas modifier) BDD_REF'!$B$220)+('RECeff + REIamont (2)'!D35+'RECeff + REIamont (2)'!D36)*'(ne pas modifier) BDD_REF'!$B$221)*'(ne pas modifier) BDD_REF'!$B$209</f>
        <v>9.4500000000000001E-2</v>
      </c>
      <c r="E38" s="42">
        <f>((E34*'(ne pas modifier) BDD_REF'!$B$220)+('RECeff + REIamont (2)'!E35+'RECeff + REIamont (2)'!E36)*'(ne pas modifier) BDD_REF'!$B$221)*'(ne pas modifier) BDD_REF'!$B$209</f>
        <v>9.4500000000000001E-2</v>
      </c>
      <c r="F38" s="42">
        <f>((F34*'(ne pas modifier) BDD_REF'!$B$220)+('RECeff + REIamont (2)'!F35+'RECeff + REIamont (2)'!F36)*'(ne pas modifier) BDD_REF'!$B$221)*'(ne pas modifier) BDD_REF'!$B$209</f>
        <v>0</v>
      </c>
      <c r="G38" s="42">
        <f>((G34*'(ne pas modifier) BDD_REF'!$B$220)+('RECeff + REIamont (2)'!G35+'RECeff + REIamont (2)'!G36)*'(ne pas modifier) BDD_REF'!$B$221)*'(ne pas modifier) BDD_REF'!$B$209</f>
        <v>0</v>
      </c>
      <c r="H38" s="42">
        <f>((H34*'(ne pas modifier) BDD_REF'!$B$220)+('RECeff + REIamont (2)'!H35+'RECeff + REIamont (2)'!H36)*'(ne pas modifier) BDD_REF'!$B$221)*'(ne pas modifier) BDD_REF'!$B$209</f>
        <v>0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0.28349999999999997</v>
      </c>
    </row>
    <row r="39" spans="1:108" x14ac:dyDescent="0.3">
      <c r="B39" s="20" t="s">
        <v>330</v>
      </c>
      <c r="C39" s="42">
        <f>(C34+C35+C36)*'(ne pas modifier) BDD_REF'!$B$222*'(ne pas modifier) BDD_REF'!$B$210</f>
        <v>0.11879999999999998</v>
      </c>
      <c r="D39" s="42">
        <f>(D34+D35+D36)*'(ne pas modifier) BDD_REF'!$B$222*'(ne pas modifier) BDD_REF'!$B$210</f>
        <v>0.11879999999999998</v>
      </c>
      <c r="E39" s="42">
        <f>(E34+E35+E36)*'(ne pas modifier) BDD_REF'!$B$222*'(ne pas modifier) BDD_REF'!$B$210</f>
        <v>0.11879999999999998</v>
      </c>
      <c r="F39" s="42">
        <f>(F34+F35+F36)*'(ne pas modifier) BDD_REF'!$B$222*'(ne pas modifier) BDD_REF'!$B$210</f>
        <v>0</v>
      </c>
      <c r="G39" s="42">
        <f>(G34+G35+G36)*'(ne pas modifier) BDD_REF'!$B$222*'(ne pas modifier) BDD_REF'!$B$210</f>
        <v>0</v>
      </c>
      <c r="H39" s="42">
        <f>(H34+H35+H36)*'(ne pas modifier) BDD_REF'!$B$222*'(ne pas modifier) BDD_REF'!$B$210</f>
        <v>0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0.35639999999999994</v>
      </c>
    </row>
    <row r="40" spans="1:108" x14ac:dyDescent="0.3">
      <c r="B40" s="7" t="s">
        <v>315</v>
      </c>
      <c r="C40" s="112"/>
      <c r="D40" s="112"/>
      <c r="E40" s="112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112">
        <v>104</v>
      </c>
      <c r="D41" s="112">
        <v>104</v>
      </c>
      <c r="E41" s="112">
        <v>104</v>
      </c>
      <c r="F41" s="93"/>
      <c r="G41" s="93"/>
      <c r="H41" s="93"/>
      <c r="I41" s="93"/>
      <c r="J41" s="93"/>
      <c r="K41" s="93"/>
      <c r="L41" s="93"/>
      <c r="M41" s="42">
        <f t="shared" si="3"/>
        <v>312</v>
      </c>
    </row>
    <row r="42" spans="1:108" x14ac:dyDescent="0.3">
      <c r="B42" s="7" t="s">
        <v>317</v>
      </c>
      <c r="C42" s="112"/>
      <c r="D42" s="112"/>
      <c r="E42" s="112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318</v>
      </c>
      <c r="C43" s="112"/>
      <c r="D43" s="112"/>
      <c r="E43" s="112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112"/>
      <c r="D44" s="112"/>
      <c r="E44" s="112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112"/>
      <c r="D45" s="112"/>
      <c r="E45" s="112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0.31938399999999995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0.31938399999999995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0.31938399999999995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0.95815199999999989</v>
      </c>
    </row>
    <row r="47" spans="1:108" x14ac:dyDescent="0.3">
      <c r="B47" s="7" t="s">
        <v>321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3">
      <c r="B48" s="3" t="s">
        <v>184</v>
      </c>
      <c r="C48" s="42">
        <f>(C47*'(ne pas modifier) BDD_REF'!$B$211)/1000</f>
        <v>0</v>
      </c>
      <c r="D48" s="42">
        <f>(D47*'(ne pas modifier) BDD_REF'!$B$211)/1000</f>
        <v>0</v>
      </c>
      <c r="E48" s="42">
        <f>(E47*'(ne pas modifier) BDD_REF'!$B$211)/1000</f>
        <v>0</v>
      </c>
      <c r="F48" s="42">
        <f>(F47*'(ne pas modifier) BDD_REF'!$B$211)/1000</f>
        <v>0</v>
      </c>
      <c r="G48" s="42">
        <f>(G47*'(ne pas modifier) BDD_REF'!$B$211)/1000</f>
        <v>0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0</v>
      </c>
    </row>
    <row r="49" spans="1:108" s="17" customFormat="1" x14ac:dyDescent="0.3">
      <c r="A49" s="19"/>
      <c r="B49" s="20" t="s">
        <v>185</v>
      </c>
      <c r="C49" s="94">
        <f>C46+C48</f>
        <v>0.31938399999999995</v>
      </c>
      <c r="D49" s="94">
        <f t="shared" ref="D49:L49" si="4">D46+D48</f>
        <v>0.31938399999999995</v>
      </c>
      <c r="E49" s="94">
        <f t="shared" si="4"/>
        <v>0.31938399999999995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0.95815199999999989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112">
        <v>25</v>
      </c>
      <c r="D50" s="112">
        <v>25</v>
      </c>
      <c r="E50" s="112">
        <v>25</v>
      </c>
      <c r="F50" s="93"/>
      <c r="G50" s="93"/>
      <c r="H50" s="93"/>
      <c r="I50" s="93"/>
      <c r="J50" s="93"/>
      <c r="K50" s="93"/>
      <c r="L50" s="93"/>
      <c r="M50" s="42">
        <f t="shared" si="3"/>
        <v>75</v>
      </c>
    </row>
    <row r="51" spans="1:108" x14ac:dyDescent="0.3">
      <c r="B51" s="7" t="s">
        <v>323</v>
      </c>
      <c r="C51" s="112">
        <v>5</v>
      </c>
      <c r="D51" s="112">
        <v>5</v>
      </c>
      <c r="E51" s="112">
        <v>5</v>
      </c>
      <c r="F51" s="93"/>
      <c r="G51" s="93"/>
      <c r="H51" s="93"/>
      <c r="I51" s="93"/>
      <c r="J51" s="93"/>
      <c r="K51" s="93"/>
      <c r="L51" s="93"/>
      <c r="M51" s="42">
        <f t="shared" si="3"/>
        <v>15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3.9799999999999995E-2</v>
      </c>
      <c r="D52" s="42">
        <f>(D34*'(ne pas modifier) BDD_REF'!$B$212+'RECeff + REIamont (2)'!D50*'(ne pas modifier) BDD_REF'!$B$213+'RECeff + REIamont (2)'!D51*'(ne pas modifier) BDD_REF'!$B$214)/1000</f>
        <v>3.9799999999999995E-2</v>
      </c>
      <c r="E52" s="42">
        <f>(E34*'(ne pas modifier) BDD_REF'!$B$212+'RECeff + REIamont (2)'!E50*'(ne pas modifier) BDD_REF'!$B$213+'RECeff + REIamont (2)'!E51*'(ne pas modifier) BDD_REF'!$B$214)/1000</f>
        <v>3.9799999999999995E-2</v>
      </c>
      <c r="F52" s="42">
        <f>(F34*'(ne pas modifier) BDD_REF'!$B$212+'RECeff + REIamont (2)'!F50*'(ne pas modifier) BDD_REF'!$B$213+'RECeff + REIamont (2)'!F51*'(ne pas modifier) BDD_REF'!$B$214)/1000</f>
        <v>0</v>
      </c>
      <c r="G52" s="42">
        <f>(G34*'(ne pas modifier) BDD_REF'!$B$212+'RECeff + REIamont (2)'!G50*'(ne pas modifier) BDD_REF'!$B$213+'RECeff + REIamont (2)'!G51*'(ne pas modifier) BDD_REF'!$B$214)/1000</f>
        <v>0</v>
      </c>
      <c r="H52" s="42">
        <f>(H34*'(ne pas modifier) BDD_REF'!$B$212+'RECeff + REIamont (2)'!H50*'(ne pas modifier) BDD_REF'!$B$213+'RECeff + REIamont (2)'!H51*'(ne pas modifier) BDD_REF'!$B$214)/1000</f>
        <v>0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0.11939999999999998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326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327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0</v>
      </c>
    </row>
    <row r="59" spans="1:108" s="17" customFormat="1" x14ac:dyDescent="0.3">
      <c r="A59" s="19"/>
      <c r="B59" s="20" t="s">
        <v>186</v>
      </c>
      <c r="C59" s="94">
        <f>C52+C53+C58</f>
        <v>3.9799999999999995E-2</v>
      </c>
      <c r="D59" s="94">
        <f t="shared" ref="D59:L59" si="5">D52+D53+D58</f>
        <v>3.9799999999999995E-2</v>
      </c>
      <c r="E59" s="94">
        <f t="shared" si="5"/>
        <v>3.9799999999999995E-2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0.11939999999999998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0.56044392857142844</v>
      </c>
      <c r="D60" s="96">
        <f>((D37+D38+D39)/1000*44/28*'(ne pas modifier) BDD_REF'!$B$232)+'RECeff + REIamont (2)'!D49+'RECeff + REIamont (2)'!D59</f>
        <v>0.56044392857142844</v>
      </c>
      <c r="E60" s="96">
        <f>((E37+E38+E39)/1000*44/28*'(ne pas modifier) BDD_REF'!$B$232)+'RECeff + REIamont (2)'!E49+'RECeff + REIamont (2)'!E59</f>
        <v>0.56044392857142844</v>
      </c>
      <c r="F60" s="96">
        <f>((F37+F38+F39)/1000*44/28*'(ne pas modifier) BDD_REF'!$B$232)+'RECeff + REIamont (2)'!F49+'RECeff + REIamont (2)'!F59</f>
        <v>0</v>
      </c>
      <c r="G60" s="96">
        <f>((G37+G38+G39)/1000*44/28*'(ne pas modifier) BDD_REF'!$B$232)+'RECeff + REIamont (2)'!G49+'RECeff + REIamont (2)'!G59</f>
        <v>0</v>
      </c>
      <c r="H60" s="96">
        <f>((H37+H38+H39)/1000*44/28*'(ne pas modifier) BDD_REF'!$B$232)+'RECeff + REIamont (2)'!H49+'RECeff + REIamont (2)'!H59</f>
        <v>0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1.6813317857142853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112"/>
      <c r="D61" s="112"/>
      <c r="E61" s="112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313</v>
      </c>
      <c r="C62" s="112">
        <v>45</v>
      </c>
      <c r="D62" s="112">
        <v>45</v>
      </c>
      <c r="E62" s="112">
        <v>45</v>
      </c>
      <c r="F62" s="93"/>
      <c r="G62" s="93"/>
      <c r="H62" s="93"/>
      <c r="I62" s="93"/>
      <c r="J62" s="93"/>
      <c r="K62" s="93"/>
      <c r="L62" s="93"/>
      <c r="M62" s="42">
        <f t="shared" si="3"/>
        <v>135</v>
      </c>
    </row>
    <row r="63" spans="1:108" x14ac:dyDescent="0.3">
      <c r="B63" s="7" t="s">
        <v>314</v>
      </c>
      <c r="C63" s="112"/>
      <c r="D63" s="112"/>
      <c r="E63" s="112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328</v>
      </c>
      <c r="C64" s="42">
        <f>C61*'(ne pas modifier) BDD_REF'!$B$207 + (C62+C63)*'(ne pas modifier) BDD_REF'!$B$208</f>
        <v>0.27</v>
      </c>
      <c r="D64" s="42">
        <f>D61*'(ne pas modifier) BDD_REF'!$B$207 + (D62+D63)*'(ne pas modifier) BDD_REF'!$B$208</f>
        <v>0.27</v>
      </c>
      <c r="E64" s="42">
        <f>E61*'(ne pas modifier) BDD_REF'!$B$207 + (E62+E63)*'(ne pas modifier) BDD_REF'!$B$208</f>
        <v>0.27</v>
      </c>
      <c r="F64" s="42">
        <f>F61*'(ne pas modifier) BDD_REF'!$B$207 + (F62+F63)*'(ne pas modifier) BDD_REF'!$B$208</f>
        <v>0</v>
      </c>
      <c r="G64" s="42">
        <f>G61*'(ne pas modifier) BDD_REF'!$B$207 + (G62+G63)*'(ne pas modifier) BDD_REF'!$B$208</f>
        <v>0</v>
      </c>
      <c r="H64" s="42">
        <f>H61*'(ne pas modifier) BDD_REF'!$B$207 + (H62+H63)*'(ne pas modifier) BDD_REF'!$B$208</f>
        <v>0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0.81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9.4500000000000001E-2</v>
      </c>
      <c r="D65" s="42">
        <f>((D61*'(ne pas modifier) BDD_REF'!$B$220)+('RECeff + REIamont (2)'!D62+'RECeff + REIamont (2)'!D63)*'(ne pas modifier) BDD_REF'!$B$221)*'(ne pas modifier) BDD_REF'!$B$209</f>
        <v>9.4500000000000001E-2</v>
      </c>
      <c r="E65" s="42">
        <f>((E61*'(ne pas modifier) BDD_REF'!$B$220)+('RECeff + REIamont (2)'!E62+'RECeff + REIamont (2)'!E63)*'(ne pas modifier) BDD_REF'!$B$221)*'(ne pas modifier) BDD_REF'!$B$209</f>
        <v>9.4500000000000001E-2</v>
      </c>
      <c r="F65" s="42">
        <f>((F61*'(ne pas modifier) BDD_REF'!$B$220)+('RECeff + REIamont (2)'!F62+'RECeff + REIamont (2)'!F63)*'(ne pas modifier) BDD_REF'!$B$221)*'(ne pas modifier) BDD_REF'!$B$209</f>
        <v>0</v>
      </c>
      <c r="G65" s="42">
        <f>((G61*'(ne pas modifier) BDD_REF'!$B$220)+('RECeff + REIamont (2)'!G62+'RECeff + REIamont (2)'!G63)*'(ne pas modifier) BDD_REF'!$B$221)*'(ne pas modifier) BDD_REF'!$B$209</f>
        <v>0</v>
      </c>
      <c r="H65" s="42">
        <f>((H61*'(ne pas modifier) BDD_REF'!$B$220)+('RECeff + REIamont (2)'!H62+'RECeff + REIamont (2)'!H63)*'(ne pas modifier) BDD_REF'!$B$221)*'(ne pas modifier) BDD_REF'!$B$209</f>
        <v>0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0.28349999999999997</v>
      </c>
    </row>
    <row r="66" spans="1:108" x14ac:dyDescent="0.3">
      <c r="B66" s="20" t="s">
        <v>330</v>
      </c>
      <c r="C66" s="42">
        <f>(C61+C62+C63)*'(ne pas modifier) BDD_REF'!$B$222*'(ne pas modifier) BDD_REF'!$B$210</f>
        <v>0.11879999999999998</v>
      </c>
      <c r="D66" s="42">
        <f>(D61+D62+D63)*'(ne pas modifier) BDD_REF'!$B$222*'(ne pas modifier) BDD_REF'!$B$210</f>
        <v>0.11879999999999998</v>
      </c>
      <c r="E66" s="42">
        <f>(E61+E62+E63)*'(ne pas modifier) BDD_REF'!$B$222*'(ne pas modifier) BDD_REF'!$B$210</f>
        <v>0.11879999999999998</v>
      </c>
      <c r="F66" s="42">
        <f>(F61+F62+F63)*'(ne pas modifier) BDD_REF'!$B$222*'(ne pas modifier) BDD_REF'!$B$210</f>
        <v>0</v>
      </c>
      <c r="G66" s="42">
        <f>(G61+G62+G63)*'(ne pas modifier) BDD_REF'!$B$222*'(ne pas modifier) BDD_REF'!$B$210</f>
        <v>0</v>
      </c>
      <c r="H66" s="42">
        <f>(H61+H62+H63)*'(ne pas modifier) BDD_REF'!$B$222*'(ne pas modifier) BDD_REF'!$B$210</f>
        <v>0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0.35639999999999994</v>
      </c>
    </row>
    <row r="67" spans="1:108" x14ac:dyDescent="0.3">
      <c r="B67" s="7" t="s">
        <v>315</v>
      </c>
      <c r="C67" s="112"/>
      <c r="D67" s="112"/>
      <c r="E67" s="112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112">
        <v>104</v>
      </c>
      <c r="D68" s="112">
        <v>104</v>
      </c>
      <c r="E68" s="112">
        <v>104</v>
      </c>
      <c r="F68" s="93"/>
      <c r="G68" s="93"/>
      <c r="H68" s="93"/>
      <c r="I68" s="93"/>
      <c r="J68" s="93"/>
      <c r="K68" s="93"/>
      <c r="L68" s="93"/>
      <c r="M68" s="42">
        <f t="shared" si="3"/>
        <v>312</v>
      </c>
    </row>
    <row r="69" spans="1:108" x14ac:dyDescent="0.3">
      <c r="B69" s="7" t="s">
        <v>317</v>
      </c>
      <c r="C69" s="112"/>
      <c r="D69" s="112"/>
      <c r="E69" s="112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318</v>
      </c>
      <c r="C70" s="112"/>
      <c r="D70" s="112"/>
      <c r="E70" s="112"/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112"/>
      <c r="D71" s="112"/>
      <c r="E71" s="112"/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112"/>
      <c r="D72" s="112"/>
      <c r="E72" s="112"/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0.31938399999999995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0.31938399999999995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0.31938399999999995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0.95815199999999989</v>
      </c>
    </row>
    <row r="74" spans="1:108" x14ac:dyDescent="0.3">
      <c r="B74" s="7" t="s">
        <v>321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3">
      <c r="B75" s="3" t="s">
        <v>184</v>
      </c>
      <c r="C75" s="42">
        <f>(C74*'(ne pas modifier) BDD_REF'!$B$211)/1000</f>
        <v>0</v>
      </c>
      <c r="D75" s="42">
        <f>(D74*'(ne pas modifier) BDD_REF'!$B$211)/1000</f>
        <v>0</v>
      </c>
      <c r="E75" s="42">
        <f>(E74*'(ne pas modifier) BDD_REF'!$B$211)/1000</f>
        <v>0</v>
      </c>
      <c r="F75" s="42">
        <f>(F74*'(ne pas modifier) BDD_REF'!$B$211)/1000</f>
        <v>0</v>
      </c>
      <c r="G75" s="42">
        <f>(G74*'(ne pas modifier) BDD_REF'!$B$211)/1000</f>
        <v>0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0</v>
      </c>
    </row>
    <row r="76" spans="1:108" s="17" customFormat="1" x14ac:dyDescent="0.3">
      <c r="A76" s="19"/>
      <c r="B76" s="20" t="s">
        <v>185</v>
      </c>
      <c r="C76" s="94">
        <f>C73+C75</f>
        <v>0.31938399999999995</v>
      </c>
      <c r="D76" s="94">
        <f t="shared" ref="D76:L76" si="7">D73+D75</f>
        <v>0.31938399999999995</v>
      </c>
      <c r="E76" s="94">
        <f t="shared" si="7"/>
        <v>0.31938399999999995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0.95815199999999989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112">
        <v>25</v>
      </c>
      <c r="D77" s="112">
        <v>25</v>
      </c>
      <c r="E77" s="112">
        <v>25</v>
      </c>
      <c r="F77" s="93"/>
      <c r="G77" s="93"/>
      <c r="H77" s="93"/>
      <c r="I77" s="93"/>
      <c r="J77" s="93"/>
      <c r="K77" s="93"/>
      <c r="L77" s="93"/>
      <c r="M77" s="42">
        <f t="shared" si="6"/>
        <v>75</v>
      </c>
    </row>
    <row r="78" spans="1:108" x14ac:dyDescent="0.3">
      <c r="B78" s="7" t="s">
        <v>323</v>
      </c>
      <c r="C78" s="112">
        <v>5</v>
      </c>
      <c r="D78" s="112">
        <v>5</v>
      </c>
      <c r="E78" s="112">
        <v>5</v>
      </c>
      <c r="F78" s="93"/>
      <c r="G78" s="93"/>
      <c r="H78" s="93"/>
      <c r="I78" s="93"/>
      <c r="J78" s="93"/>
      <c r="K78" s="93"/>
      <c r="L78" s="93"/>
      <c r="M78" s="42">
        <f t="shared" si="6"/>
        <v>15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3.9799999999999995E-2</v>
      </c>
      <c r="D79" s="42">
        <f>(D61*'(ne pas modifier) BDD_REF'!$B$212+'RECeff + REIamont (2)'!D77*'(ne pas modifier) BDD_REF'!$B$213+'RECeff + REIamont (2)'!D78*'(ne pas modifier) BDD_REF'!$B$214)/1000</f>
        <v>3.9799999999999995E-2</v>
      </c>
      <c r="E79" s="42">
        <f>(E61*'(ne pas modifier) BDD_REF'!$B$212+'RECeff + REIamont (2)'!E77*'(ne pas modifier) BDD_REF'!$B$213+'RECeff + REIamont (2)'!E78*'(ne pas modifier) BDD_REF'!$B$214)/1000</f>
        <v>3.9799999999999995E-2</v>
      </c>
      <c r="F79" s="42">
        <f>(F61*'(ne pas modifier) BDD_REF'!$B$212+'RECeff + REIamont (2)'!F77*'(ne pas modifier) BDD_REF'!$B$213+'RECeff + REIamont (2)'!F78*'(ne pas modifier) BDD_REF'!$B$214)/1000</f>
        <v>0</v>
      </c>
      <c r="G79" s="42">
        <f>(G61*'(ne pas modifier) BDD_REF'!$B$212+'RECeff + REIamont (2)'!G77*'(ne pas modifier) BDD_REF'!$B$213+'RECeff + REIamont (2)'!G78*'(ne pas modifier) BDD_REF'!$B$214)/1000</f>
        <v>0</v>
      </c>
      <c r="H79" s="42">
        <f>(H61*'(ne pas modifier) BDD_REF'!$B$212+'RECeff + REIamont (2)'!H77*'(ne pas modifier) BDD_REF'!$B$213+'RECeff + REIamont (2)'!H78*'(ne pas modifier) BDD_REF'!$B$214)/1000</f>
        <v>0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0.11939999999999998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325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326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327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0</v>
      </c>
    </row>
    <row r="86" spans="1:108" s="17" customFormat="1" x14ac:dyDescent="0.3">
      <c r="A86" s="19"/>
      <c r="B86" s="20" t="s">
        <v>186</v>
      </c>
      <c r="C86" s="94">
        <f>C79+C80+C85</f>
        <v>3.9799999999999995E-2</v>
      </c>
      <c r="D86" s="94">
        <f t="shared" ref="D86:L86" si="8">D79+D80+D85</f>
        <v>3.9799999999999995E-2</v>
      </c>
      <c r="E86" s="94">
        <f t="shared" si="8"/>
        <v>3.9799999999999995E-2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0.11939999999999998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0.56044392857142844</v>
      </c>
      <c r="D87" s="96">
        <f>((D64+D65+D66)/1000*44/28*'(ne pas modifier) BDD_REF'!$B$232)+'RECeff + REIamont (2)'!D76+'RECeff + REIamont (2)'!D86</f>
        <v>0.56044392857142844</v>
      </c>
      <c r="E87" s="96">
        <f>((E64+E65+E66)/1000*44/28*'(ne pas modifier) BDD_REF'!$B$232)+'RECeff + REIamont (2)'!E76+'RECeff + REIamont (2)'!E86</f>
        <v>0.56044392857142844</v>
      </c>
      <c r="F87" s="96">
        <f>((F64+F65+F66)/1000*44/28*'(ne pas modifier) BDD_REF'!$B$232)+'RECeff + REIamont (2)'!F76+'RECeff + REIamont (2)'!F86</f>
        <v>0</v>
      </c>
      <c r="G87" s="96">
        <f>((G64+G65+G66)/1000*44/28*'(ne pas modifier) BDD_REF'!$B$232)+'RECeff + REIamont (2)'!G76+'RECeff + REIamont (2)'!G86</f>
        <v>0</v>
      </c>
      <c r="H87" s="96">
        <f>((H64+H65+H66)/1000*44/28*'(ne pas modifier) BDD_REF'!$B$232)+'RECeff + REIamont (2)'!H76+'RECeff + REIamont (2)'!H86</f>
        <v>0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1.6813317857142853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112"/>
      <c r="D88" s="112"/>
      <c r="E88" s="112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313</v>
      </c>
      <c r="C89" s="112">
        <v>70</v>
      </c>
      <c r="D89" s="112">
        <v>70</v>
      </c>
      <c r="E89" s="112">
        <v>70</v>
      </c>
      <c r="F89" s="93"/>
      <c r="G89" s="93"/>
      <c r="H89" s="93"/>
      <c r="I89" s="93"/>
      <c r="J89" s="93"/>
      <c r="K89" s="93"/>
      <c r="L89" s="93"/>
      <c r="M89" s="42">
        <f t="shared" si="6"/>
        <v>210</v>
      </c>
    </row>
    <row r="90" spans="1:108" x14ac:dyDescent="0.3">
      <c r="B90" s="7" t="s">
        <v>314</v>
      </c>
      <c r="C90" s="112"/>
      <c r="D90" s="112"/>
      <c r="E90" s="112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328</v>
      </c>
      <c r="C91" s="42">
        <f>C88*'(ne pas modifier) BDD_REF'!$B$207 + (C89+C90)*'(ne pas modifier) BDD_REF'!$B$208</f>
        <v>0.42</v>
      </c>
      <c r="D91" s="42">
        <f>D88*'(ne pas modifier) BDD_REF'!$B$207 + (D89+D90)*'(ne pas modifier) BDD_REF'!$B$208</f>
        <v>0.42</v>
      </c>
      <c r="E91" s="42">
        <f>E88*'(ne pas modifier) BDD_REF'!$B$207 + (E89+E90)*'(ne pas modifier) BDD_REF'!$B$208</f>
        <v>0.42</v>
      </c>
      <c r="F91" s="42">
        <f>F88*'(ne pas modifier) BDD_REF'!$B$207 + (F89+F90)*'(ne pas modifier) BDD_REF'!$B$208</f>
        <v>0</v>
      </c>
      <c r="G91" s="42">
        <f>G88*'(ne pas modifier) BDD_REF'!$B$207 + (G89+G90)*'(ne pas modifier) BDD_REF'!$B$208</f>
        <v>0</v>
      </c>
      <c r="H91" s="42">
        <f>H88*'(ne pas modifier) BDD_REF'!$B$207 + (H89+H90)*'(ne pas modifier) BDD_REF'!$B$208</f>
        <v>0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1.26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0.14699999999999999</v>
      </c>
      <c r="D92" s="42">
        <f>((D88*'(ne pas modifier) BDD_REF'!$B$220)+('RECeff + REIamont (2)'!D89+'RECeff + REIamont (2)'!D90)*'(ne pas modifier) BDD_REF'!$B$221)*'(ne pas modifier) BDD_REF'!$B$209</f>
        <v>0.14699999999999999</v>
      </c>
      <c r="E92" s="42">
        <f>((E88*'(ne pas modifier) BDD_REF'!$B$220)+('RECeff + REIamont (2)'!E89+'RECeff + REIamont (2)'!E90)*'(ne pas modifier) BDD_REF'!$B$221)*'(ne pas modifier) BDD_REF'!$B$209</f>
        <v>0.14699999999999999</v>
      </c>
      <c r="F92" s="42">
        <f>((F88*'(ne pas modifier) BDD_REF'!$B$220)+('RECeff + REIamont (2)'!F89+'RECeff + REIamont (2)'!F90)*'(ne pas modifier) BDD_REF'!$B$221)*'(ne pas modifier) BDD_REF'!$B$209</f>
        <v>0</v>
      </c>
      <c r="G92" s="42">
        <f>((G88*'(ne pas modifier) BDD_REF'!$B$220)+('RECeff + REIamont (2)'!G89+'RECeff + REIamont (2)'!G90)*'(ne pas modifier) BDD_REF'!$B$221)*'(ne pas modifier) BDD_REF'!$B$209</f>
        <v>0</v>
      </c>
      <c r="H92" s="42">
        <f>((H88*'(ne pas modifier) BDD_REF'!$B$220)+('RECeff + REIamont (2)'!H89+'RECeff + REIamont (2)'!H90)*'(ne pas modifier) BDD_REF'!$B$221)*'(ne pas modifier) BDD_REF'!$B$209</f>
        <v>0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0.44099999999999995</v>
      </c>
    </row>
    <row r="93" spans="1:108" x14ac:dyDescent="0.3">
      <c r="B93" s="20" t="s">
        <v>330</v>
      </c>
      <c r="C93" s="42">
        <f>(C88+C89+C90)*'(ne pas modifier) BDD_REF'!$B$222*'(ne pas modifier) BDD_REF'!$B$210</f>
        <v>0.18479999999999999</v>
      </c>
      <c r="D93" s="42">
        <f>(D88+D89+D90)*'(ne pas modifier) BDD_REF'!$B$222*'(ne pas modifier) BDD_REF'!$B$210</f>
        <v>0.18479999999999999</v>
      </c>
      <c r="E93" s="42">
        <f>(E88+E89+E90)*'(ne pas modifier) BDD_REF'!$B$222*'(ne pas modifier) BDD_REF'!$B$210</f>
        <v>0.18479999999999999</v>
      </c>
      <c r="F93" s="42">
        <f>(F88+F89+F90)*'(ne pas modifier) BDD_REF'!$B$222*'(ne pas modifier) BDD_REF'!$B$210</f>
        <v>0</v>
      </c>
      <c r="G93" s="42">
        <f>(G88+G89+G90)*'(ne pas modifier) BDD_REF'!$B$222*'(ne pas modifier) BDD_REF'!$B$210</f>
        <v>0</v>
      </c>
      <c r="H93" s="42">
        <f>(H88+H89+H90)*'(ne pas modifier) BDD_REF'!$B$222*'(ne pas modifier) BDD_REF'!$B$210</f>
        <v>0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0.5544</v>
      </c>
    </row>
    <row r="94" spans="1:108" x14ac:dyDescent="0.3">
      <c r="B94" s="7" t="s">
        <v>315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v>119</v>
      </c>
      <c r="D95" s="93">
        <v>119</v>
      </c>
      <c r="E95" s="93">
        <v>119</v>
      </c>
      <c r="F95" s="93"/>
      <c r="G95" s="93"/>
      <c r="H95" s="93"/>
      <c r="I95" s="93"/>
      <c r="J95" s="93"/>
      <c r="K95" s="93"/>
      <c r="L95" s="93"/>
      <c r="M95" s="42">
        <f>SUM(C95:L95)</f>
        <v>357</v>
      </c>
    </row>
    <row r="96" spans="1:108" x14ac:dyDescent="0.3">
      <c r="B96" s="7" t="s">
        <v>317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318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0.36544899999999997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0.36544899999999997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0.36544899999999997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1.096347</v>
      </c>
    </row>
    <row r="101" spans="1:108" x14ac:dyDescent="0.3">
      <c r="B101" s="7" t="s">
        <v>321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3">
      <c r="B102" s="3" t="s">
        <v>184</v>
      </c>
      <c r="C102" s="42">
        <f>(C101*'(ne pas modifier) BDD_REF'!$B$211)/1000</f>
        <v>0</v>
      </c>
      <c r="D102" s="42">
        <f>(D101*'(ne pas modifier) BDD_REF'!$B$211)/1000</f>
        <v>0</v>
      </c>
      <c r="E102" s="42">
        <f>(E101*'(ne pas modifier) BDD_REF'!$B$211)/1000</f>
        <v>0</v>
      </c>
      <c r="F102" s="42">
        <f>(F101*'(ne pas modifier) BDD_REF'!$B$211)/1000</f>
        <v>0</v>
      </c>
      <c r="G102" s="42">
        <f>(G101*'(ne pas modifier) BDD_REF'!$B$211)/1000</f>
        <v>0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0</v>
      </c>
    </row>
    <row r="103" spans="1:108" s="17" customFormat="1" x14ac:dyDescent="0.3">
      <c r="A103" s="19"/>
      <c r="B103" s="20" t="s">
        <v>185</v>
      </c>
      <c r="C103" s="94">
        <f>C100+C102</f>
        <v>0.36544899999999997</v>
      </c>
      <c r="D103" s="94">
        <f t="shared" ref="D103:L103" si="9">D100+D102</f>
        <v>0.36544899999999997</v>
      </c>
      <c r="E103" s="94">
        <f t="shared" si="9"/>
        <v>0.36544899999999997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1.096347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112">
        <v>70</v>
      </c>
      <c r="D104" s="112">
        <v>70</v>
      </c>
      <c r="E104" s="112">
        <v>70</v>
      </c>
      <c r="F104" s="93"/>
      <c r="G104" s="93"/>
      <c r="H104" s="93"/>
      <c r="I104" s="93"/>
      <c r="J104" s="93"/>
      <c r="K104" s="93"/>
      <c r="L104" s="93"/>
      <c r="M104" s="42">
        <f t="shared" si="10"/>
        <v>210</v>
      </c>
    </row>
    <row r="105" spans="1:108" x14ac:dyDescent="0.3">
      <c r="B105" s="7" t="s">
        <v>323</v>
      </c>
      <c r="C105" s="112">
        <v>40</v>
      </c>
      <c r="D105" s="112">
        <v>40</v>
      </c>
      <c r="E105" s="112">
        <v>40</v>
      </c>
      <c r="F105" s="93"/>
      <c r="G105" s="93"/>
      <c r="H105" s="93"/>
      <c r="I105" s="93"/>
      <c r="J105" s="93"/>
      <c r="K105" s="93"/>
      <c r="L105" s="93"/>
      <c r="M105" s="42">
        <f t="shared" si="10"/>
        <v>120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0.12990000000000002</v>
      </c>
      <c r="D106" s="42">
        <f>(D88*'(ne pas modifier) BDD_REF'!$B$212+'RECeff + REIamont (2)'!D104*'(ne pas modifier) BDD_REF'!$B$213+'RECeff + REIamont (2)'!D105*'(ne pas modifier) BDD_REF'!$B$214)/1000</f>
        <v>0.12990000000000002</v>
      </c>
      <c r="E106" s="42">
        <f>(E88*'(ne pas modifier) BDD_REF'!$B$212+'RECeff + REIamont (2)'!E104*'(ne pas modifier) BDD_REF'!$B$213+'RECeff + REIamont (2)'!E105*'(ne pas modifier) BDD_REF'!$B$214)/1000</f>
        <v>0.12990000000000002</v>
      </c>
      <c r="F106" s="42">
        <f>(F88*'(ne pas modifier) BDD_REF'!$B$212+'RECeff + REIamont (2)'!F104*'(ne pas modifier) BDD_REF'!$B$213+'RECeff + REIamont (2)'!F105*'(ne pas modifier) BDD_REF'!$B$214)/1000</f>
        <v>0</v>
      </c>
      <c r="G106" s="42">
        <f>(G88*'(ne pas modifier) BDD_REF'!$B$212+'RECeff + REIamont (2)'!G104*'(ne pas modifier) BDD_REF'!$B$213+'RECeff + REIamont (2)'!G105*'(ne pas modifier) BDD_REF'!$B$214)/1000</f>
        <v>0</v>
      </c>
      <c r="H106" s="42">
        <f>(H88*'(ne pas modifier) BDD_REF'!$B$212+'RECeff + REIamont (2)'!H104*'(ne pas modifier) BDD_REF'!$B$213+'RECeff + REIamont (2)'!H105*'(ne pas modifier) BDD_REF'!$B$214)/1000</f>
        <v>0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0.38970000000000005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112">
        <v>2</v>
      </c>
      <c r="D108" s="112">
        <v>2</v>
      </c>
      <c r="E108" s="112">
        <v>2</v>
      </c>
      <c r="F108" s="93"/>
      <c r="G108" s="93"/>
      <c r="H108" s="93"/>
      <c r="I108" s="93"/>
      <c r="J108" s="93"/>
      <c r="K108" s="93"/>
      <c r="L108" s="93"/>
      <c r="M108" s="42">
        <f t="shared" si="10"/>
        <v>6</v>
      </c>
    </row>
    <row r="109" spans="1:108" x14ac:dyDescent="0.3">
      <c r="B109" s="7" t="s">
        <v>325</v>
      </c>
      <c r="C109" s="112"/>
      <c r="D109" s="112"/>
      <c r="E109" s="112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326</v>
      </c>
      <c r="C110" s="112"/>
      <c r="D110" s="112"/>
      <c r="E110" s="112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327</v>
      </c>
      <c r="C111" s="112"/>
      <c r="D111" s="112"/>
      <c r="E111" s="112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1.2018000000000001E-2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1.2018000000000001E-2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1.2018000000000001E-2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3.6054000000000003E-2</v>
      </c>
    </row>
    <row r="113" spans="1:108" s="17" customFormat="1" x14ac:dyDescent="0.3">
      <c r="A113" s="19"/>
      <c r="B113" s="20" t="s">
        <v>186</v>
      </c>
      <c r="C113" s="94">
        <f>C106+C107+C112</f>
        <v>0.14191800000000002</v>
      </c>
      <c r="D113" s="94">
        <f t="shared" ref="D113:L113" si="11">D106+D107+D112</f>
        <v>0.14191800000000002</v>
      </c>
      <c r="E113" s="94">
        <f t="shared" si="11"/>
        <v>0.14191800000000002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0.42575400000000008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0.82043799999999989</v>
      </c>
      <c r="D114" s="96">
        <f>((D91+D92+D93)/1000*44/28*'(ne pas modifier) BDD_REF'!$B$232)+'RECeff + REIamont (2)'!D103+'RECeff + REIamont (2)'!D113</f>
        <v>0.82043799999999989</v>
      </c>
      <c r="E114" s="96">
        <f>((E91+E92+E93)/1000*44/28*'(ne pas modifier) BDD_REF'!$B$232)+'RECeff + REIamont (2)'!E103+'RECeff + REIamont (2)'!E113</f>
        <v>0.82043799999999989</v>
      </c>
      <c r="F114" s="96">
        <f>((F91+F92+F93)/1000*44/28*'(ne pas modifier) BDD_REF'!$B$232)+'RECeff + REIamont (2)'!F103+'RECeff + REIamont (2)'!F113</f>
        <v>0</v>
      </c>
      <c r="G114" s="96">
        <f>((G91+G92+G93)/1000*44/28*'(ne pas modifier) BDD_REF'!$B$232)+'RECeff + REIamont (2)'!G103+'RECeff + REIamont (2)'!G113</f>
        <v>0</v>
      </c>
      <c r="H114" s="96">
        <f>((H91+H92+H93)/1000*44/28*'(ne pas modifier) BDD_REF'!$B$232)+'RECeff + REIamont (2)'!H103+'RECeff + REIamont (2)'!H113</f>
        <v>0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2.4613139999999998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112"/>
      <c r="D115" s="112"/>
      <c r="E115" s="112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313</v>
      </c>
      <c r="C116" s="112">
        <v>70</v>
      </c>
      <c r="D116" s="112">
        <v>70</v>
      </c>
      <c r="E116" s="112">
        <v>70</v>
      </c>
      <c r="F116" s="93"/>
      <c r="G116" s="93"/>
      <c r="H116" s="93"/>
      <c r="I116" s="93"/>
      <c r="J116" s="93"/>
      <c r="K116" s="93"/>
      <c r="L116" s="93"/>
      <c r="M116" s="42">
        <f t="shared" si="10"/>
        <v>210</v>
      </c>
    </row>
    <row r="117" spans="1:108" x14ac:dyDescent="0.3">
      <c r="B117" s="7" t="s">
        <v>314</v>
      </c>
      <c r="C117" s="112"/>
      <c r="D117" s="112"/>
      <c r="E117" s="112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0.42</v>
      </c>
      <c r="D118" s="42">
        <f>D115*'(ne pas modifier) BDD_REF'!$B$207 + (D116+D117)*'(ne pas modifier) BDD_REF'!$B$208</f>
        <v>0.42</v>
      </c>
      <c r="E118" s="42">
        <f>E115*'(ne pas modifier) BDD_REF'!$B$207 + (E116+E117)*'(ne pas modifier) BDD_REF'!$B$208</f>
        <v>0.42</v>
      </c>
      <c r="F118" s="42">
        <f>F115*'(ne pas modifier) BDD_REF'!$B$207 + (F116+F117)*'(ne pas modifier) BDD_REF'!$B$208</f>
        <v>0</v>
      </c>
      <c r="G118" s="42">
        <f>G115*'(ne pas modifier) BDD_REF'!$B$207 + (G116+G117)*'(ne pas modifier) BDD_REF'!$B$208</f>
        <v>0</v>
      </c>
      <c r="H118" s="42">
        <f>H115*'(ne pas modifier) BDD_REF'!$B$207 + (H116+H117)*'(ne pas modifier) BDD_REF'!$B$208</f>
        <v>0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1.26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0.14699999999999999</v>
      </c>
      <c r="D119" s="42">
        <f>((D115*'(ne pas modifier) BDD_REF'!$B$220)+('RECeff + REIamont (2)'!D116+'RECeff + REIamont (2)'!D117)*'(ne pas modifier) BDD_REF'!$B$221)*'(ne pas modifier) BDD_REF'!$B$209</f>
        <v>0.14699999999999999</v>
      </c>
      <c r="E119" s="42">
        <f>((E115*'(ne pas modifier) BDD_REF'!$B$220)+('RECeff + REIamont (2)'!E116+'RECeff + REIamont (2)'!E117)*'(ne pas modifier) BDD_REF'!$B$221)*'(ne pas modifier) BDD_REF'!$B$209</f>
        <v>0.14699999999999999</v>
      </c>
      <c r="F119" s="42">
        <f>((F115*'(ne pas modifier) BDD_REF'!$B$220)+('RECeff + REIamont (2)'!F116+'RECeff + REIamont (2)'!F117)*'(ne pas modifier) BDD_REF'!$B$221)*'(ne pas modifier) BDD_REF'!$B$209</f>
        <v>0</v>
      </c>
      <c r="G119" s="42">
        <f>((G115*'(ne pas modifier) BDD_REF'!$B$220)+('RECeff + REIamont (2)'!G116+'RECeff + REIamont (2)'!G117)*'(ne pas modifier) BDD_REF'!$B$221)*'(ne pas modifier) BDD_REF'!$B$209</f>
        <v>0</v>
      </c>
      <c r="H119" s="42">
        <f>((H115*'(ne pas modifier) BDD_REF'!$B$220)+('RECeff + REIamont (2)'!H116+'RECeff + REIamont (2)'!H117)*'(ne pas modifier) BDD_REF'!$B$221)*'(ne pas modifier) BDD_REF'!$B$209</f>
        <v>0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0.44099999999999995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0.18479999999999999</v>
      </c>
      <c r="D120" s="42">
        <f>(D115+D116+D117)*'(ne pas modifier) BDD_REF'!$B$222*'(ne pas modifier) BDD_REF'!$B$210</f>
        <v>0.18479999999999999</v>
      </c>
      <c r="E120" s="42">
        <f>(E115+E116+E117)*'(ne pas modifier) BDD_REF'!$B$222*'(ne pas modifier) BDD_REF'!$B$210</f>
        <v>0.18479999999999999</v>
      </c>
      <c r="F120" s="42">
        <f>(F115+F116+F117)*'(ne pas modifier) BDD_REF'!$B$222*'(ne pas modifier) BDD_REF'!$B$210</f>
        <v>0</v>
      </c>
      <c r="G120" s="42">
        <f>(G115+G116+G117)*'(ne pas modifier) BDD_REF'!$B$222*'(ne pas modifier) BDD_REF'!$B$210</f>
        <v>0</v>
      </c>
      <c r="H120" s="42">
        <f>(H115+H116+H117)*'(ne pas modifier) BDD_REF'!$B$222*'(ne pas modifier) BDD_REF'!$B$210</f>
        <v>0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0.5544</v>
      </c>
    </row>
    <row r="121" spans="1:108" x14ac:dyDescent="0.3">
      <c r="B121" s="7" t="s">
        <v>315</v>
      </c>
      <c r="C121" s="112"/>
      <c r="D121" s="112"/>
      <c r="E121" s="112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112">
        <v>119</v>
      </c>
      <c r="D122" s="112">
        <v>119</v>
      </c>
      <c r="E122" s="112">
        <v>119</v>
      </c>
      <c r="F122" s="93"/>
      <c r="G122" s="93"/>
      <c r="H122" s="93"/>
      <c r="I122" s="93"/>
      <c r="J122" s="93"/>
      <c r="K122" s="93"/>
      <c r="L122" s="93"/>
      <c r="M122" s="42">
        <f t="shared" si="10"/>
        <v>357</v>
      </c>
    </row>
    <row r="123" spans="1:108" x14ac:dyDescent="0.3">
      <c r="B123" s="7" t="s">
        <v>317</v>
      </c>
      <c r="C123" s="112"/>
      <c r="D123" s="112"/>
      <c r="E123" s="112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318</v>
      </c>
      <c r="C124" s="112"/>
      <c r="D124" s="112"/>
      <c r="E124" s="112"/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112"/>
      <c r="D125" s="112"/>
      <c r="E125" s="112"/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112"/>
      <c r="D126" s="112"/>
      <c r="E126" s="112"/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0.36544899999999997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0.36544899999999997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0.36544899999999997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1.096347</v>
      </c>
    </row>
    <row r="128" spans="1:108" x14ac:dyDescent="0.3">
      <c r="B128" s="7" t="s">
        <v>321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3">
      <c r="B129" s="3" t="s">
        <v>184</v>
      </c>
      <c r="C129" s="42">
        <f>(C128*'(ne pas modifier) BDD_REF'!$B$211)/1000</f>
        <v>0</v>
      </c>
      <c r="D129" s="42">
        <f>(D128*'(ne pas modifier) BDD_REF'!$B$211)/1000</f>
        <v>0</v>
      </c>
      <c r="E129" s="42">
        <f>(E128*'(ne pas modifier) BDD_REF'!$B$211)/1000</f>
        <v>0</v>
      </c>
      <c r="F129" s="42">
        <f>(F128*'(ne pas modifier) BDD_REF'!$B$211)/1000</f>
        <v>0</v>
      </c>
      <c r="G129" s="42">
        <f>(G128*'(ne pas modifier) BDD_REF'!$B$211)/1000</f>
        <v>0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0</v>
      </c>
    </row>
    <row r="130" spans="1:108" s="17" customFormat="1" x14ac:dyDescent="0.3">
      <c r="A130" s="19"/>
      <c r="B130" s="20" t="s">
        <v>185</v>
      </c>
      <c r="C130" s="94">
        <f>C127+C129</f>
        <v>0.36544899999999997</v>
      </c>
      <c r="D130" s="94">
        <f t="shared" ref="D130:L130" si="12">D127+D129</f>
        <v>0.36544899999999997</v>
      </c>
      <c r="E130" s="94">
        <f t="shared" si="12"/>
        <v>0.36544899999999997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1.096347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112">
        <v>70</v>
      </c>
      <c r="D131" s="112">
        <v>70</v>
      </c>
      <c r="E131" s="112">
        <v>70</v>
      </c>
      <c r="F131" s="93"/>
      <c r="G131" s="93"/>
      <c r="H131" s="93"/>
      <c r="I131" s="93"/>
      <c r="J131" s="93"/>
      <c r="K131" s="93"/>
      <c r="L131" s="93"/>
      <c r="M131" s="42">
        <f t="shared" si="10"/>
        <v>210</v>
      </c>
    </row>
    <row r="132" spans="1:108" x14ac:dyDescent="0.3">
      <c r="B132" s="7" t="s">
        <v>323</v>
      </c>
      <c r="C132" s="112">
        <v>40</v>
      </c>
      <c r="D132" s="112">
        <v>40</v>
      </c>
      <c r="E132" s="112">
        <v>40</v>
      </c>
      <c r="F132" s="93"/>
      <c r="G132" s="93"/>
      <c r="H132" s="93"/>
      <c r="I132" s="93"/>
      <c r="J132" s="93"/>
      <c r="K132" s="93"/>
      <c r="L132" s="93"/>
      <c r="M132" s="42">
        <f t="shared" si="10"/>
        <v>120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0.12990000000000002</v>
      </c>
      <c r="D133" s="42">
        <f>(D115*'(ne pas modifier) BDD_REF'!$B$212+'RECeff + REIamont (2)'!D131*'(ne pas modifier) BDD_REF'!$B$213+'RECeff + REIamont (2)'!D132*'(ne pas modifier) BDD_REF'!$B$214)/1000</f>
        <v>0.12990000000000002</v>
      </c>
      <c r="E133" s="42">
        <f>(E115*'(ne pas modifier) BDD_REF'!$B$212+'RECeff + REIamont (2)'!E131*'(ne pas modifier) BDD_REF'!$B$213+'RECeff + REIamont (2)'!E132*'(ne pas modifier) BDD_REF'!$B$214)/1000</f>
        <v>0.12990000000000002</v>
      </c>
      <c r="F133" s="42">
        <f>(F115*'(ne pas modifier) BDD_REF'!$B$212+'RECeff + REIamont (2)'!F131*'(ne pas modifier) BDD_REF'!$B$213+'RECeff + REIamont (2)'!F132*'(ne pas modifier) BDD_REF'!$B$214)/1000</f>
        <v>0</v>
      </c>
      <c r="G133" s="42">
        <f>(G115*'(ne pas modifier) BDD_REF'!$B$212+'RECeff + REIamont (2)'!G131*'(ne pas modifier) BDD_REF'!$B$213+'RECeff + REIamont (2)'!G132*'(ne pas modifier) BDD_REF'!$B$214)/1000</f>
        <v>0</v>
      </c>
      <c r="H133" s="42">
        <f>(H115*'(ne pas modifier) BDD_REF'!$B$212+'RECeff + REIamont (2)'!H131*'(ne pas modifier) BDD_REF'!$B$213+'RECeff + REIamont (2)'!H132*'(ne pas modifier) BDD_REF'!$B$214)/1000</f>
        <v>0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0.38970000000000005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112">
        <v>2</v>
      </c>
      <c r="D135" s="112">
        <v>2</v>
      </c>
      <c r="E135" s="112">
        <v>2</v>
      </c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6</v>
      </c>
    </row>
    <row r="136" spans="1:108" x14ac:dyDescent="0.3">
      <c r="B136" s="7" t="s">
        <v>325</v>
      </c>
      <c r="C136" s="112"/>
      <c r="D136" s="112"/>
      <c r="E136" s="112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326</v>
      </c>
      <c r="C137" s="112"/>
      <c r="D137" s="112"/>
      <c r="E137" s="112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327</v>
      </c>
      <c r="C138" s="112"/>
      <c r="D138" s="112"/>
      <c r="E138" s="112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1.2018000000000001E-2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1.2018000000000001E-2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1.2018000000000001E-2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3.6054000000000003E-2</v>
      </c>
    </row>
    <row r="140" spans="1:108" s="17" customFormat="1" x14ac:dyDescent="0.3">
      <c r="A140" s="19"/>
      <c r="B140" s="20" t="s">
        <v>186</v>
      </c>
      <c r="C140" s="94">
        <f>C133+C134+C139</f>
        <v>0.14191800000000002</v>
      </c>
      <c r="D140" s="94">
        <f t="shared" ref="D140:L140" si="14">D133+D134+D139</f>
        <v>0.14191800000000002</v>
      </c>
      <c r="E140" s="94">
        <f t="shared" si="14"/>
        <v>0.14191800000000002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0.42575400000000008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0.82043799999999989</v>
      </c>
      <c r="D141" s="96">
        <f>((D118+D119+D120)/1000*44/28*'(ne pas modifier) BDD_REF'!$B$232)+'RECeff + REIamont (2)'!D130+'RECeff + REIamont (2)'!D140</f>
        <v>0.82043799999999989</v>
      </c>
      <c r="E141" s="96">
        <f>((E118+E119+E120)/1000*44/28*'(ne pas modifier) BDD_REF'!$B$232)+'RECeff + REIamont (2)'!E130+'RECeff + REIamont (2)'!E140</f>
        <v>0.82043799999999989</v>
      </c>
      <c r="F141" s="96">
        <f>((F118+F119+F120)/1000*44/28*'(ne pas modifier) BDD_REF'!$B$232)+'RECeff + REIamont (2)'!F130+'RECeff + REIamont (2)'!F140</f>
        <v>0</v>
      </c>
      <c r="G141" s="96">
        <f>((G118+G119+G120)/1000*44/28*'(ne pas modifier) BDD_REF'!$B$232)+'RECeff + REIamont (2)'!G130+'RECeff + REIamont (2)'!G140</f>
        <v>0</v>
      </c>
      <c r="H141" s="96">
        <f>((H118+H119+H120)/1000*44/28*'(ne pas modifier) BDD_REF'!$B$232)+'RECeff + REIamont (2)'!H130+'RECeff + REIamont (2)'!H140</f>
        <v>0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2.4613139999999998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3.3222077857142849</v>
      </c>
      <c r="D142" s="97">
        <f t="shared" ref="D142:L142" si="15">D33+D60+D87+D114+D141</f>
        <v>3.3222077857142849</v>
      </c>
      <c r="E142" s="97">
        <f t="shared" si="15"/>
        <v>3.3731289857142848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10.017544557142855</v>
      </c>
    </row>
    <row r="143" spans="1:108" x14ac:dyDescent="0.3">
      <c r="B143" s="79" t="s">
        <v>222</v>
      </c>
      <c r="C143" s="97">
        <f>(C142-C5*5)</f>
        <v>-3.8851539009507152</v>
      </c>
      <c r="D143" s="97">
        <f t="shared" ref="D143:L143" si="16">(D142-D5*5)</f>
        <v>-3.8851539009507152</v>
      </c>
      <c r="E143" s="97">
        <f t="shared" si="16"/>
        <v>-3.8342327009507153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-4.4174199853809633</v>
      </c>
      <c r="D144" s="91">
        <f>D143*Eligibilité_projet!C8</f>
        <v>-7.1991901784616754</v>
      </c>
      <c r="E144" s="91">
        <f>E143*Eligibilité_projet!D8</f>
        <v>-9.1293080609636519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-20.745918224806289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32" t="s">
        <v>334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4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9" t="s">
        <v>332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1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2.4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7.1999999999999993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3.72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11.16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5.04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15.120000000000001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6.36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19.080000000000002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6.6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19.799999999999997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7.7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23.1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8.8000000000000007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26.400000000000002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9.9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29.700000000000003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11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33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12.1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36.299999999999997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12.46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37.380000000000003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12.82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38.46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13.18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39.54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13.54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40.619999999999997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13.9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41.7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13.98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41.94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14.06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42.18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14.14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42.42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14.22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42.660000000000004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14.3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42.900000000000006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210.22</v>
      </c>
      <c r="D25" s="23">
        <f>SUMIF($A5:$A24,"&lt;"&amp;Eligibilité_projet!C14+1,D5:D24)</f>
        <v>210.22</v>
      </c>
      <c r="E25" s="23">
        <f>SUMIF($A5:$A24,"&lt;"&amp;Eligibilité_projet!D14+1,E5:E24)</f>
        <v>210.22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630.66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70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41.733675238095238</v>
      </c>
      <c r="D28" s="25">
        <f>((D25/D27)-D26)*Eligibilité_projet!C8*44/12</f>
        <v>68.014512063492063</v>
      </c>
      <c r="E28" s="25">
        <f>((E25/E27)-E26)*Eligibilité_projet!D8*44/12</f>
        <v>87.394793968253964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197.14298126984127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9" t="s">
        <v>332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1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43.1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43.1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129.30000000000001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41.5</v>
      </c>
      <c r="D6" s="23">
        <f>IF(Eligibilité_projet!C13="Hors climat Mediterranéen",'(ne pas modifier) BDD_REF'!$C$272,IF(Eligibilité_projet!C13="",0,'(ne pas modifier) BDD_REF'!$B$272))</f>
        <v>41.5</v>
      </c>
      <c r="E6" s="23">
        <f>IF(Eligibilité_projet!D13="Hors climat Mediterranéen",'(ne pas modifier) BDD_REF'!$C$272,IF(Eligibilité_projet!D13="",0,'(ne pas modifier) BDD_REF'!$B$272))</f>
        <v>41.5</v>
      </c>
      <c r="F6" s="23">
        <f>IF(Eligibilité_projet!E13="Hors climat Mediterranéen",'(ne pas modifier) BDD_REF'!$C$272,IF(Eligibilité_projet!E13="",0,'(ne pas modifier) BDD_REF'!$B$272))</f>
        <v>0</v>
      </c>
      <c r="G6" s="23">
        <f>IF(Eligibilité_projet!F13="Hors climat Mediterranéen",'(ne pas modifier) BDD_REF'!$C$272,IF(Eligibilité_projet!F13="",0,'(ne pas modifier) BDD_REF'!$B$272))</f>
        <v>0</v>
      </c>
      <c r="H6" s="23">
        <f>IF(Eligibilité_projet!G13="Hors climat Mediterranéen",'(ne pas modifier) BDD_REF'!$C$272,IF(Eligibilité_projet!G13="",0,'(ne pas modifier) BDD_REF'!$B$272))</f>
        <v>0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124.5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0.86</v>
      </c>
      <c r="D7" s="23">
        <f>Eligibilité_projet!C15</f>
        <v>0.86</v>
      </c>
      <c r="E7" s="23">
        <f>Eligibilité_projet!D15</f>
        <v>0.86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2.58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60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28.465931999999999</v>
      </c>
      <c r="D9" s="22">
        <f>((D6-D5)+('(ne pas modifier) BDD_REF'!$B$276*D7*D8))*Eligibilité_projet!C8*44/12</f>
        <v>46.391707999999994</v>
      </c>
      <c r="E9" s="22">
        <f>((E6-E5)+('(ne pas modifier) BDD_REF'!$B$276*E7*E8))*Eligibilité_projet!D8*44/12</f>
        <v>59.610715999999989</v>
      </c>
      <c r="F9" s="22">
        <f>((F6-F5)+('(ne pas modifier) BDD_REF'!$B$276*F7*F8))*Eligibilité_projet!E8*44/12</f>
        <v>0</v>
      </c>
      <c r="G9" s="22">
        <f>((G6-G5)+('(ne pas modifier) BDD_REF'!$B$276*G7*G8))*Eligibilité_projet!F8*44/12</f>
        <v>0</v>
      </c>
      <c r="H9" s="22">
        <f>((H6-H5)+('(ne pas modifier) BDD_REF'!$B$276*H7*H8))*Eligibilité_projet!G8*44/12</f>
        <v>0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134.46835599999997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B35" sqref="B34:B35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32" t="s">
        <v>333</v>
      </c>
      <c r="C2" s="134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5" t="s">
        <v>142</v>
      </c>
      <c r="C4" s="136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-20.745918224806289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197.14298126984127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134.46835599999997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352.35725549464757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5" t="s">
        <v>350</v>
      </c>
      <c r="C13" s="136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-20.745918224806289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177.42868314285715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134.46835599999997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280.70733522857142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301.45325345337773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7" t="s">
        <v>5</v>
      </c>
      <c r="C44" s="138"/>
      <c r="D44" s="139"/>
      <c r="E44" s="137" t="s">
        <v>69</v>
      </c>
      <c r="F44" s="138"/>
      <c r="G44" s="139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1" ma:contentTypeDescription="Crée un document." ma:contentTypeScope="" ma:versionID="c23c9072be7f0aa6303ea203f132797e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751e9a866503cf8f9024a194686c93dc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96300e-03ff-4344-acb9-1687b7c38fd5" xsi:nil="true"/>
    <lcf76f155ced4ddcb4097134ff3c332f xmlns="642a4714-d66e-4dbb-b81b-29243416e2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7E6933-E73B-4428-A3CF-2F70EE4A84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a4714-d66e-4dbb-b81b-29243416e29c"/>
    <ds:schemaRef ds:uri="3b96300e-03ff-4344-acb9-1687b7c38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5A692E-50FC-4678-A486-92BDF49E20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95B3B6-3544-4BA6-82B3-8226116D8173}">
  <ds:schemaRefs>
    <ds:schemaRef ds:uri="http://schemas.microsoft.com/office/2006/metadata/properties"/>
    <ds:schemaRef ds:uri="http://schemas.microsoft.com/office/infopath/2007/PartnerControls"/>
    <ds:schemaRef ds:uri="3b96300e-03ff-4344-acb9-1687b7c38fd5"/>
    <ds:schemaRef ds:uri="642a4714-d66e-4dbb-b81b-29243416e2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MONTEL MARQUIS Océane</cp:lastModifiedBy>
  <dcterms:created xsi:type="dcterms:W3CDTF">2020-09-28T09:31:11Z</dcterms:created>
  <dcterms:modified xsi:type="dcterms:W3CDTF">2024-03-08T15:25:30Z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0x010100A81A8E600F3DB142BA63AE76E3B1062E</vt:lpwstr>
  </property>
  <property fmtid="{D5CDD505-2E9C-101B-9397-08002B2CF9AE}" pid="3" name="MediaServiceImageTags">
    <vt:lpwstr/>
  </property>
</Properties>
</file>