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Gascogne-Pyrénées\Garganvillar (82) -STAMM_tranche2\Doc fin\"/>
    </mc:Choice>
  </mc:AlternateContent>
  <xr:revisionPtr revIDLastSave="0" documentId="13_ncr:1_{9020C4D7-CAA2-44B1-8A77-EB5E15DDD425}" xr6:coauthVersionLast="36" xr6:coauthVersionMax="36" xr10:uidLastSave="{00000000-0000-0000-0000-000000000000}"/>
  <bookViews>
    <workbookView xWindow="0" yWindow="0" windowWidth="21570" windowHeight="9330" tabRatio="866" activeTab="6" xr2:uid="{00000000-000D-0000-FFFF-FFFF00000000}"/>
  </bookViews>
  <sheets>
    <sheet name="Accueil" sheetId="5" r:id="rId1"/>
    <sheet name="Données projet" sheetId="1" r:id="rId2"/>
    <sheet name="Calculateur" sheetId="2" state="hidden" r:id="rId3"/>
    <sheet name="Paramètres" sheetId="3" state="hidden" r:id="rId4"/>
    <sheet name="Scénario référence" sheetId="7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DI154" i="2" l="1"/>
  <c r="AC154" i="2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DG160" i="2" l="1"/>
  <c r="EC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I163" i="2" l="1"/>
  <c r="DH164" i="2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EV168" i="2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DH195" i="2" l="1"/>
  <c r="AA195" i="2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 l="1"/>
  <c r="EA201" i="2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S6" i="2" s="1" a="1"/>
  <c r="CS6" i="2" s="1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114" i="2" a="1"/>
  <c r="BC114" i="2" s="1"/>
  <c r="BC65" i="2" a="1"/>
  <c r="BC65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CS52" i="2" a="1"/>
  <c r="CS52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DN103" i="2" a="1"/>
  <c r="DN103" i="2" s="1"/>
  <c r="DN114" i="2" a="1"/>
  <c r="DN114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FD82" i="2" a="1"/>
  <c r="FD82" i="2" s="1"/>
  <c r="DN187" i="2" a="1"/>
  <c r="DN187" i="2" s="1"/>
  <c r="HJ202" i="2"/>
  <c r="EY202" i="2"/>
  <c r="AX200" i="2"/>
  <c r="BC181" i="2" l="1" a="1"/>
  <c r="BC181" i="2" s="1"/>
  <c r="BC82" i="2" a="1"/>
  <c r="BC82" i="2" s="1"/>
  <c r="BC47" i="2" a="1"/>
  <c r="BC47" i="2" s="1"/>
  <c r="BC185" i="2" a="1"/>
  <c r="BC185" i="2" s="1"/>
  <c r="BC143" i="2" a="1"/>
  <c r="BC143" i="2" s="1"/>
  <c r="CS134" i="2" a="1"/>
  <c r="CS134" i="2" s="1"/>
  <c r="CS24" i="2" a="1"/>
  <c r="CS24" i="2" s="1"/>
  <c r="CS66" i="2" a="1"/>
  <c r="CS66" i="2" s="1"/>
  <c r="CS105" i="2" a="1"/>
  <c r="CS105" i="2" s="1"/>
  <c r="CS38" i="2" a="1"/>
  <c r="CS38" i="2" s="1"/>
  <c r="CS161" i="2" a="1"/>
  <c r="CS161" i="2" s="1"/>
  <c r="CS120" i="2" a="1"/>
  <c r="CS120" i="2" s="1"/>
  <c r="CS77" i="2" a="1"/>
  <c r="CS77" i="2" s="1"/>
  <c r="CS56" i="2" a="1"/>
  <c r="CS56" i="2" s="1"/>
  <c r="CS114" i="2" a="1"/>
  <c r="CS114" i="2" s="1"/>
  <c r="CS72" i="2" a="1"/>
  <c r="CS72" i="2" s="1"/>
  <c r="CS185" i="2" a="1"/>
  <c r="CS185" i="2" s="1"/>
  <c r="CS137" i="2" a="1"/>
  <c r="CS137" i="2" s="1"/>
  <c r="CS129" i="2" a="1"/>
  <c r="CS129" i="2" s="1"/>
  <c r="BX107" i="2" a="1"/>
  <c r="BX107" i="2" s="1"/>
  <c r="BC58" i="2" a="1"/>
  <c r="BC58" i="2" s="1"/>
  <c r="AH90" i="2" a="1"/>
  <c r="AH90" i="2" s="1"/>
  <c r="AH62" i="2" a="1"/>
  <c r="AH62" i="2" s="1"/>
  <c r="BC126" i="2" a="1"/>
  <c r="BC126" i="2" s="1"/>
  <c r="BC68" i="2" a="1"/>
  <c r="BC68" i="2" s="1"/>
  <c r="BC34" i="2" a="1"/>
  <c r="BC34" i="2" s="1"/>
  <c r="AH19" i="2" a="1"/>
  <c r="AH19" i="2" s="1"/>
  <c r="AH151" i="2" a="1"/>
  <c r="AH151" i="2" s="1"/>
  <c r="AH199" i="2" a="1"/>
  <c r="AH199" i="2" s="1"/>
  <c r="AH166" i="2" a="1"/>
  <c r="AH166" i="2" s="1"/>
  <c r="AH92" i="2" a="1"/>
  <c r="AH92" i="2" s="1"/>
  <c r="AH163" i="2" a="1"/>
  <c r="AH163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I95" i="2" l="1"/>
  <c r="BI52" i="2"/>
  <c r="BI117" i="2"/>
  <c r="BI47" i="2"/>
  <c r="BI129" i="2"/>
  <c r="BI79" i="2"/>
  <c r="BI116" i="2"/>
  <c r="BI66" i="2"/>
  <c r="BI103" i="2"/>
  <c r="BI166" i="2"/>
  <c r="BI174" i="2"/>
  <c r="BI39" i="2"/>
  <c r="BI107" i="2"/>
  <c r="BI8" i="2"/>
  <c r="BI146" i="2"/>
  <c r="BI161" i="2"/>
  <c r="BI7" i="2"/>
  <c r="BI53" i="2"/>
  <c r="BI26" i="2"/>
  <c r="BI27" i="2"/>
  <c r="BI104" i="2"/>
  <c r="BI151" i="2"/>
  <c r="BI17" i="2"/>
  <c r="BI40" i="2"/>
  <c r="BI134" i="2"/>
  <c r="BI185" i="2"/>
  <c r="BI180" i="2"/>
  <c r="BI168" i="2"/>
  <c r="BI87" i="2"/>
  <c r="BI114" i="2"/>
  <c r="BI75" i="2"/>
  <c r="BI13" i="2"/>
  <c r="BI177" i="2"/>
  <c r="BI65" i="2"/>
  <c r="BI135" i="2"/>
  <c r="BI19" i="2"/>
  <c r="BI70" i="2"/>
  <c r="BI41" i="2"/>
  <c r="BI120" i="2"/>
  <c r="BI31" i="2"/>
  <c r="BI83" i="2"/>
  <c r="BI145" i="2"/>
  <c r="BI51" i="2"/>
  <c r="BI14" i="2"/>
  <c r="BI63" i="2"/>
  <c r="BI186" i="2"/>
  <c r="BI62" i="2"/>
  <c r="BI123" i="2"/>
  <c r="BI3" i="2"/>
  <c r="C8" i="4" s="1"/>
  <c r="E8" i="4" s="1"/>
  <c r="F8" i="4" s="1"/>
  <c r="G8" i="4" s="1"/>
  <c r="L8" i="4" s="1"/>
  <c r="BI37" i="2"/>
  <c r="BI100" i="2"/>
  <c r="BI163" i="2"/>
  <c r="BI60" i="2"/>
  <c r="BI121" i="2"/>
  <c r="BI85" i="2"/>
  <c r="BI24" i="2"/>
  <c r="BI183" i="2"/>
  <c r="BI88" i="2"/>
  <c r="BI156" i="2"/>
  <c r="BI169" i="2"/>
  <c r="BI76" i="2"/>
  <c r="BI6" i="2"/>
  <c r="BI101" i="2"/>
  <c r="BI138" i="2"/>
  <c r="BI201" i="2"/>
  <c r="BI131" i="2"/>
  <c r="BI157" i="2"/>
  <c r="BI20" i="2"/>
  <c r="BI58" i="2"/>
  <c r="BI23" i="2"/>
  <c r="BI126" i="2"/>
  <c r="BI172" i="2"/>
  <c r="BI68" i="2"/>
  <c r="BI109" i="2"/>
  <c r="BI12" i="2"/>
  <c r="BI32" i="2"/>
  <c r="BI55" i="2"/>
  <c r="BI71" i="2"/>
  <c r="BI142" i="2"/>
  <c r="BI44" i="2"/>
  <c r="BI61" i="2"/>
  <c r="BI69" i="2"/>
  <c r="BI90" i="2"/>
  <c r="BI22" i="2"/>
  <c r="BI45" i="2"/>
  <c r="BI132" i="2"/>
  <c r="BI159" i="2"/>
  <c r="BI59" i="2"/>
  <c r="BI48" i="2"/>
  <c r="BI67" i="2"/>
  <c r="BI33" i="2"/>
  <c r="BI182" i="2"/>
  <c r="BI200" i="2"/>
  <c r="BI46" i="2"/>
  <c r="BI141" i="2"/>
  <c r="BI130" i="2"/>
  <c r="BI196" i="2"/>
  <c r="BI113" i="2"/>
  <c r="BI49" i="2"/>
  <c r="BI122" i="2"/>
  <c r="BI34" i="2"/>
  <c r="BI77" i="2"/>
  <c r="BI93" i="2"/>
  <c r="BI140" i="2"/>
  <c r="BI36" i="2"/>
  <c r="BI192" i="2"/>
  <c r="BI38" i="2"/>
  <c r="BI194" i="2"/>
  <c r="BI50" i="2"/>
  <c r="BI158" i="2"/>
  <c r="BI127" i="2"/>
  <c r="BI28" i="2"/>
  <c r="BI184" i="2"/>
  <c r="BI128" i="2"/>
  <c r="BI80" i="2"/>
  <c r="BI119" i="2"/>
  <c r="BI165" i="2"/>
  <c r="BI91" i="2"/>
  <c r="BI154" i="2"/>
  <c r="BI74" i="2"/>
  <c r="BI111" i="2"/>
  <c r="BI115" i="2"/>
  <c r="BI96" i="2"/>
  <c r="BI199" i="2"/>
  <c r="BI136" i="2"/>
  <c r="BI72" i="2"/>
  <c r="BI9" i="2"/>
  <c r="BI82" i="2"/>
  <c r="BI195" i="2"/>
  <c r="BI84" i="2"/>
  <c r="BI108" i="2"/>
  <c r="BI153" i="2"/>
  <c r="BI30" i="2"/>
  <c r="BI16" i="2"/>
  <c r="BI11" i="2"/>
  <c r="BI193" i="2"/>
  <c r="BI118" i="2"/>
  <c r="BI102" i="2"/>
  <c r="BI178" i="2"/>
  <c r="BI170" i="2"/>
  <c r="BI81" i="2"/>
  <c r="BI190" i="2"/>
  <c r="BI147" i="2"/>
  <c r="BI10" i="2"/>
  <c r="BI148" i="2"/>
  <c r="BI149" i="2"/>
  <c r="BI89" i="2"/>
  <c r="BI137" i="2"/>
  <c r="BI164" i="2"/>
  <c r="BI99" i="2"/>
  <c r="BI203" i="2"/>
  <c r="BI94" i="2"/>
  <c r="BI97" i="2"/>
  <c r="BI197" i="2"/>
  <c r="BI110" i="2"/>
  <c r="BI143" i="2"/>
  <c r="BI139" i="2"/>
  <c r="BI42" i="2"/>
  <c r="BI181" i="2"/>
  <c r="BI124" i="2"/>
  <c r="BI105" i="2"/>
  <c r="BI112" i="2"/>
  <c r="BI18" i="2"/>
  <c r="BI35" i="2"/>
  <c r="BI162" i="2"/>
  <c r="BI175" i="2"/>
  <c r="BI21" i="2"/>
  <c r="BI179" i="2"/>
  <c r="BI15" i="2"/>
  <c r="BI29" i="2"/>
  <c r="BI98" i="2"/>
  <c r="BI191" i="2"/>
  <c r="BI25" i="2"/>
  <c r="BI73" i="2"/>
  <c r="BI54" i="2"/>
  <c r="BI4" i="2"/>
  <c r="BI125" i="2"/>
  <c r="BI106" i="2"/>
  <c r="BI152" i="2"/>
  <c r="BI171" i="2"/>
  <c r="BI144" i="2"/>
  <c r="BI160" i="2"/>
  <c r="BI155" i="2"/>
  <c r="BI202" i="2"/>
  <c r="BI56" i="2"/>
  <c r="BI150" i="2"/>
  <c r="BI5" i="2"/>
  <c r="BI64" i="2"/>
  <c r="BI43" i="2"/>
  <c r="BI187" i="2"/>
  <c r="BI198" i="2"/>
  <c r="BI176" i="2"/>
  <c r="BI133" i="2"/>
  <c r="BI92" i="2"/>
  <c r="BI78" i="2"/>
  <c r="BI86" i="2"/>
  <c r="BI188" i="2"/>
  <c r="BI173" i="2"/>
  <c r="BI189" i="2"/>
  <c r="BI57" i="2"/>
  <c r="BI167" i="2"/>
  <c r="BF124" i="2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<sst xmlns="http://schemas.openxmlformats.org/spreadsheetml/2006/main" count="1174" uniqueCount="324">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</sst>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3.2772055557473752</c:v>
                </c:pt>
                <c:pt idx="2">
                  <c:v>4.0457904902186153</c:v>
                </c:pt>
                <c:pt idx="3">
                  <c:v>4.9953102214350711</c:v>
                </c:pt>
                <c:pt idx="4">
                  <c:v>6.1685105087095833</c:v>
                </c:pt>
                <c:pt idx="5">
                  <c:v>7.6182692095304176</c:v>
                </c:pt>
                <c:pt idx="6">
                  <c:v>9.41000526540852</c:v>
                </c:pt>
                <c:pt idx="7">
                  <c:v>11.624662056957776</c:v>
                </c:pt>
                <c:pt idx="8">
                  <c:v>14.362402426748547</c:v>
                </c:pt>
                <c:pt idx="9">
                  <c:v>17.747185565597121</c:v>
                </c:pt>
                <c:pt idx="10">
                  <c:v>21.932436754060742</c:v>
                </c:pt>
                <c:pt idx="11">
                  <c:v>27.10807154627074</c:v>
                </c:pt>
                <c:pt idx="12">
                  <c:v>33.509198736064555</c:v>
                </c:pt>
                <c:pt idx="13">
                  <c:v>41.426904282343997</c:v>
                </c:pt>
                <c:pt idx="14">
                  <c:v>51.221614924070018</c:v>
                </c:pt>
                <c:pt idx="15">
                  <c:v>63.339659993799863</c:v>
                </c:pt>
                <c:pt idx="16">
                  <c:v>78.333798538422712</c:v>
                </c:pt>
                <c:pt idx="17">
                  <c:v>96.888663223545379</c:v>
                </c:pt>
                <c:pt idx="18">
                  <c:v>119.85230125754379</c:v>
                </c:pt>
                <c:pt idx="19">
                  <c:v>148.27527642864169</c:v>
                </c:pt>
                <c:pt idx="20">
                  <c:v>183.4591485952582</c:v>
                </c:pt>
                <c:pt idx="21">
                  <c:v>165.3266136473124</c:v>
                </c:pt>
                <c:pt idx="22">
                  <c:v>185.72267256271468</c:v>
                </c:pt>
                <c:pt idx="23">
                  <c:v>206.06641331063727</c:v>
                </c:pt>
                <c:pt idx="24">
                  <c:v>226.3637288579913</c:v>
                </c:pt>
                <c:pt idx="25">
                  <c:v>246.61936765788826</c:v>
                </c:pt>
                <c:pt idx="26">
                  <c:v>207.42095417122448</c:v>
                </c:pt>
                <c:pt idx="27">
                  <c:v>226.81429113036631</c:v>
                </c:pt>
                <c:pt idx="28">
                  <c:v>246.16966587683132</c:v>
                </c:pt>
                <c:pt idx="29">
                  <c:v>265.49048283078872</c:v>
                </c:pt>
                <c:pt idx="30">
                  <c:v>284.77961020385533</c:v>
                </c:pt>
                <c:pt idx="31">
                  <c:v>243.92087619558598</c:v>
                </c:pt>
                <c:pt idx="32">
                  <c:v>261.4493018826617</c:v>
                </c:pt>
                <c:pt idx="33">
                  <c:v>278.95120235038326</c:v>
                </c:pt>
                <c:pt idx="34">
                  <c:v>296.428475828584</c:v>
                </c:pt>
                <c:pt idx="35">
                  <c:v>313.88277839914394</c:v>
                </c:pt>
                <c:pt idx="36">
                  <c:v>274.01733956485458</c:v>
                </c:pt>
                <c:pt idx="37">
                  <c:v>290.1573073928044</c:v>
                </c:pt>
                <c:pt idx="38">
                  <c:v>306.27721929589393</c:v>
                </c:pt>
                <c:pt idx="39">
                  <c:v>322.3782793635956</c:v>
                </c:pt>
                <c:pt idx="40">
                  <c:v>338.46156158408763</c:v>
                </c:pt>
                <c:pt idx="41">
                  <c:v>301.3537436073118</c:v>
                </c:pt>
                <c:pt idx="42">
                  <c:v>315.6717237677239</c:v>
                </c:pt>
                <c:pt idx="43">
                  <c:v>329.97531670142172</c:v>
                </c:pt>
                <c:pt idx="44">
                  <c:v>344.26523391936007</c:v>
                </c:pt>
                <c:pt idx="45">
                  <c:v>358.54212303817758</c:v>
                </c:pt>
                <c:pt idx="46">
                  <c:v>324.61310870324411</c:v>
                </c:pt>
                <c:pt idx="47">
                  <c:v>337.56849546423069</c:v>
                </c:pt>
                <c:pt idx="48">
                  <c:v>350.51293987860367</c:v>
                </c:pt>
                <c:pt idx="49">
                  <c:v>363.4469030391146</c:v>
                </c:pt>
                <c:pt idx="50">
                  <c:v>376.37081053726519</c:v>
                </c:pt>
                <c:pt idx="51">
                  <c:v>345.60423615897912</c:v>
                </c:pt>
                <c:pt idx="52">
                  <c:v>357.20420176706028</c:v>
                </c:pt>
                <c:pt idx="53">
                  <c:v>368.79592322817575</c:v>
                </c:pt>
                <c:pt idx="54">
                  <c:v>380.37969625274769</c:v>
                </c:pt>
                <c:pt idx="55">
                  <c:v>391.9557970663318</c:v>
                </c:pt>
                <c:pt idx="56">
                  <c:v>361.66351520952873</c:v>
                </c:pt>
                <c:pt idx="57">
                  <c:v>371.46979674286735</c:v>
                </c:pt>
                <c:pt idx="58">
                  <c:v>381.27043453305487</c:v>
                </c:pt>
                <c:pt idx="59">
                  <c:v>391.06559417232603</c:v>
                </c:pt>
                <c:pt idx="60">
                  <c:v>400.85543227720677</c:v>
                </c:pt>
                <c:pt idx="61">
                  <c:v>374.14325053090562</c:v>
                </c:pt>
                <c:pt idx="62">
                  <c:v>383.05177541071225</c:v>
                </c:pt>
                <c:pt idx="63">
                  <c:v>391.9557970663318</c:v>
                </c:pt>
                <c:pt idx="64">
                  <c:v>400.85543227720677</c:v>
                </c:pt>
                <c:pt idx="65">
                  <c:v>409.75079221165856</c:v>
                </c:pt>
                <c:pt idx="66">
                  <c:v>386.16868913120521</c:v>
                </c:pt>
                <c:pt idx="67">
                  <c:v>393.73607138846893</c:v>
                </c:pt>
                <c:pt idx="68">
                  <c:v>401.30030091052248</c:v>
                </c:pt>
                <c:pt idx="69">
                  <c:v>408.86144554693209</c:v>
                </c:pt>
                <c:pt idx="70">
                  <c:v>416.41957043134624</c:v>
                </c:pt>
                <c:pt idx="71">
                  <c:v>396.40615590256056</c:v>
                </c:pt>
                <c:pt idx="72">
                  <c:v>403.07966884306734</c:v>
                </c:pt>
                <c:pt idx="73">
                  <c:v>409.75079221165856</c:v>
                </c:pt>
                <c:pt idx="74">
                  <c:v>416.41957043134624</c:v>
                </c:pt>
                <c:pt idx="75">
                  <c:v>423.08604638514629</c:v>
                </c:pt>
                <c:pt idx="76">
                  <c:v>404.41408323817558</c:v>
                </c:pt>
                <c:pt idx="77">
                  <c:v>410.19544990407525</c:v>
                </c:pt>
                <c:pt idx="78">
                  <c:v>415.97505730912513</c:v>
                </c:pt>
                <c:pt idx="79">
                  <c:v>421.7529333670148</c:v>
                </c:pt>
                <c:pt idx="80">
                  <c:v>427.52910516355479</c:v>
                </c:pt>
                <c:pt idx="81">
                  <c:v>412.8631779109503</c:v>
                </c:pt>
                <c:pt idx="82">
                  <c:v>418.1975207272435</c:v>
                </c:pt>
                <c:pt idx="83">
                  <c:v>423.53039727970076</c:v>
                </c:pt>
                <c:pt idx="84">
                  <c:v>428.86182865275651</c:v>
                </c:pt>
                <c:pt idx="85">
                  <c:v>434.19183536337596</c:v>
                </c:pt>
                <c:pt idx="86">
                  <c:v>420.86414095510605</c:v>
                </c:pt>
                <c:pt idx="87">
                  <c:v>425.30770062156694</c:v>
                </c:pt>
                <c:pt idx="88">
                  <c:v>429.75026149342534</c:v>
                </c:pt>
                <c:pt idx="89">
                  <c:v>434.19183536337596</c:v>
                </c:pt>
                <c:pt idx="90">
                  <c:v>438.6324337629174</c:v>
                </c:pt>
                <c:pt idx="91">
                  <c:v>1.7551237327173916E-12</c:v>
                </c:pt>
                <c:pt idx="92">
                  <c:v>1.7551237327173916E-12</c:v>
                </c:pt>
                <c:pt idx="93">
                  <c:v>1.7551237327173916E-12</c:v>
                </c:pt>
                <c:pt idx="94">
                  <c:v>1.7551237327173916E-12</c:v>
                </c:pt>
                <c:pt idx="95">
                  <c:v>1.7551237327173916E-12</c:v>
                </c:pt>
                <c:pt idx="96">
                  <c:v>1.7551237327173916E-12</c:v>
                </c:pt>
                <c:pt idx="97">
                  <c:v>1.7551237327173916E-12</c:v>
                </c:pt>
                <c:pt idx="98">
                  <c:v>1.7551237327173916E-12</c:v>
                </c:pt>
                <c:pt idx="99">
                  <c:v>1.7551237327173916E-12</c:v>
                </c:pt>
                <c:pt idx="100">
                  <c:v>1.7551237327173916E-12</c:v>
                </c:pt>
                <c:pt idx="101">
                  <c:v>1.7551237327173916E-12</c:v>
                </c:pt>
                <c:pt idx="102">
                  <c:v>1.7551237327173916E-12</c:v>
                </c:pt>
                <c:pt idx="103">
                  <c:v>1.7551237327173916E-12</c:v>
                </c:pt>
                <c:pt idx="104">
                  <c:v>1.7551237327173916E-12</c:v>
                </c:pt>
                <c:pt idx="105">
                  <c:v>1.7551237327173916E-12</c:v>
                </c:pt>
                <c:pt idx="106">
                  <c:v>1.7551237327173916E-12</c:v>
                </c:pt>
                <c:pt idx="107">
                  <c:v>1.7551237327173916E-12</c:v>
                </c:pt>
                <c:pt idx="108">
                  <c:v>1.7551237327173916E-12</c:v>
                </c:pt>
                <c:pt idx="109">
                  <c:v>1.7551237327173916E-12</c:v>
                </c:pt>
                <c:pt idx="110">
                  <c:v>1.7551237327173916E-12</c:v>
                </c:pt>
                <c:pt idx="111">
                  <c:v>1.7551237327173916E-12</c:v>
                </c:pt>
                <c:pt idx="112">
                  <c:v>1.7551237327173916E-12</c:v>
                </c:pt>
                <c:pt idx="113">
                  <c:v>1.7551237327173916E-12</c:v>
                </c:pt>
                <c:pt idx="114">
                  <c:v>1.7551237327173916E-12</c:v>
                </c:pt>
                <c:pt idx="115">
                  <c:v>1.7551237327173916E-12</c:v>
                </c:pt>
                <c:pt idx="116">
                  <c:v>1.7551237327173916E-12</c:v>
                </c:pt>
                <c:pt idx="117">
                  <c:v>1.7551237327173916E-12</c:v>
                </c:pt>
                <c:pt idx="118">
                  <c:v>1.7551237327173916E-12</c:v>
                </c:pt>
                <c:pt idx="119">
                  <c:v>1.7551237327173916E-12</c:v>
                </c:pt>
                <c:pt idx="120">
                  <c:v>1.7551237327173916E-12</c:v>
                </c:pt>
                <c:pt idx="121">
                  <c:v>1.7551237327173916E-12</c:v>
                </c:pt>
                <c:pt idx="122">
                  <c:v>1.7551237327173916E-12</c:v>
                </c:pt>
                <c:pt idx="123">
                  <c:v>1.7551237327173916E-12</c:v>
                </c:pt>
                <c:pt idx="124">
                  <c:v>1.7551237327173916E-12</c:v>
                </c:pt>
                <c:pt idx="125">
                  <c:v>1.7551237327173916E-12</c:v>
                </c:pt>
                <c:pt idx="126">
                  <c:v>1.7551237327173916E-12</c:v>
                </c:pt>
                <c:pt idx="127">
                  <c:v>1.7551237327173916E-12</c:v>
                </c:pt>
                <c:pt idx="128">
                  <c:v>1.7551237327173916E-12</c:v>
                </c:pt>
                <c:pt idx="129">
                  <c:v>1.7551237327173916E-12</c:v>
                </c:pt>
                <c:pt idx="130">
                  <c:v>1.7551237327173916E-12</c:v>
                </c:pt>
                <c:pt idx="131">
                  <c:v>1.7551237327173916E-12</c:v>
                </c:pt>
                <c:pt idx="132">
                  <c:v>1.7551237327173916E-12</c:v>
                </c:pt>
                <c:pt idx="133">
                  <c:v>1.7551237327173916E-12</c:v>
                </c:pt>
                <c:pt idx="134">
                  <c:v>1.7551237327173916E-12</c:v>
                </c:pt>
                <c:pt idx="135">
                  <c:v>1.7551237327173916E-12</c:v>
                </c:pt>
                <c:pt idx="136">
                  <c:v>1.7551237327173916E-12</c:v>
                </c:pt>
                <c:pt idx="137">
                  <c:v>1.7551237327173916E-12</c:v>
                </c:pt>
                <c:pt idx="138">
                  <c:v>1.7551237327173916E-12</c:v>
                </c:pt>
                <c:pt idx="139">
                  <c:v>1.7551237327173916E-12</c:v>
                </c:pt>
                <c:pt idx="140">
                  <c:v>1.7551237327173916E-12</c:v>
                </c:pt>
                <c:pt idx="141">
                  <c:v>1.7551237327173916E-12</c:v>
                </c:pt>
                <c:pt idx="142">
                  <c:v>1.7551237327173916E-12</c:v>
                </c:pt>
                <c:pt idx="143">
                  <c:v>1.7551237327173916E-12</c:v>
                </c:pt>
                <c:pt idx="144">
                  <c:v>1.7551237327173916E-12</c:v>
                </c:pt>
                <c:pt idx="145">
                  <c:v>1.7551237327173916E-12</c:v>
                </c:pt>
                <c:pt idx="146">
                  <c:v>1.7551237327173916E-12</c:v>
                </c:pt>
                <c:pt idx="147">
                  <c:v>1.7551237327173916E-12</c:v>
                </c:pt>
                <c:pt idx="148">
                  <c:v>1.7551237327173916E-12</c:v>
                </c:pt>
                <c:pt idx="149">
                  <c:v>1.7551237327173916E-12</c:v>
                </c:pt>
                <c:pt idx="150">
                  <c:v>1.7551237327173916E-12</c:v>
                </c:pt>
                <c:pt idx="151">
                  <c:v>1.7551237327173916E-12</c:v>
                </c:pt>
                <c:pt idx="152">
                  <c:v>1.7551237327173916E-12</c:v>
                </c:pt>
                <c:pt idx="153">
                  <c:v>1.7551237327173916E-12</c:v>
                </c:pt>
                <c:pt idx="154">
                  <c:v>1.7551237327173916E-12</c:v>
                </c:pt>
                <c:pt idx="155">
                  <c:v>1.7551237327173916E-12</c:v>
                </c:pt>
                <c:pt idx="156">
                  <c:v>1.7551237327173916E-12</c:v>
                </c:pt>
                <c:pt idx="157">
                  <c:v>1.7551237327173916E-12</c:v>
                </c:pt>
                <c:pt idx="158">
                  <c:v>1.7551237327173916E-12</c:v>
                </c:pt>
                <c:pt idx="159">
                  <c:v>1.7551237327173916E-12</c:v>
                </c:pt>
                <c:pt idx="160">
                  <c:v>1.7551237327173916E-12</c:v>
                </c:pt>
                <c:pt idx="161">
                  <c:v>1.7551237327173916E-12</c:v>
                </c:pt>
                <c:pt idx="162">
                  <c:v>1.7551237327173916E-12</c:v>
                </c:pt>
                <c:pt idx="163">
                  <c:v>1.7551237327173916E-12</c:v>
                </c:pt>
                <c:pt idx="164">
                  <c:v>1.7551237327173916E-12</c:v>
                </c:pt>
                <c:pt idx="165">
                  <c:v>1.7551237327173916E-12</c:v>
                </c:pt>
                <c:pt idx="166">
                  <c:v>1.7551237327173916E-12</c:v>
                </c:pt>
                <c:pt idx="167">
                  <c:v>1.7551237327173916E-12</c:v>
                </c:pt>
                <c:pt idx="168">
                  <c:v>1.7551237327173916E-12</c:v>
                </c:pt>
                <c:pt idx="169">
                  <c:v>1.7551237327173916E-12</c:v>
                </c:pt>
                <c:pt idx="170">
                  <c:v>1.7551237327173916E-12</c:v>
                </c:pt>
                <c:pt idx="171">
                  <c:v>1.7551237327173916E-12</c:v>
                </c:pt>
                <c:pt idx="172">
                  <c:v>1.7551237327173916E-12</c:v>
                </c:pt>
                <c:pt idx="173">
                  <c:v>1.7551237327173916E-12</c:v>
                </c:pt>
                <c:pt idx="174">
                  <c:v>1.7551237327173916E-12</c:v>
                </c:pt>
                <c:pt idx="175">
                  <c:v>1.7551237327173916E-12</c:v>
                </c:pt>
                <c:pt idx="176">
                  <c:v>1.7551237327173916E-12</c:v>
                </c:pt>
                <c:pt idx="177">
                  <c:v>1.7551237327173916E-12</c:v>
                </c:pt>
                <c:pt idx="178">
                  <c:v>1.7551237327173916E-12</c:v>
                </c:pt>
                <c:pt idx="179">
                  <c:v>1.7551237327173916E-12</c:v>
                </c:pt>
                <c:pt idx="180">
                  <c:v>1.7551237327173916E-12</c:v>
                </c:pt>
                <c:pt idx="181">
                  <c:v>1.7551237327173916E-12</c:v>
                </c:pt>
                <c:pt idx="182">
                  <c:v>1.7551237327173916E-12</c:v>
                </c:pt>
                <c:pt idx="183">
                  <c:v>1.7551237327173916E-12</c:v>
                </c:pt>
                <c:pt idx="184">
                  <c:v>1.7551237327173916E-12</c:v>
                </c:pt>
                <c:pt idx="185">
                  <c:v>1.7551237327173916E-12</c:v>
                </c:pt>
                <c:pt idx="186">
                  <c:v>1.7551237327173916E-12</c:v>
                </c:pt>
                <c:pt idx="187">
                  <c:v>1.7551237327173916E-12</c:v>
                </c:pt>
                <c:pt idx="188">
                  <c:v>1.7551237327173916E-12</c:v>
                </c:pt>
                <c:pt idx="189">
                  <c:v>1.7551237327173916E-12</c:v>
                </c:pt>
                <c:pt idx="190">
                  <c:v>1.7551237327173916E-12</c:v>
                </c:pt>
                <c:pt idx="191">
                  <c:v>1.7551237327173916E-12</c:v>
                </c:pt>
                <c:pt idx="192">
                  <c:v>1.7551237327173916E-12</c:v>
                </c:pt>
                <c:pt idx="193">
                  <c:v>1.7551237327173916E-12</c:v>
                </c:pt>
                <c:pt idx="194">
                  <c:v>1.7551237327173916E-12</c:v>
                </c:pt>
                <c:pt idx="195">
                  <c:v>1.7551237327173916E-12</c:v>
                </c:pt>
                <c:pt idx="196">
                  <c:v>1.7551237327173916E-12</c:v>
                </c:pt>
                <c:pt idx="197">
                  <c:v>1.7551237327173916E-12</c:v>
                </c:pt>
                <c:pt idx="198">
                  <c:v>1.7551237327173916E-12</c:v>
                </c:pt>
                <c:pt idx="199">
                  <c:v>1.7551237327173916E-12</c:v>
                </c:pt>
                <c:pt idx="200">
                  <c:v>1.7551237327173916E-12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3.1707548346542</c:v>
                </c:pt>
                <c:pt idx="2">
                  <c:v>3.8994070069335893</c:v>
                </c:pt>
                <c:pt idx="3">
                  <c:v>4.7961395743139903</c:v>
                </c:pt>
                <c:pt idx="4">
                  <c:v>5.8998617479716442</c:v>
                </c:pt>
                <c:pt idx="5">
                  <c:v>7.2585196858425398</c:v>
                </c:pt>
                <c:pt idx="6">
                  <c:v>8.9312018151497536</c:v>
                </c:pt>
                <c:pt idx="7">
                  <c:v>10.990736010102614</c:v>
                </c:pt>
                <c:pt idx="8">
                  <c:v>13.526893830411311</c:v>
                </c:pt>
                <c:pt idx="9">
                  <c:v>16.650344073811482</c:v>
                </c:pt>
                <c:pt idx="10">
                  <c:v>20.497531306964643</c:v>
                </c:pt>
                <c:pt idx="11">
                  <c:v>25.23669631396508</c:v>
                </c:pt>
                <c:pt idx="12">
                  <c:v>31.075306394532003</c:v>
                </c:pt>
                <c:pt idx="13">
                  <c:v>38.269226447074438</c:v>
                </c:pt>
                <c:pt idx="14">
                  <c:v>47.134039619059727</c:v>
                </c:pt>
                <c:pt idx="15">
                  <c:v>58.059022502120392</c:v>
                </c:pt>
                <c:pt idx="16">
                  <c:v>71.524398723990075</c:v>
                </c:pt>
                <c:pt idx="17">
                  <c:v>88.122641699910204</c:v>
                </c:pt>
                <c:pt idx="18">
                  <c:v>108.58477887574996</c:v>
                </c:pt>
                <c:pt idx="19">
                  <c:v>133.81287421387319</c:v>
                </c:pt>
                <c:pt idx="20">
                  <c:v>164.92014306911736</c:v>
                </c:pt>
                <c:pt idx="21">
                  <c:v>167.56178150748116</c:v>
                </c:pt>
                <c:pt idx="22">
                  <c:v>183.39157071786599</c:v>
                </c:pt>
                <c:pt idx="23">
                  <c:v>199.18941693696172</c:v>
                </c:pt>
                <c:pt idx="24">
                  <c:v>214.95821110174333</c:v>
                </c:pt>
                <c:pt idx="25">
                  <c:v>230.70038494007636</c:v>
                </c:pt>
                <c:pt idx="26">
                  <c:v>189.53880266603645</c:v>
                </c:pt>
                <c:pt idx="27">
                  <c:v>209.70501606431188</c:v>
                </c:pt>
                <c:pt idx="28">
                  <c:v>229.82648145953826</c:v>
                </c:pt>
                <c:pt idx="29">
                  <c:v>249.9076676355476</c:v>
                </c:pt>
                <c:pt idx="30">
                  <c:v>269.95226599480003</c:v>
                </c:pt>
                <c:pt idx="31">
                  <c:v>232.44796515158808</c:v>
                </c:pt>
                <c:pt idx="32">
                  <c:v>256.01191793762854</c:v>
                </c:pt>
                <c:pt idx="33">
                  <c:v>279.52680294324563</c:v>
                </c:pt>
                <c:pt idx="34">
                  <c:v>302.99732658461176</c:v>
                </c:pt>
                <c:pt idx="35">
                  <c:v>326.42740643086182</c:v>
                </c:pt>
                <c:pt idx="36">
                  <c:v>289.96337472940422</c:v>
                </c:pt>
                <c:pt idx="37">
                  <c:v>314.28330815365302</c:v>
                </c:pt>
                <c:pt idx="38">
                  <c:v>338.56152844098665</c:v>
                </c:pt>
                <c:pt idx="39">
                  <c:v>362.80144525672227</c:v>
                </c:pt>
                <c:pt idx="40">
                  <c:v>387.0059755941316</c:v>
                </c:pt>
                <c:pt idx="41">
                  <c:v>351.11892985232771</c:v>
                </c:pt>
                <c:pt idx="42">
                  <c:v>375.77238986983883</c:v>
                </c:pt>
                <c:pt idx="43">
                  <c:v>400.3906327370201</c:v>
                </c:pt>
                <c:pt idx="44">
                  <c:v>424.97612632602949</c:v>
                </c:pt>
                <c:pt idx="45">
                  <c:v>449.53102985794379</c:v>
                </c:pt>
                <c:pt idx="46">
                  <c:v>412.90299192267599</c:v>
                </c:pt>
                <c:pt idx="47">
                  <c:v>436.61108755732994</c:v>
                </c:pt>
                <c:pt idx="48">
                  <c:v>460.29157019967312</c:v>
                </c:pt>
                <c:pt idx="49">
                  <c:v>483.94605890429256</c:v>
                </c:pt>
                <c:pt idx="50">
                  <c:v>507.57600167435953</c:v>
                </c:pt>
                <c:pt idx="51">
                  <c:v>469.3262695994801</c:v>
                </c:pt>
                <c:pt idx="52">
                  <c:v>491.25241699045142</c:v>
                </c:pt>
                <c:pt idx="53">
                  <c:v>513.15781891487757</c:v>
                </c:pt>
                <c:pt idx="54">
                  <c:v>535.04348473955281</c:v>
                </c:pt>
                <c:pt idx="55">
                  <c:v>556.91033459423954</c:v>
                </c:pt>
                <c:pt idx="56">
                  <c:v>517.02140203717238</c:v>
                </c:pt>
                <c:pt idx="57">
                  <c:v>537.18811127897277</c:v>
                </c:pt>
                <c:pt idx="58">
                  <c:v>557.33891405416773</c:v>
                </c:pt>
                <c:pt idx="59">
                  <c:v>577.47446592353515</c:v>
                </c:pt>
                <c:pt idx="60">
                  <c:v>597.59537304263779</c:v>
                </c:pt>
                <c:pt idx="61">
                  <c:v>556.48174822611588</c:v>
                </c:pt>
                <c:pt idx="62">
                  <c:v>575.33309228627434</c:v>
                </c:pt>
                <c:pt idx="63">
                  <c:v>594.17154727265404</c:v>
                </c:pt>
                <c:pt idx="64">
                  <c:v>612.99757903900309</c:v>
                </c:pt>
                <c:pt idx="65">
                  <c:v>631.81162251582646</c:v>
                </c:pt>
                <c:pt idx="66">
                  <c:v>589.46311584770126</c:v>
                </c:pt>
                <c:pt idx="67">
                  <c:v>607.00879854794766</c:v>
                </c:pt>
                <c:pt idx="68">
                  <c:v>624.54395486132705</c:v>
                </c:pt>
                <c:pt idx="69">
                  <c:v>642.06892172602977</c:v>
                </c:pt>
                <c:pt idx="70">
                  <c:v>659.58401620212555</c:v>
                </c:pt>
                <c:pt idx="71">
                  <c:v>615.99151338618674</c:v>
                </c:pt>
                <c:pt idx="72">
                  <c:v>632.23907832556176</c:v>
                </c:pt>
                <c:pt idx="73">
                  <c:v>648.4780121795651</c:v>
                </c:pt>
                <c:pt idx="74">
                  <c:v>664.70856137271755</c:v>
                </c:pt>
                <c:pt idx="75">
                  <c:v>680.93095932318113</c:v>
                </c:pt>
                <c:pt idx="76">
                  <c:v>636.51330847982445</c:v>
                </c:pt>
                <c:pt idx="77">
                  <c:v>651.89565867529132</c:v>
                </c:pt>
                <c:pt idx="78">
                  <c:v>667.27052872062916</c:v>
                </c:pt>
                <c:pt idx="79">
                  <c:v>682.63811513058772</c:v>
                </c:pt>
                <c:pt idx="80">
                  <c:v>697.99860485695501</c:v>
                </c:pt>
                <c:pt idx="81">
                  <c:v>652.75001250200114</c:v>
                </c:pt>
                <c:pt idx="82">
                  <c:v>667.27052872062916</c:v>
                </c:pt>
                <c:pt idx="83">
                  <c:v>681.78454819307183</c:v>
                </c:pt>
                <c:pt idx="84">
                  <c:v>696.29222861974176</c:v>
                </c:pt>
                <c:pt idx="85">
                  <c:v>710.79372059813113</c:v>
                </c:pt>
                <c:pt idx="86">
                  <c:v>664.70856137271755</c:v>
                </c:pt>
                <c:pt idx="87">
                  <c:v>678.37006080489357</c:v>
                </c:pt>
                <c:pt idx="88">
                  <c:v>692.0259128007566</c:v>
                </c:pt>
                <c:pt idx="89">
                  <c:v>705.67624443748446</c:v>
                </c:pt>
                <c:pt idx="90">
                  <c:v>719.32117747825203</c:v>
                </c:pt>
                <c:pt idx="91">
                  <c:v>672.39385739452007</c:v>
                </c:pt>
                <c:pt idx="92">
                  <c:v>685.19868466154992</c:v>
                </c:pt>
                <c:pt idx="93">
                  <c:v>697.99860485695478</c:v>
                </c:pt>
                <c:pt idx="94">
                  <c:v>710.79372059813079</c:v>
                </c:pt>
                <c:pt idx="95">
                  <c:v>723.58413050890977</c:v>
                </c:pt>
                <c:pt idx="96">
                  <c:v>676.23582709036771</c:v>
                </c:pt>
                <c:pt idx="97">
                  <c:v>688.61247220601751</c:v>
                </c:pt>
                <c:pt idx="98">
                  <c:v>700.98455790524156</c:v>
                </c:pt>
                <c:pt idx="99">
                  <c:v>713.3521759584537</c:v>
                </c:pt>
                <c:pt idx="100">
                  <c:v>725.71541469625208</c:v>
                </c:pt>
                <c:pt idx="101">
                  <c:v>679.6505348264443</c:v>
                </c:pt>
                <c:pt idx="102">
                  <c:v>691.17258507143549</c:v>
                </c:pt>
                <c:pt idx="103">
                  <c:v>702.69069984530972</c:v>
                </c:pt>
                <c:pt idx="104">
                  <c:v>714.20495271831226</c:v>
                </c:pt>
                <c:pt idx="105">
                  <c:v>725.71541469625174</c:v>
                </c:pt>
                <c:pt idx="106">
                  <c:v>680.93095932318067</c:v>
                </c:pt>
                <c:pt idx="107">
                  <c:v>691.59925163326625</c:v>
                </c:pt>
                <c:pt idx="108">
                  <c:v>702.26417231534106</c:v>
                </c:pt>
                <c:pt idx="109">
                  <c:v>712.92577976987479</c:v>
                </c:pt>
                <c:pt idx="110">
                  <c:v>723.58413050890942</c:v>
                </c:pt>
                <c:pt idx="111">
                  <c:v>680.07734848952111</c:v>
                </c:pt>
                <c:pt idx="112">
                  <c:v>689.89255298185071</c:v>
                </c:pt>
                <c:pt idx="113">
                  <c:v>699.70489568745631</c:v>
                </c:pt>
                <c:pt idx="114">
                  <c:v>709.51442238342361</c:v>
                </c:pt>
                <c:pt idx="115">
                  <c:v>719.32117747825214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2.7570055325004148</c:v>
                </c:pt>
                <c:pt idx="2">
                  <c:v>3.4032054649166987</c:v>
                </c:pt>
                <c:pt idx="3">
                  <c:v>4.2014437547216685</c:v>
                </c:pt>
                <c:pt idx="4">
                  <c:v>5.1876205225847505</c:v>
                </c:pt>
                <c:pt idx="5">
                  <c:v>6.4061412017222628</c:v>
                </c:pt>
                <c:pt idx="6">
                  <c:v>7.9119378318298503</c:v>
                </c:pt>
                <c:pt idx="7">
                  <c:v>9.772972086522616</c:v>
                </c:pt>
                <c:pt idx="8">
                  <c:v>12.073335145530288</c:v>
                </c:pt>
                <c:pt idx="9">
                  <c:v>14.917087094430778</c:v>
                </c:pt>
                <c:pt idx="10">
                  <c:v>18.433012724440111</c:v>
                </c:pt>
                <c:pt idx="11">
                  <c:v>22.780513004417188</c:v>
                </c:pt>
                <c:pt idx="12">
                  <c:v>28.156904081976307</c:v>
                </c:pt>
                <c:pt idx="13">
                  <c:v>34.806460891636839</c:v>
                </c:pt>
                <c:pt idx="14">
                  <c:v>43.031623347396639</c:v>
                </c:pt>
                <c:pt idx="15">
                  <c:v>53.206883450694164</c:v>
                </c:pt>
                <c:pt idx="16">
                  <c:v>65.795996138857035</c:v>
                </c:pt>
                <c:pt idx="17">
                  <c:v>81.373311150987774</c:v>
                </c:pt>
                <c:pt idx="18">
                  <c:v>100.65021481890842</c:v>
                </c:pt>
                <c:pt idx="19">
                  <c:v>124.50790846460593</c:v>
                </c:pt>
                <c:pt idx="20">
                  <c:v>154.03804513155393</c:v>
                </c:pt>
                <c:pt idx="21">
                  <c:v>138.8195597916295</c:v>
                </c:pt>
                <c:pt idx="22">
                  <c:v>155.93775882820458</c:v>
                </c:pt>
                <c:pt idx="23">
                  <c:v>173.01130680524864</c:v>
                </c:pt>
                <c:pt idx="24">
                  <c:v>190.04523308883151</c:v>
                </c:pt>
                <c:pt idx="25">
                  <c:v>207.04359025710687</c:v>
                </c:pt>
                <c:pt idx="26">
                  <c:v>174.14808519452978</c:v>
                </c:pt>
                <c:pt idx="27">
                  <c:v>190.42334728862139</c:v>
                </c:pt>
                <c:pt idx="28">
                  <c:v>206.66621044559773</c:v>
                </c:pt>
                <c:pt idx="29">
                  <c:v>222.87958017562786</c:v>
                </c:pt>
                <c:pt idx="30">
                  <c:v>239.06590436046736</c:v>
                </c:pt>
                <c:pt idx="31">
                  <c:v>204.77907175916721</c:v>
                </c:pt>
                <c:pt idx="32">
                  <c:v>219.48839787126693</c:v>
                </c:pt>
                <c:pt idx="33">
                  <c:v>234.17508597432473</c:v>
                </c:pt>
                <c:pt idx="34">
                  <c:v>248.84075611692757</c:v>
                </c:pt>
                <c:pt idx="35">
                  <c:v>263.48682168593842</c:v>
                </c:pt>
                <c:pt idx="36">
                  <c:v>230.0348807182537</c:v>
                </c:pt>
                <c:pt idx="37">
                  <c:v>243.57848190120242</c:v>
                </c:pt>
                <c:pt idx="38">
                  <c:v>257.10496630927094</c:v>
                </c:pt>
                <c:pt idx="39">
                  <c:v>270.61536157536995</c:v>
                </c:pt>
                <c:pt idx="40">
                  <c:v>284.1105842971628</c:v>
                </c:pt>
                <c:pt idx="41">
                  <c:v>252.97362594481319</c:v>
                </c:pt>
                <c:pt idx="42">
                  <c:v>264.98792439409277</c:v>
                </c:pt>
                <c:pt idx="43">
                  <c:v>276.98994403187243</c:v>
                </c:pt>
                <c:pt idx="44">
                  <c:v>288.98029209880161</c:v>
                </c:pt>
                <c:pt idx="45">
                  <c:v>300.95952130477974</c:v>
                </c:pt>
                <c:pt idx="46">
                  <c:v>272.49058577637885</c:v>
                </c:pt>
                <c:pt idx="47">
                  <c:v>283.36123337871362</c:v>
                </c:pt>
                <c:pt idx="48">
                  <c:v>294.22254221033847</c:v>
                </c:pt>
                <c:pt idx="49">
                  <c:v>305.07490579191546</c:v>
                </c:pt>
                <c:pt idx="50">
                  <c:v>315.91868734548376</c:v>
                </c:pt>
                <c:pt idx="51">
                  <c:v>290.10380901652724</c:v>
                </c:pt>
                <c:pt idx="52">
                  <c:v>299.83692694209105</c:v>
                </c:pt>
                <c:pt idx="53">
                  <c:v>309.56300888159757</c:v>
                </c:pt>
                <c:pt idx="54">
                  <c:v>319.28230720978155</c:v>
                </c:pt>
                <c:pt idx="55">
                  <c:v>328.99505767197445</c:v>
                </c:pt>
                <c:pt idx="56">
                  <c:v>303.57854617810909</c:v>
                </c:pt>
                <c:pt idx="57">
                  <c:v>311.80651713592096</c:v>
                </c:pt>
                <c:pt idx="58">
                  <c:v>320.02967142825008</c:v>
                </c:pt>
                <c:pt idx="59">
                  <c:v>328.24815038016749</c:v>
                </c:pt>
                <c:pt idx="60">
                  <c:v>336.462087656405</c:v>
                </c:pt>
                <c:pt idx="61">
                  <c:v>314.04966717357337</c:v>
                </c:pt>
                <c:pt idx="62">
                  <c:v>321.52428406625791</c:v>
                </c:pt>
                <c:pt idx="63">
                  <c:v>328.99505767197456</c:v>
                </c:pt>
                <c:pt idx="64">
                  <c:v>336.462087656405</c:v>
                </c:pt>
                <c:pt idx="65">
                  <c:v>343.92546889640727</c:v>
                </c:pt>
                <c:pt idx="66">
                  <c:v>324.13948679547354</c:v>
                </c:pt>
                <c:pt idx="67">
                  <c:v>330.48876005573737</c:v>
                </c:pt>
                <c:pt idx="68">
                  <c:v>336.83534260693528</c:v>
                </c:pt>
                <c:pt idx="69">
                  <c:v>343.1792923554346</c:v>
                </c:pt>
                <c:pt idx="70">
                  <c:v>349.52066488969609</c:v>
                </c:pt>
                <c:pt idx="71">
                  <c:v>332.72903457884468</c:v>
                </c:pt>
                <c:pt idx="72">
                  <c:v>338.32827143043062</c:v>
                </c:pt>
                <c:pt idx="73">
                  <c:v>343.92546889640738</c:v>
                </c:pt>
                <c:pt idx="74">
                  <c:v>349.52066488969609</c:v>
                </c:pt>
                <c:pt idx="75">
                  <c:v>355.11389600890448</c:v>
                </c:pt>
                <c:pt idx="76">
                  <c:v>339.44787284177949</c:v>
                </c:pt>
                <c:pt idx="77">
                  <c:v>344.29854381894557</c:v>
                </c:pt>
                <c:pt idx="78">
                  <c:v>349.14771335092138</c:v>
                </c:pt>
                <c:pt idx="79">
                  <c:v>353.99540526070876</c:v>
                </c:pt>
                <c:pt idx="80">
                  <c:v>358.8416426647546</c:v>
                </c:pt>
                <c:pt idx="81">
                  <c:v>346.53680717558672</c:v>
                </c:pt>
                <c:pt idx="82">
                  <c:v>351.0123838279564</c:v>
                </c:pt>
                <c:pt idx="83">
                  <c:v>355.48670909410652</c:v>
                </c:pt>
                <c:pt idx="84">
                  <c:v>359.95980096859574</c:v>
                </c:pt>
                <c:pt idx="85">
                  <c:v>364.43167696167438</c:v>
                </c:pt>
                <c:pt idx="86">
                  <c:v>353.24970174806907</c:v>
                </c:pt>
                <c:pt idx="87">
                  <c:v>356.97787588797149</c:v>
                </c:pt>
                <c:pt idx="88">
                  <c:v>360.70519760433928</c:v>
                </c:pt>
                <c:pt idx="89">
                  <c:v>364.43167696167438</c:v>
                </c:pt>
                <c:pt idx="90">
                  <c:v>368.15732380156101</c:v>
                </c:pt>
                <c:pt idx="91">
                  <c:v>1.4960899118586383E-12</c:v>
                </c:pt>
                <c:pt idx="92">
                  <c:v>1.4960899118586383E-12</c:v>
                </c:pt>
                <c:pt idx="93">
                  <c:v>1.4960899118586383E-12</c:v>
                </c:pt>
                <c:pt idx="94">
                  <c:v>1.4960899118586383E-12</c:v>
                </c:pt>
                <c:pt idx="95">
                  <c:v>1.4960899118586383E-12</c:v>
                </c:pt>
                <c:pt idx="96">
                  <c:v>1.4960899118586383E-12</c:v>
                </c:pt>
                <c:pt idx="97">
                  <c:v>1.4960899118586383E-12</c:v>
                </c:pt>
                <c:pt idx="98">
                  <c:v>1.4960899118586383E-12</c:v>
                </c:pt>
                <c:pt idx="99">
                  <c:v>1.4960899118586383E-12</c:v>
                </c:pt>
                <c:pt idx="100">
                  <c:v>1.4960899118586383E-12</c:v>
                </c:pt>
                <c:pt idx="101">
                  <c:v>1.4960899118586383E-12</c:v>
                </c:pt>
                <c:pt idx="102">
                  <c:v>1.4960899118586383E-12</c:v>
                </c:pt>
                <c:pt idx="103">
                  <c:v>1.4960899118586383E-12</c:v>
                </c:pt>
                <c:pt idx="104">
                  <c:v>1.4960899118586383E-12</c:v>
                </c:pt>
                <c:pt idx="105">
                  <c:v>1.4960899118586383E-12</c:v>
                </c:pt>
                <c:pt idx="106">
                  <c:v>1.4960899118586383E-12</c:v>
                </c:pt>
                <c:pt idx="107">
                  <c:v>1.4960899118586383E-12</c:v>
                </c:pt>
                <c:pt idx="108">
                  <c:v>1.4960899118586383E-12</c:v>
                </c:pt>
                <c:pt idx="109">
                  <c:v>1.4960899118586383E-12</c:v>
                </c:pt>
                <c:pt idx="110">
                  <c:v>1.4960899118586383E-12</c:v>
                </c:pt>
                <c:pt idx="111">
                  <c:v>1.4960899118586383E-12</c:v>
                </c:pt>
                <c:pt idx="112">
                  <c:v>1.4960899118586383E-12</c:v>
                </c:pt>
                <c:pt idx="113">
                  <c:v>1.4960899118586383E-12</c:v>
                </c:pt>
                <c:pt idx="114">
                  <c:v>1.4960899118586383E-12</c:v>
                </c:pt>
                <c:pt idx="115">
                  <c:v>1.4960899118586383E-12</c:v>
                </c:pt>
                <c:pt idx="116">
                  <c:v>1.4960899118586383E-12</c:v>
                </c:pt>
                <c:pt idx="117">
                  <c:v>1.4960899118586383E-12</c:v>
                </c:pt>
                <c:pt idx="118">
                  <c:v>1.4960899118586383E-12</c:v>
                </c:pt>
                <c:pt idx="119">
                  <c:v>1.4960899118586383E-12</c:v>
                </c:pt>
                <c:pt idx="120">
                  <c:v>1.4960899118586383E-12</c:v>
                </c:pt>
                <c:pt idx="121">
                  <c:v>1.4960899118586383E-12</c:v>
                </c:pt>
                <c:pt idx="122">
                  <c:v>1.4960899118586383E-12</c:v>
                </c:pt>
                <c:pt idx="123">
                  <c:v>1.4960899118586383E-12</c:v>
                </c:pt>
                <c:pt idx="124">
                  <c:v>1.4960899118586383E-12</c:v>
                </c:pt>
                <c:pt idx="125">
                  <c:v>1.4960899118586383E-12</c:v>
                </c:pt>
                <c:pt idx="126">
                  <c:v>1.4960899118586383E-12</c:v>
                </c:pt>
                <c:pt idx="127">
                  <c:v>1.4960899118586383E-12</c:v>
                </c:pt>
                <c:pt idx="128">
                  <c:v>1.4960899118586383E-12</c:v>
                </c:pt>
                <c:pt idx="129">
                  <c:v>1.4960899118586383E-12</c:v>
                </c:pt>
                <c:pt idx="130">
                  <c:v>1.4960899118586383E-12</c:v>
                </c:pt>
                <c:pt idx="131">
                  <c:v>1.4960899118586383E-12</c:v>
                </c:pt>
                <c:pt idx="132">
                  <c:v>1.4960899118586383E-12</c:v>
                </c:pt>
                <c:pt idx="133">
                  <c:v>1.4960899118586383E-12</c:v>
                </c:pt>
                <c:pt idx="134">
                  <c:v>1.4960899118586383E-12</c:v>
                </c:pt>
                <c:pt idx="135">
                  <c:v>1.4960899118586383E-12</c:v>
                </c:pt>
                <c:pt idx="136">
                  <c:v>1.4960899118586383E-12</c:v>
                </c:pt>
                <c:pt idx="137">
                  <c:v>1.4960899118586383E-12</c:v>
                </c:pt>
                <c:pt idx="138">
                  <c:v>1.4960899118586383E-12</c:v>
                </c:pt>
                <c:pt idx="139">
                  <c:v>1.4960899118586383E-12</c:v>
                </c:pt>
                <c:pt idx="140">
                  <c:v>1.4960899118586383E-12</c:v>
                </c:pt>
                <c:pt idx="141">
                  <c:v>1.4960899118586383E-12</c:v>
                </c:pt>
                <c:pt idx="142">
                  <c:v>1.4960899118586383E-12</c:v>
                </c:pt>
                <c:pt idx="143">
                  <c:v>1.4960899118586383E-12</c:v>
                </c:pt>
                <c:pt idx="144">
                  <c:v>1.4960899118586383E-12</c:v>
                </c:pt>
                <c:pt idx="145">
                  <c:v>1.4960899118586383E-12</c:v>
                </c:pt>
                <c:pt idx="146">
                  <c:v>1.4960899118586383E-12</c:v>
                </c:pt>
                <c:pt idx="147">
                  <c:v>1.4960899118586383E-12</c:v>
                </c:pt>
                <c:pt idx="148">
                  <c:v>1.4960899118586383E-12</c:v>
                </c:pt>
                <c:pt idx="149">
                  <c:v>1.4960899118586383E-12</c:v>
                </c:pt>
                <c:pt idx="150">
                  <c:v>1.4960899118586383E-12</c:v>
                </c:pt>
                <c:pt idx="151">
                  <c:v>1.4960899118586383E-12</c:v>
                </c:pt>
                <c:pt idx="152">
                  <c:v>1.4960899118586383E-12</c:v>
                </c:pt>
                <c:pt idx="153">
                  <c:v>1.4960899118586383E-12</c:v>
                </c:pt>
                <c:pt idx="154">
                  <c:v>1.4960899118586383E-12</c:v>
                </c:pt>
                <c:pt idx="155">
                  <c:v>1.4960899118586383E-12</c:v>
                </c:pt>
                <c:pt idx="156">
                  <c:v>1.4960899118586383E-12</c:v>
                </c:pt>
                <c:pt idx="157">
                  <c:v>1.4960899118586383E-12</c:v>
                </c:pt>
                <c:pt idx="158">
                  <c:v>1.4960899118586383E-12</c:v>
                </c:pt>
                <c:pt idx="159">
                  <c:v>1.4960899118586383E-12</c:v>
                </c:pt>
                <c:pt idx="160">
                  <c:v>1.4960899118586383E-12</c:v>
                </c:pt>
                <c:pt idx="161">
                  <c:v>1.4960899118586383E-12</c:v>
                </c:pt>
                <c:pt idx="162">
                  <c:v>1.4960899118586383E-12</c:v>
                </c:pt>
                <c:pt idx="163">
                  <c:v>1.4960899118586383E-12</c:v>
                </c:pt>
                <c:pt idx="164">
                  <c:v>1.4960899118586383E-12</c:v>
                </c:pt>
                <c:pt idx="165">
                  <c:v>1.4960899118586383E-12</c:v>
                </c:pt>
                <c:pt idx="166">
                  <c:v>1.4960899118586383E-12</c:v>
                </c:pt>
                <c:pt idx="167">
                  <c:v>1.4960899118586383E-12</c:v>
                </c:pt>
                <c:pt idx="168">
                  <c:v>1.4960899118586383E-12</c:v>
                </c:pt>
                <c:pt idx="169">
                  <c:v>1.4960899118586383E-12</c:v>
                </c:pt>
                <c:pt idx="170">
                  <c:v>1.4960899118586383E-12</c:v>
                </c:pt>
                <c:pt idx="171">
                  <c:v>1.4960899118586383E-12</c:v>
                </c:pt>
                <c:pt idx="172">
                  <c:v>1.4960899118586383E-12</c:v>
                </c:pt>
                <c:pt idx="173">
                  <c:v>1.4960899118586383E-12</c:v>
                </c:pt>
                <c:pt idx="174">
                  <c:v>1.4960899118586383E-12</c:v>
                </c:pt>
                <c:pt idx="175">
                  <c:v>1.4960899118586383E-12</c:v>
                </c:pt>
                <c:pt idx="176">
                  <c:v>1.4960899118586383E-12</c:v>
                </c:pt>
                <c:pt idx="177">
                  <c:v>1.4960899118586383E-12</c:v>
                </c:pt>
                <c:pt idx="178">
                  <c:v>1.4960899118586383E-12</c:v>
                </c:pt>
                <c:pt idx="179">
                  <c:v>1.4960899118586383E-12</c:v>
                </c:pt>
                <c:pt idx="180">
                  <c:v>1.4960899118586383E-12</c:v>
                </c:pt>
                <c:pt idx="181">
                  <c:v>1.4960899118586383E-12</c:v>
                </c:pt>
                <c:pt idx="182">
                  <c:v>1.4960899118586383E-12</c:v>
                </c:pt>
                <c:pt idx="183">
                  <c:v>1.4960899118586383E-12</c:v>
                </c:pt>
                <c:pt idx="184">
                  <c:v>1.4960899118586383E-12</c:v>
                </c:pt>
                <c:pt idx="185">
                  <c:v>1.4960899118586383E-12</c:v>
                </c:pt>
                <c:pt idx="186">
                  <c:v>1.4960899118586383E-12</c:v>
                </c:pt>
                <c:pt idx="187">
                  <c:v>1.4960899118586383E-12</c:v>
                </c:pt>
                <c:pt idx="188">
                  <c:v>1.4960899118586383E-12</c:v>
                </c:pt>
                <c:pt idx="189">
                  <c:v>1.4960899118586383E-12</c:v>
                </c:pt>
                <c:pt idx="190">
                  <c:v>1.4960899118586383E-12</c:v>
                </c:pt>
                <c:pt idx="191">
                  <c:v>1.4960899118586383E-12</c:v>
                </c:pt>
                <c:pt idx="192">
                  <c:v>1.4960899118586383E-12</c:v>
                </c:pt>
                <c:pt idx="193">
                  <c:v>1.4960899118586383E-12</c:v>
                </c:pt>
                <c:pt idx="194">
                  <c:v>1.4960899118586383E-12</c:v>
                </c:pt>
                <c:pt idx="195">
                  <c:v>1.4960899118586383E-12</c:v>
                </c:pt>
                <c:pt idx="196">
                  <c:v>1.4960899118586383E-12</c:v>
                </c:pt>
                <c:pt idx="197">
                  <c:v>1.4960899118586383E-12</c:v>
                </c:pt>
                <c:pt idx="198">
                  <c:v>1.4960899118586383E-12</c:v>
                </c:pt>
                <c:pt idx="199">
                  <c:v>1.4960899118586383E-12</c:v>
                </c:pt>
                <c:pt idx="200">
                  <c:v>1.4960899118586383E-12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3.3586560307508679</c:v>
                </c:pt>
                <c:pt idx="2">
                  <c:v>4.1306410061423255</c:v>
                </c:pt>
                <c:pt idx="3">
                  <c:v>5.0807351927460944</c:v>
                </c:pt>
                <c:pt idx="4">
                  <c:v>6.2501765565144138</c:v>
                </c:pt>
                <c:pt idx="5">
                  <c:v>7.6897824265263219</c:v>
                </c:pt>
                <c:pt idx="6">
                  <c:v>9.4621815158002143</c:v>
                </c:pt>
                <c:pt idx="7">
                  <c:v>11.644567468377296</c:v>
                </c:pt>
                <c:pt idx="8">
                  <c:v>14.332096103316941</c:v>
                </c:pt>
                <c:pt idx="9">
                  <c:v>17.642077212259725</c:v>
                </c:pt>
                <c:pt idx="10">
                  <c:v>21.719147203029511</c:v>
                </c:pt>
                <c:pt idx="11">
                  <c:v>26.741652658615525</c:v>
                </c:pt>
                <c:pt idx="12">
                  <c:v>32.929528965829938</c:v>
                </c:pt>
                <c:pt idx="13">
                  <c:v>40.55402499266151</c:v>
                </c:pt>
                <c:pt idx="14">
                  <c:v>49.949707364108086</c:v>
                </c:pt>
                <c:pt idx="15">
                  <c:v>61.52927991988566</c:v>
                </c:pt>
                <c:pt idx="16">
                  <c:v>75.801880029428006</c:v>
                </c:pt>
                <c:pt idx="17">
                  <c:v>93.39566927233308</c:v>
                </c:pt>
                <c:pt idx="18">
                  <c:v>115.08572859234651</c:v>
                </c:pt>
                <c:pt idx="19">
                  <c:v>141.82850608908612</c:v>
                </c:pt>
                <c:pt idx="20">
                  <c:v>174.8043598694039</c:v>
                </c:pt>
                <c:pt idx="21">
                  <c:v>177.6047193610066</c:v>
                </c:pt>
                <c:pt idx="22">
                  <c:v>194.38574894735427</c:v>
                </c:pt>
                <c:pt idx="23">
                  <c:v>211.13310471280226</c:v>
                </c:pt>
                <c:pt idx="24">
                  <c:v>227.84983423962137</c:v>
                </c:pt>
                <c:pt idx="25">
                  <c:v>244.53850101874704</c:v>
                </c:pt>
                <c:pt idx="26">
                  <c:v>200.90243103308026</c:v>
                </c:pt>
                <c:pt idx="27">
                  <c:v>222.28082707888197</c:v>
                </c:pt>
                <c:pt idx="28">
                  <c:v>243.61205045301185</c:v>
                </c:pt>
                <c:pt idx="29">
                  <c:v>264.90081208016204</c:v>
                </c:pt>
                <c:pt idx="30">
                  <c:v>286.15100338127621</c:v>
                </c:pt>
                <c:pt idx="31">
                  <c:v>246.39116311423746</c:v>
                </c:pt>
                <c:pt idx="32">
                  <c:v>271.37218356115193</c:v>
                </c:pt>
                <c:pt idx="33">
                  <c:v>296.30147749206873</c:v>
                </c:pt>
                <c:pt idx="34">
                  <c:v>321.18400634011869</c:v>
                </c:pt>
                <c:pt idx="35">
                  <c:v>346.02389994775189</c:v>
                </c:pt>
                <c:pt idx="36">
                  <c:v>307.36589042386964</c:v>
                </c:pt>
                <c:pt idx="37">
                  <c:v>333.14904895004429</c:v>
                </c:pt>
                <c:pt idx="38">
                  <c:v>358.88823411477216</c:v>
                </c:pt>
                <c:pt idx="39">
                  <c:v>384.58704033593932</c:v>
                </c:pt>
                <c:pt idx="40">
                  <c:v>410.24854266397227</c:v>
                </c:pt>
                <c:pt idx="41">
                  <c:v>372.20138039050318</c:v>
                </c:pt>
                <c:pt idx="42">
                  <c:v>398.33873496539172</c:v>
                </c:pt>
                <c:pt idx="43">
                  <c:v>424.43896415017304</c:v>
                </c:pt>
                <c:pt idx="44">
                  <c:v>450.50466953855158</c:v>
                </c:pt>
                <c:pt idx="45">
                  <c:v>476.53812734890562</c:v>
                </c:pt>
                <c:pt idx="46">
                  <c:v>437.70462758915511</c:v>
                </c:pt>
                <c:pt idx="47">
                  <c:v>462.8401985900677</c:v>
                </c:pt>
                <c:pt idx="48">
                  <c:v>487.94666038986719</c:v>
                </c:pt>
                <c:pt idx="49">
                  <c:v>513.02571977154446</c:v>
                </c:pt>
                <c:pt idx="50">
                  <c:v>538.07890319826015</c:v>
                </c:pt>
                <c:pt idx="51">
                  <c:v>497.52544854631657</c:v>
                </c:pt>
                <c:pt idx="52">
                  <c:v>520.77212718922112</c:v>
                </c:pt>
                <c:pt idx="53">
                  <c:v>543.99693627336694</c:v>
                </c:pt>
                <c:pt idx="54">
                  <c:v>567.20093985804488</c:v>
                </c:pt>
                <c:pt idx="55">
                  <c:v>590.38510793020873</c:v>
                </c:pt>
                <c:pt idx="56">
                  <c:v>548.09324346307551</c:v>
                </c:pt>
                <c:pt idx="57">
                  <c:v>569.47475955098787</c:v>
                </c:pt>
                <c:pt idx="58">
                  <c:v>590.83950728108505</c:v>
                </c:pt>
                <c:pt idx="59">
                  <c:v>612.18817773567764</c:v>
                </c:pt>
                <c:pt idx="60">
                  <c:v>633.52140991484157</c:v>
                </c:pt>
                <c:pt idx="61">
                  <c:v>589.93070129681701</c:v>
                </c:pt>
                <c:pt idx="62">
                  <c:v>609.91778720325738</c:v>
                </c:pt>
                <c:pt idx="63">
                  <c:v>629.89128564201053</c:v>
                </c:pt>
                <c:pt idx="64">
                  <c:v>649.85168770908911</c:v>
                </c:pt>
                <c:pt idx="65">
                  <c:v>669.79945190168928</c:v>
                </c:pt>
                <c:pt idx="66">
                  <c:v>624.8991574180119</c:v>
                </c:pt>
                <c:pt idx="67">
                  <c:v>643.50204276587419</c:v>
                </c:pt>
                <c:pt idx="68">
                  <c:v>662.09383135504959</c:v>
                </c:pt>
                <c:pt idx="69">
                  <c:v>680.67487838070929</c:v>
                </c:pt>
                <c:pt idx="70">
                  <c:v>699.24551808280933</c:v>
                </c:pt>
                <c:pt idx="71">
                  <c:v>653.02602957952047</c:v>
                </c:pt>
                <c:pt idx="72">
                  <c:v>670.25266671743498</c:v>
                </c:pt>
                <c:pt idx="73">
                  <c:v>687.47020509498805</c:v>
                </c:pt>
                <c:pt idx="74">
                  <c:v>704.67890448920218</c:v>
                </c:pt>
                <c:pt idx="75">
                  <c:v>721.87901096599273</c:v>
                </c:pt>
                <c:pt idx="76">
                  <c:v>674.78446916222117</c:v>
                </c:pt>
                <c:pt idx="77">
                  <c:v>691.09381526985146</c:v>
                </c:pt>
                <c:pt idx="78">
                  <c:v>707.39527591573994</c:v>
                </c:pt>
                <c:pt idx="79">
                  <c:v>723.6890582627783</c:v>
                </c:pt>
                <c:pt idx="80">
                  <c:v>739.9753593927303</c:v>
                </c:pt>
                <c:pt idx="81">
                  <c:v>691.99965688460588</c:v>
                </c:pt>
                <c:pt idx="82">
                  <c:v>707.39527591573994</c:v>
                </c:pt>
                <c:pt idx="83">
                  <c:v>722.78404617477554</c:v>
                </c:pt>
                <c:pt idx="84">
                  <c:v>738.1661339071153</c:v>
                </c:pt>
                <c:pt idx="85">
                  <c:v>753.54169787037063</c:v>
                </c:pt>
                <c:pt idx="86">
                  <c:v>704.67890448920218</c:v>
                </c:pt>
                <c:pt idx="87">
                  <c:v>719.16376628356682</c:v>
                </c:pt>
                <c:pt idx="88">
                  <c:v>733.64267463552369</c:v>
                </c:pt>
                <c:pt idx="89">
                  <c:v>748.11576350792348</c:v>
                </c:pt>
                <c:pt idx="90">
                  <c:v>762.58316126167256</c:v>
                </c:pt>
                <c:pt idx="91">
                  <c:v>712.82737990960993</c:v>
                </c:pt>
                <c:pt idx="92">
                  <c:v>726.40395613171529</c:v>
                </c:pt>
                <c:pt idx="93">
                  <c:v>739.9753593927303</c:v>
                </c:pt>
                <c:pt idx="94">
                  <c:v>753.54169787037029</c:v>
                </c:pt>
                <c:pt idx="95">
                  <c:v>767.10307553239545</c:v>
                </c:pt>
                <c:pt idx="96">
                  <c:v>716.90090255028815</c:v>
                </c:pt>
                <c:pt idx="97">
                  <c:v>730.02349825821159</c:v>
                </c:pt>
                <c:pt idx="98">
                  <c:v>743.14128749792656</c:v>
                </c:pt>
                <c:pt idx="99">
                  <c:v>756.25436701242234</c:v>
                </c:pt>
                <c:pt idx="100">
                  <c:v>769.36282991848668</c:v>
                </c:pt>
                <c:pt idx="101">
                  <c:v>720.52141472893663</c:v>
                </c:pt>
                <c:pt idx="102">
                  <c:v>732.73791471720131</c:v>
                </c:pt>
                <c:pt idx="103">
                  <c:v>744.95026599101573</c:v>
                </c:pt>
                <c:pt idx="104">
                  <c:v>757.15854610702581</c:v>
                </c:pt>
                <c:pt idx="105">
                  <c:v>769.36282991848657</c:v>
                </c:pt>
                <c:pt idx="106">
                  <c:v>721.87901096599228</c:v>
                </c:pt>
                <c:pt idx="107">
                  <c:v>733.19029751967901</c:v>
                </c:pt>
                <c:pt idx="108">
                  <c:v>744.49802975383579</c:v>
                </c:pt>
                <c:pt idx="109">
                  <c:v>755.80226923335988</c:v>
                </c:pt>
                <c:pt idx="110">
                  <c:v>767.10307553239511</c:v>
                </c:pt>
                <c:pt idx="111">
                  <c:v>720.97395260333485</c:v>
                </c:pt>
                <c:pt idx="112">
                  <c:v>731.38073214986196</c:v>
                </c:pt>
                <c:pt idx="113">
                  <c:v>741.78449484387431</c:v>
                </c:pt>
                <c:pt idx="114">
                  <c:v>752.18528894288704</c:v>
                </c:pt>
                <c:pt idx="115">
                  <c:v>762.58316126167267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2.9397746868298928</c:v>
                </c:pt>
                <c:pt idx="2">
                  <c:v>3.3517128427294267</c:v>
                </c:pt>
                <c:pt idx="3">
                  <c:v>3.8215785182927724</c:v>
                </c:pt>
                <c:pt idx="4">
                  <c:v>4.3575447416298188</c:v>
                </c:pt>
                <c:pt idx="5">
                  <c:v>4.9689412725572728</c:v>
                </c:pt>
                <c:pt idx="6">
                  <c:v>5.6664187895100824</c:v>
                </c:pt>
                <c:pt idx="7">
                  <c:v>6.4621364435798609</c:v>
                </c:pt>
                <c:pt idx="8">
                  <c:v>7.3699761134774882</c:v>
                </c:pt>
                <c:pt idx="9">
                  <c:v>8.4057871719211263</c:v>
                </c:pt>
                <c:pt idx="10">
                  <c:v>9.5876661189594543</c:v>
                </c:pt>
                <c:pt idx="11">
                  <c:v>10.936276060857622</c:v>
                </c:pt>
                <c:pt idx="12">
                  <c:v>12.4752117256155</c:v>
                </c:pt>
                <c:pt idx="13">
                  <c:v>14.231416520782107</c:v>
                </c:pt>
                <c:pt idx="14">
                  <c:v>16.235659070649749</c:v>
                </c:pt>
                <c:pt idx="15">
                  <c:v>18.523077734940472</c:v>
                </c:pt>
                <c:pt idx="16">
                  <c:v>21.133802828935874</c:v>
                </c:pt>
                <c:pt idx="17">
                  <c:v>24.113667657611057</c:v>
                </c:pt>
                <c:pt idx="18">
                  <c:v>27.515021068839172</c:v>
                </c:pt>
                <c:pt idx="19">
                  <c:v>31.397656051876599</c:v>
                </c:pt>
                <c:pt idx="20">
                  <c:v>35.829870989999293</c:v>
                </c:pt>
                <c:pt idx="21">
                  <c:v>40.889682557955688</c:v>
                </c:pt>
                <c:pt idx="22">
                  <c:v>46.666211978863579</c:v>
                </c:pt>
                <c:pt idx="23">
                  <c:v>53.261269470543994</c:v>
                </c:pt>
                <c:pt idx="24">
                  <c:v>60.7911652743812</c:v>
                </c:pt>
                <c:pt idx="25">
                  <c:v>69.388779735073783</c:v>
                </c:pt>
                <c:pt idx="26">
                  <c:v>80.165002252238452</c:v>
                </c:pt>
                <c:pt idx="27">
                  <c:v>90.90448288189036</c:v>
                </c:pt>
                <c:pt idx="28">
                  <c:v>101.6121846030364</c:v>
                </c:pt>
                <c:pt idx="29">
                  <c:v>112.29193461821403</c:v>
                </c:pt>
                <c:pt idx="30">
                  <c:v>122.94677025652987</c:v>
                </c:pt>
                <c:pt idx="31">
                  <c:v>134.02171836924822</c:v>
                </c:pt>
                <c:pt idx="32">
                  <c:v>145.07460486529592</c:v>
                </c:pt>
                <c:pt idx="33">
                  <c:v>156.10734926897979</c:v>
                </c:pt>
                <c:pt idx="34">
                  <c:v>167.12157714245114</c:v>
                </c:pt>
                <c:pt idx="35">
                  <c:v>178.11868194628323</c:v>
                </c:pt>
                <c:pt idx="36">
                  <c:v>161.3963988836461</c:v>
                </c:pt>
                <c:pt idx="37">
                  <c:v>173.28198421740612</c:v>
                </c:pt>
                <c:pt idx="38">
                  <c:v>185.14840694275611</c:v>
                </c:pt>
                <c:pt idx="39">
                  <c:v>196.99706917130376</c:v>
                </c:pt>
                <c:pt idx="40">
                  <c:v>208.82919038278203</c:v>
                </c:pt>
                <c:pt idx="41">
                  <c:v>190.41659540288185</c:v>
                </c:pt>
                <c:pt idx="42">
                  <c:v>202.69601208813609</c:v>
                </c:pt>
                <c:pt idx="43">
                  <c:v>214.95821110174333</c:v>
                </c:pt>
                <c:pt idx="44">
                  <c:v>227.20431355624603</c:v>
                </c:pt>
                <c:pt idx="45">
                  <c:v>239.43530973942802</c:v>
                </c:pt>
                <c:pt idx="46">
                  <c:v>221.08320971383421</c:v>
                </c:pt>
                <c:pt idx="47">
                  <c:v>233.32164253354537</c:v>
                </c:pt>
                <c:pt idx="48">
                  <c:v>245.54542201156005</c:v>
                </c:pt>
                <c:pt idx="49">
                  <c:v>257.7553807542198</c:v>
                </c:pt>
                <c:pt idx="50">
                  <c:v>269.95226599479992</c:v>
                </c:pt>
                <c:pt idx="51">
                  <c:v>251.65208042823193</c:v>
                </c:pt>
                <c:pt idx="52">
                  <c:v>263.85541384215657</c:v>
                </c:pt>
                <c:pt idx="53">
                  <c:v>276.046019292822</c:v>
                </c:pt>
                <c:pt idx="54">
                  <c:v>288.22453829402536</c:v>
                </c:pt>
                <c:pt idx="55">
                  <c:v>300.3915536943141</c:v>
                </c:pt>
                <c:pt idx="56">
                  <c:v>282.13675189211068</c:v>
                </c:pt>
                <c:pt idx="57">
                  <c:v>294.30944959160257</c:v>
                </c:pt>
                <c:pt idx="58">
                  <c:v>306.47091553365232</c:v>
                </c:pt>
                <c:pt idx="59">
                  <c:v>318.62165837327228</c:v>
                </c:pt>
                <c:pt idx="60">
                  <c:v>330.76214478850392</c:v>
                </c:pt>
                <c:pt idx="61">
                  <c:v>311.67966166895121</c:v>
                </c:pt>
                <c:pt idx="62">
                  <c:v>322.95870071836038</c:v>
                </c:pt>
                <c:pt idx="63">
                  <c:v>334.22903233500955</c:v>
                </c:pt>
                <c:pt idx="64">
                  <c:v>345.49099163191596</c:v>
                </c:pt>
                <c:pt idx="65">
                  <c:v>356.74489008321876</c:v>
                </c:pt>
                <c:pt idx="66">
                  <c:v>337.69512740436579</c:v>
                </c:pt>
                <c:pt idx="67">
                  <c:v>348.95457429716549</c:v>
                </c:pt>
                <c:pt idx="68">
                  <c:v>360.20605180325543</c:v>
                </c:pt>
                <c:pt idx="69">
                  <c:v>371.44984402165892</c:v>
                </c:pt>
                <c:pt idx="70">
                  <c:v>382.68621644309695</c:v>
                </c:pt>
                <c:pt idx="71">
                  <c:v>362.80144525672193</c:v>
                </c:pt>
                <c:pt idx="72">
                  <c:v>373.17899323636624</c:v>
                </c:pt>
                <c:pt idx="73">
                  <c:v>383.55025268886453</c:v>
                </c:pt>
                <c:pt idx="74">
                  <c:v>393.91541769108909</c:v>
                </c:pt>
                <c:pt idx="75">
                  <c:v>404.27467126938285</c:v>
                </c:pt>
                <c:pt idx="76">
                  <c:v>383.98225493635533</c:v>
                </c:pt>
                <c:pt idx="77">
                  <c:v>393.91541769108909</c:v>
                </c:pt>
                <c:pt idx="78">
                  <c:v>403.84315144097815</c:v>
                </c:pt>
                <c:pt idx="79">
                  <c:v>413.7656085136046</c:v>
                </c:pt>
                <c:pt idx="80">
                  <c:v>423.68293333202655</c:v>
                </c:pt>
                <c:pt idx="81">
                  <c:v>402.98008185125144</c:v>
                </c:pt>
                <c:pt idx="82">
                  <c:v>412.47166904727516</c:v>
                </c:pt>
                <c:pt idx="83">
                  <c:v>421.95854377334359</c:v>
                </c:pt>
                <c:pt idx="84">
                  <c:v>431.44082695809334</c:v>
                </c:pt>
                <c:pt idx="85">
                  <c:v>440.91863377904127</c:v>
                </c:pt>
                <c:pt idx="86">
                  <c:v>419.80284331345206</c:v>
                </c:pt>
                <c:pt idx="87">
                  <c:v>428.85519840828539</c:v>
                </c:pt>
                <c:pt idx="88">
                  <c:v>437.90344674688322</c:v>
                </c:pt>
                <c:pt idx="89">
                  <c:v>446.94768518373326</c:v>
                </c:pt>
                <c:pt idx="90">
                  <c:v>455.98800633231912</c:v>
                </c:pt>
                <c:pt idx="91">
                  <c:v>434.02612258593155</c:v>
                </c:pt>
                <c:pt idx="92">
                  <c:v>442.21072127655128</c:v>
                </c:pt>
                <c:pt idx="93">
                  <c:v>450.39207405650836</c:v>
                </c:pt>
                <c:pt idx="94">
                  <c:v>458.57024822962609</c:v>
                </c:pt>
                <c:pt idx="95">
                  <c:v>466.74530850225341</c:v>
                </c:pt>
                <c:pt idx="96">
                  <c:v>444.36402075569305</c:v>
                </c:pt>
                <c:pt idx="97">
                  <c:v>452.114056877471</c:v>
                </c:pt>
                <c:pt idx="98">
                  <c:v>459.86125261266903</c:v>
                </c:pt>
                <c:pt idx="99">
                  <c:v>467.60566258446198</c:v>
                </c:pt>
                <c:pt idx="100">
                  <c:v>475.34733945827821</c:v>
                </c:pt>
                <c:pt idx="101">
                  <c:v>454.69676831549197</c:v>
                </c:pt>
                <c:pt idx="102">
                  <c:v>462.01275475576307</c:v>
                </c:pt>
                <c:pt idx="103">
                  <c:v>469.32626959947976</c:v>
                </c:pt>
                <c:pt idx="104">
                  <c:v>476.63735681327233</c:v>
                </c:pt>
                <c:pt idx="105">
                  <c:v>483.94605890429216</c:v>
                </c:pt>
                <c:pt idx="106">
                  <c:v>462.44302949249544</c:v>
                </c:pt>
                <c:pt idx="107">
                  <c:v>468.89613046728755</c:v>
                </c:pt>
                <c:pt idx="108">
                  <c:v>475.34733945827838</c:v>
                </c:pt>
                <c:pt idx="109">
                  <c:v>481.79668577992356</c:v>
                </c:pt>
                <c:pt idx="110">
                  <c:v>488.24419789739909</c:v>
                </c:pt>
                <c:pt idx="111">
                  <c:v>466.31511878642374</c:v>
                </c:pt>
                <c:pt idx="112">
                  <c:v>472.3370088245801</c:v>
                </c:pt>
                <c:pt idx="113">
                  <c:v>478.35726445603859</c:v>
                </c:pt>
                <c:pt idx="114">
                  <c:v>484.37590916507139</c:v>
                </c:pt>
                <c:pt idx="115">
                  <c:v>490.39296580436979</c:v>
                </c:pt>
                <c:pt idx="116">
                  <c:v>467.60566258446215</c:v>
                </c:pt>
                <c:pt idx="117">
                  <c:v>472.76708100439259</c:v>
                </c:pt>
                <c:pt idx="118">
                  <c:v>477.9272998945782</c:v>
                </c:pt>
                <c:pt idx="119">
                  <c:v>483.08633404340475</c:v>
                </c:pt>
                <c:pt idx="120">
                  <c:v>488.24419789739915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4" zoomScale="90" zoomScaleNormal="90" workbookViewId="0">
      <selection activeCell="E23" sqref="E23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12.58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9</v>
      </c>
      <c r="C9" s="35">
        <v>0.14549999999999999</v>
      </c>
      <c r="D9" s="36">
        <f t="shared" ref="D9:D18" si="0">C9*$C$5</f>
        <v>1.83039</v>
      </c>
      <c r="E9" s="37">
        <v>90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12</v>
      </c>
      <c r="C10" s="35">
        <v>0.51980000000000004</v>
      </c>
      <c r="D10" s="36">
        <f t="shared" si="0"/>
        <v>6.5390840000000008</v>
      </c>
      <c r="E10" s="37">
        <v>115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13</v>
      </c>
      <c r="C11" s="35">
        <v>0.25440000000000002</v>
      </c>
      <c r="D11" s="36">
        <f t="shared" si="0"/>
        <v>3.2003520000000001</v>
      </c>
      <c r="E11" s="37">
        <v>90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52</v>
      </c>
      <c r="C12" s="35">
        <v>2.4500000000000001E-2</v>
      </c>
      <c r="D12" s="36">
        <f t="shared" si="0"/>
        <v>0.30821000000000004</v>
      </c>
      <c r="E12" s="37">
        <v>115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 t="s">
        <v>12</v>
      </c>
      <c r="C13" s="35">
        <v>5.5599999999999997E-2</v>
      </c>
      <c r="D13" s="36">
        <f t="shared" si="0"/>
        <v>0.69944799999999996</v>
      </c>
      <c r="E13" s="37">
        <v>120</v>
      </c>
      <c r="F13" s="38" t="str">
        <f t="array" ref="F13">IF(E13="","",IF(INDEX(A:A,MAX(IF(ISNUMBER($A$140:$A$159),ROW($A$140:$A$159),"")))&lt;&gt;E13,"Corrigez : révolution incorrecte","OK"))</f>
        <v>OK</v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0.99979999999999991</v>
      </c>
      <c r="D19" s="41">
        <f>SUM(D9:D18)</f>
        <v>12.577484000000002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Chêne chevelu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20</v>
      </c>
      <c r="B36" s="63">
        <v>79</v>
      </c>
      <c r="C36" s="63">
        <v>1</v>
      </c>
      <c r="D36" s="63">
        <v>17</v>
      </c>
      <c r="E36" s="54"/>
      <c r="F36" s="54"/>
      <c r="G36" s="54"/>
      <c r="H36" s="54">
        <v>1</v>
      </c>
      <c r="I36" s="52">
        <f>IFERROR(B36/A36,"")</f>
        <v>3.95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25</v>
      </c>
      <c r="B37" s="63">
        <v>107</v>
      </c>
      <c r="C37" s="63">
        <v>2</v>
      </c>
      <c r="D37" s="63">
        <v>26</v>
      </c>
      <c r="E37" s="54"/>
      <c r="F37" s="54"/>
      <c r="G37" s="54"/>
      <c r="H37" s="54">
        <v>1</v>
      </c>
      <c r="I37" s="56">
        <f t="shared" ref="I37:I55" si="1">IF(A37&lt;&gt;0,(B37-(B36-D36))/(A37-A36),"")</f>
        <v>9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30</v>
      </c>
      <c r="B38" s="63">
        <v>124</v>
      </c>
      <c r="C38" s="63">
        <v>3</v>
      </c>
      <c r="D38" s="63">
        <v>26</v>
      </c>
      <c r="E38" s="54"/>
      <c r="F38" s="54"/>
      <c r="G38" s="54"/>
      <c r="H38" s="54">
        <v>1</v>
      </c>
      <c r="I38" s="56">
        <f t="shared" si="1"/>
        <v>8.6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35</v>
      </c>
      <c r="B39" s="63">
        <v>137</v>
      </c>
      <c r="C39" s="63">
        <v>4</v>
      </c>
      <c r="D39" s="63">
        <v>25</v>
      </c>
      <c r="E39" s="54"/>
      <c r="F39" s="54"/>
      <c r="G39" s="54"/>
      <c r="H39" s="54"/>
      <c r="I39" s="52">
        <f t="shared" si="1"/>
        <v>7.8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40</v>
      </c>
      <c r="B40" s="63">
        <v>148</v>
      </c>
      <c r="C40" s="63">
        <v>5</v>
      </c>
      <c r="D40" s="63">
        <v>23</v>
      </c>
      <c r="E40" s="54"/>
      <c r="F40" s="54"/>
      <c r="G40" s="54"/>
      <c r="H40" s="54"/>
      <c r="I40" s="52">
        <f t="shared" si="1"/>
        <v>7.2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45</v>
      </c>
      <c r="B41" s="63">
        <v>157</v>
      </c>
      <c r="C41" s="63">
        <v>6</v>
      </c>
      <c r="D41" s="63">
        <v>21</v>
      </c>
      <c r="E41" s="54"/>
      <c r="F41" s="54"/>
      <c r="G41" s="54"/>
      <c r="H41" s="54"/>
      <c r="I41" s="56">
        <f t="shared" si="1"/>
        <v>6.4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50</v>
      </c>
      <c r="B42" s="63">
        <v>165</v>
      </c>
      <c r="C42" s="63">
        <v>7</v>
      </c>
      <c r="D42" s="63">
        <v>19</v>
      </c>
      <c r="E42" s="54"/>
      <c r="F42" s="54"/>
      <c r="G42" s="54"/>
      <c r="H42" s="54"/>
      <c r="I42" s="56">
        <f t="shared" si="1"/>
        <v>5.8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55</v>
      </c>
      <c r="B43" s="63">
        <v>172</v>
      </c>
      <c r="C43" s="63">
        <v>8</v>
      </c>
      <c r="D43" s="63">
        <v>18</v>
      </c>
      <c r="E43" s="54"/>
      <c r="F43" s="54"/>
      <c r="G43" s="54"/>
      <c r="H43" s="54"/>
      <c r="I43" s="52">
        <f t="shared" si="1"/>
        <v>5.2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60</v>
      </c>
      <c r="B44" s="63">
        <v>176</v>
      </c>
      <c r="C44" s="63">
        <v>9</v>
      </c>
      <c r="D44" s="63">
        <v>16</v>
      </c>
      <c r="E44" s="54"/>
      <c r="F44" s="54"/>
      <c r="G44" s="54"/>
      <c r="H44" s="54"/>
      <c r="I44" s="52">
        <f t="shared" si="1"/>
        <v>4.4000000000000004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>
        <v>65</v>
      </c>
      <c r="B45" s="63">
        <v>180</v>
      </c>
      <c r="C45" s="63">
        <v>10</v>
      </c>
      <c r="D45" s="63">
        <v>14</v>
      </c>
      <c r="E45" s="54"/>
      <c r="F45" s="54"/>
      <c r="G45" s="54"/>
      <c r="H45" s="54"/>
      <c r="I45" s="52">
        <f t="shared" si="1"/>
        <v>4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>
        <v>70</v>
      </c>
      <c r="B46" s="63">
        <v>183</v>
      </c>
      <c r="C46" s="63">
        <v>11</v>
      </c>
      <c r="D46" s="63">
        <v>12</v>
      </c>
      <c r="E46" s="54"/>
      <c r="F46" s="54"/>
      <c r="G46" s="54"/>
      <c r="H46" s="54"/>
      <c r="I46" s="52">
        <f t="shared" si="1"/>
        <v>3.4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>
        <v>75</v>
      </c>
      <c r="B47" s="63">
        <v>186</v>
      </c>
      <c r="C47" s="63">
        <v>12</v>
      </c>
      <c r="D47" s="63">
        <v>11</v>
      </c>
      <c r="E47" s="54"/>
      <c r="F47" s="54"/>
      <c r="G47" s="54"/>
      <c r="H47" s="54"/>
      <c r="I47" s="52">
        <f t="shared" si="1"/>
        <v>3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>
        <v>80</v>
      </c>
      <c r="B48" s="63">
        <v>188</v>
      </c>
      <c r="C48" s="63">
        <v>13</v>
      </c>
      <c r="D48" s="63">
        <v>9</v>
      </c>
      <c r="E48" s="54"/>
      <c r="F48" s="54"/>
      <c r="G48" s="54"/>
      <c r="H48" s="54"/>
      <c r="I48" s="52">
        <f t="shared" si="1"/>
        <v>2.6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>
        <v>85</v>
      </c>
      <c r="B49" s="63">
        <v>191</v>
      </c>
      <c r="C49" s="63">
        <v>14</v>
      </c>
      <c r="D49" s="63">
        <v>8</v>
      </c>
      <c r="E49" s="54"/>
      <c r="F49" s="54"/>
      <c r="G49" s="54"/>
      <c r="H49" s="54"/>
      <c r="I49" s="52">
        <f t="shared" si="1"/>
        <v>2.4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>
        <v>90</v>
      </c>
      <c r="B50" s="53">
        <v>193</v>
      </c>
      <c r="C50" s="53">
        <v>15</v>
      </c>
      <c r="D50" s="53">
        <v>193</v>
      </c>
      <c r="E50" s="54"/>
      <c r="F50" s="54"/>
      <c r="G50" s="54"/>
      <c r="H50" s="54"/>
      <c r="I50" s="52">
        <f t="shared" si="1"/>
        <v>2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Chêne pubescent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20</v>
      </c>
      <c r="B62" s="63">
        <v>73</v>
      </c>
      <c r="C62" s="63">
        <v>1</v>
      </c>
      <c r="D62" s="63">
        <v>6</v>
      </c>
      <c r="E62" s="54"/>
      <c r="F62" s="54"/>
      <c r="G62" s="54"/>
      <c r="H62" s="54">
        <v>1</v>
      </c>
      <c r="I62" s="56">
        <f>IFERROR(B62/A62,"")</f>
        <v>3.65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25</v>
      </c>
      <c r="B63" s="63">
        <v>103</v>
      </c>
      <c r="C63" s="63">
        <v>2</v>
      </c>
      <c r="D63" s="63">
        <v>28</v>
      </c>
      <c r="E63" s="54"/>
      <c r="F63" s="54"/>
      <c r="G63" s="54"/>
      <c r="H63" s="54">
        <v>1</v>
      </c>
      <c r="I63" s="52">
        <f>IF(A63&lt;&gt;0,(B63-(B62-D62))/(A63-A62),"")</f>
        <v>7.2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30</v>
      </c>
      <c r="B64" s="63">
        <v>121</v>
      </c>
      <c r="C64" s="63">
        <v>3</v>
      </c>
      <c r="D64" s="63">
        <v>28</v>
      </c>
      <c r="E64" s="54"/>
      <c r="F64" s="54"/>
      <c r="G64" s="54"/>
      <c r="H64" s="54">
        <v>1</v>
      </c>
      <c r="I64" s="52">
        <f>IF(A64&lt;&gt;0,(B64-(B63-D63))/(A64-A63),"")</f>
        <v>9.1999999999999993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35</v>
      </c>
      <c r="B65" s="63">
        <v>147</v>
      </c>
      <c r="C65" s="63">
        <v>4</v>
      </c>
      <c r="D65" s="63">
        <v>28</v>
      </c>
      <c r="E65" s="54"/>
      <c r="F65" s="54"/>
      <c r="G65" s="54"/>
      <c r="H65" s="54"/>
      <c r="I65" s="52">
        <f>IF(A65&lt;&gt;0,(B65-(B64-D64))/(A65-A64),"")</f>
        <v>10.8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40</v>
      </c>
      <c r="B66" s="63">
        <v>175</v>
      </c>
      <c r="C66" s="63">
        <v>5</v>
      </c>
      <c r="D66" s="63">
        <v>28</v>
      </c>
      <c r="E66" s="54"/>
      <c r="F66" s="54"/>
      <c r="G66" s="54"/>
      <c r="H66" s="54"/>
      <c r="I66" s="52">
        <f t="shared" ref="I66:I81" si="2">IF(A66&lt;&gt;0,(B66-(B65-D65))/(A66-A65),"")</f>
        <v>11.2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45</v>
      </c>
      <c r="B67" s="63">
        <v>204</v>
      </c>
      <c r="C67" s="63">
        <v>6</v>
      </c>
      <c r="D67" s="63">
        <v>28</v>
      </c>
      <c r="E67" s="54"/>
      <c r="F67" s="54"/>
      <c r="G67" s="54"/>
      <c r="H67" s="54"/>
      <c r="I67" s="52">
        <f t="shared" si="2"/>
        <v>11.4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50</v>
      </c>
      <c r="B68" s="63">
        <v>231</v>
      </c>
      <c r="C68" s="63">
        <v>7</v>
      </c>
      <c r="D68" s="63">
        <v>28</v>
      </c>
      <c r="E68" s="54"/>
      <c r="F68" s="54"/>
      <c r="G68" s="54"/>
      <c r="H68" s="54"/>
      <c r="I68" s="52">
        <f t="shared" si="2"/>
        <v>11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55</v>
      </c>
      <c r="B69" s="53">
        <v>254</v>
      </c>
      <c r="C69" s="53">
        <v>8</v>
      </c>
      <c r="D69" s="53">
        <v>28</v>
      </c>
      <c r="E69" s="54"/>
      <c r="F69" s="54"/>
      <c r="G69" s="54"/>
      <c r="H69" s="54"/>
      <c r="I69" s="52">
        <f t="shared" si="2"/>
        <v>10.199999999999999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60</v>
      </c>
      <c r="B70" s="53">
        <v>273</v>
      </c>
      <c r="C70" s="53">
        <v>9</v>
      </c>
      <c r="D70" s="53">
        <v>28</v>
      </c>
      <c r="E70" s="54"/>
      <c r="F70" s="54"/>
      <c r="G70" s="54"/>
      <c r="H70" s="54"/>
      <c r="I70" s="52">
        <f t="shared" si="2"/>
        <v>9.4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65</v>
      </c>
      <c r="B71" s="53">
        <v>289</v>
      </c>
      <c r="C71" s="53">
        <v>10</v>
      </c>
      <c r="D71" s="53">
        <v>28</v>
      </c>
      <c r="E71" s="54"/>
      <c r="F71" s="54"/>
      <c r="G71" s="54"/>
      <c r="H71" s="54"/>
      <c r="I71" s="52">
        <f t="shared" si="2"/>
        <v>8.8000000000000007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70</v>
      </c>
      <c r="B72" s="53">
        <v>302</v>
      </c>
      <c r="C72" s="53">
        <v>11</v>
      </c>
      <c r="D72" s="53">
        <v>28</v>
      </c>
      <c r="E72" s="54"/>
      <c r="F72" s="54"/>
      <c r="G72" s="54"/>
      <c r="H72" s="54"/>
      <c r="I72" s="52">
        <f t="shared" si="2"/>
        <v>8.1999999999999993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>
        <v>75</v>
      </c>
      <c r="B73" s="53">
        <v>312</v>
      </c>
      <c r="C73" s="53">
        <v>12</v>
      </c>
      <c r="D73" s="53">
        <v>28</v>
      </c>
      <c r="E73" s="54"/>
      <c r="F73" s="54"/>
      <c r="G73" s="54"/>
      <c r="H73" s="54"/>
      <c r="I73" s="52">
        <f t="shared" si="2"/>
        <v>7.6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>
        <v>80</v>
      </c>
      <c r="B74" s="53">
        <v>320</v>
      </c>
      <c r="C74" s="53">
        <v>13</v>
      </c>
      <c r="D74" s="53">
        <v>28</v>
      </c>
      <c r="E74" s="54"/>
      <c r="F74" s="54"/>
      <c r="G74" s="54"/>
      <c r="H74" s="54"/>
      <c r="I74" s="52">
        <f t="shared" si="2"/>
        <v>7.2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>
        <v>85</v>
      </c>
      <c r="B75" s="53">
        <v>326</v>
      </c>
      <c r="C75" s="53">
        <v>14</v>
      </c>
      <c r="D75" s="53">
        <v>28</v>
      </c>
      <c r="E75" s="54"/>
      <c r="F75" s="54"/>
      <c r="G75" s="54"/>
      <c r="H75" s="54"/>
      <c r="I75" s="52">
        <f t="shared" si="2"/>
        <v>6.8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>
        <v>90</v>
      </c>
      <c r="B76" s="53">
        <v>330</v>
      </c>
      <c r="C76" s="53">
        <v>15</v>
      </c>
      <c r="D76" s="53">
        <v>28</v>
      </c>
      <c r="E76" s="54"/>
      <c r="F76" s="54"/>
      <c r="G76" s="54"/>
      <c r="H76" s="54"/>
      <c r="I76" s="52">
        <f t="shared" si="2"/>
        <v>6.4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>
        <v>95</v>
      </c>
      <c r="B77" s="53">
        <v>332</v>
      </c>
      <c r="C77" s="53">
        <v>16</v>
      </c>
      <c r="D77" s="53">
        <v>28</v>
      </c>
      <c r="E77" s="54"/>
      <c r="F77" s="54"/>
      <c r="G77" s="54"/>
      <c r="H77" s="54"/>
      <c r="I77" s="52">
        <f t="shared" si="2"/>
        <v>6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>
        <v>100</v>
      </c>
      <c r="B78" s="53">
        <v>333</v>
      </c>
      <c r="C78" s="53">
        <v>17</v>
      </c>
      <c r="D78" s="53">
        <v>27</v>
      </c>
      <c r="E78" s="54"/>
      <c r="F78" s="54"/>
      <c r="G78" s="54"/>
      <c r="H78" s="54"/>
      <c r="I78" s="52">
        <f t="shared" si="2"/>
        <v>5.8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>
        <v>105</v>
      </c>
      <c r="B79" s="53">
        <v>333</v>
      </c>
      <c r="C79" s="53">
        <v>18</v>
      </c>
      <c r="D79" s="53">
        <v>26</v>
      </c>
      <c r="E79" s="54"/>
      <c r="F79" s="54"/>
      <c r="G79" s="54"/>
      <c r="H79" s="54"/>
      <c r="I79" s="52">
        <f t="shared" si="2"/>
        <v>5.4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>
        <v>110</v>
      </c>
      <c r="B80" s="53">
        <v>332</v>
      </c>
      <c r="C80" s="53">
        <v>19</v>
      </c>
      <c r="D80" s="53">
        <v>25</v>
      </c>
      <c r="E80" s="54"/>
      <c r="F80" s="54"/>
      <c r="G80" s="54"/>
      <c r="H80" s="54"/>
      <c r="I80" s="52">
        <f t="shared" si="2"/>
        <v>5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>
        <v>115</v>
      </c>
      <c r="B81" s="53">
        <v>330</v>
      </c>
      <c r="C81" s="53">
        <v>20</v>
      </c>
      <c r="D81" s="53">
        <v>330</v>
      </c>
      <c r="E81" s="54"/>
      <c r="F81" s="54"/>
      <c r="G81" s="54"/>
      <c r="H81" s="54"/>
      <c r="I81" s="52">
        <f t="shared" si="2"/>
        <v>4.5999999999999996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Chêne rouge d'Amérique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20</v>
      </c>
      <c r="B88" s="63">
        <v>79</v>
      </c>
      <c r="C88" s="63">
        <v>1</v>
      </c>
      <c r="D88" s="63">
        <v>17</v>
      </c>
      <c r="E88" s="54"/>
      <c r="F88" s="54"/>
      <c r="G88" s="54"/>
      <c r="H88" s="93">
        <v>1</v>
      </c>
      <c r="I88" s="56">
        <f>IFERROR(B88/A88,"")</f>
        <v>3.95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25</v>
      </c>
      <c r="B89" s="63">
        <v>107</v>
      </c>
      <c r="C89" s="63">
        <v>2</v>
      </c>
      <c r="D89" s="63">
        <v>26</v>
      </c>
      <c r="E89" s="54"/>
      <c r="F89" s="54"/>
      <c r="G89" s="54"/>
      <c r="H89" s="93">
        <v>1</v>
      </c>
      <c r="I89" s="56">
        <f t="shared" ref="I89:I107" si="3">IF(A89&lt;&gt;0,(B89-(B88-D88))/(A89-A88),"")</f>
        <v>9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30</v>
      </c>
      <c r="B90" s="63">
        <v>124</v>
      </c>
      <c r="C90" s="63">
        <v>3</v>
      </c>
      <c r="D90" s="63">
        <v>26</v>
      </c>
      <c r="E90" s="93"/>
      <c r="F90" s="93"/>
      <c r="G90" s="93"/>
      <c r="H90" s="93">
        <v>1</v>
      </c>
      <c r="I90" s="56">
        <f t="shared" si="3"/>
        <v>8.6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35</v>
      </c>
      <c r="B91" s="63">
        <v>137</v>
      </c>
      <c r="C91" s="63">
        <v>4</v>
      </c>
      <c r="D91" s="63">
        <v>25</v>
      </c>
      <c r="E91" s="93"/>
      <c r="F91" s="93"/>
      <c r="G91" s="93"/>
      <c r="H91" s="93"/>
      <c r="I91" s="56">
        <f t="shared" si="3"/>
        <v>7.8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40</v>
      </c>
      <c r="B92" s="63">
        <v>148</v>
      </c>
      <c r="C92" s="63">
        <v>5</v>
      </c>
      <c r="D92" s="63">
        <v>23</v>
      </c>
      <c r="E92" s="93"/>
      <c r="F92" s="93"/>
      <c r="G92" s="93"/>
      <c r="H92" s="93"/>
      <c r="I92" s="56">
        <f t="shared" si="3"/>
        <v>7.2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45</v>
      </c>
      <c r="B93" s="63">
        <v>157</v>
      </c>
      <c r="C93" s="63">
        <v>6</v>
      </c>
      <c r="D93" s="63">
        <v>21</v>
      </c>
      <c r="E93" s="93"/>
      <c r="F93" s="93"/>
      <c r="G93" s="93"/>
      <c r="H93" s="93"/>
      <c r="I93" s="56">
        <f t="shared" si="3"/>
        <v>6.4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50</v>
      </c>
      <c r="B94" s="63">
        <v>165</v>
      </c>
      <c r="C94" s="63">
        <v>7</v>
      </c>
      <c r="D94" s="63">
        <v>19</v>
      </c>
      <c r="E94" s="93"/>
      <c r="F94" s="93"/>
      <c r="G94" s="93"/>
      <c r="H94" s="93"/>
      <c r="I94" s="56">
        <f t="shared" si="3"/>
        <v>5.8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>
        <v>55</v>
      </c>
      <c r="B95" s="63">
        <v>172</v>
      </c>
      <c r="C95" s="63">
        <v>8</v>
      </c>
      <c r="D95" s="63">
        <v>18</v>
      </c>
      <c r="E95" s="93"/>
      <c r="F95" s="93"/>
      <c r="G95" s="93"/>
      <c r="H95" s="93"/>
      <c r="I95" s="56">
        <f t="shared" si="3"/>
        <v>5.2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>
        <v>60</v>
      </c>
      <c r="B96" s="63">
        <v>176</v>
      </c>
      <c r="C96" s="63">
        <v>9</v>
      </c>
      <c r="D96" s="63">
        <v>16</v>
      </c>
      <c r="E96" s="93"/>
      <c r="F96" s="93"/>
      <c r="G96" s="93"/>
      <c r="H96" s="93"/>
      <c r="I96" s="56">
        <f t="shared" si="3"/>
        <v>4.4000000000000004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>
        <v>65</v>
      </c>
      <c r="B97" s="63">
        <v>180</v>
      </c>
      <c r="C97" s="63">
        <v>10</v>
      </c>
      <c r="D97" s="63">
        <v>14</v>
      </c>
      <c r="E97" s="93"/>
      <c r="F97" s="93"/>
      <c r="G97" s="93"/>
      <c r="H97" s="93"/>
      <c r="I97" s="56">
        <f t="shared" si="3"/>
        <v>4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>
        <v>70</v>
      </c>
      <c r="B98" s="63">
        <v>183</v>
      </c>
      <c r="C98" s="63">
        <v>11</v>
      </c>
      <c r="D98" s="63">
        <v>12</v>
      </c>
      <c r="E98" s="93"/>
      <c r="F98" s="93"/>
      <c r="G98" s="93"/>
      <c r="H98" s="93"/>
      <c r="I98" s="56">
        <f t="shared" si="3"/>
        <v>3.4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>
        <v>75</v>
      </c>
      <c r="B99" s="63">
        <v>186</v>
      </c>
      <c r="C99" s="63">
        <v>12</v>
      </c>
      <c r="D99" s="63">
        <v>11</v>
      </c>
      <c r="E99" s="93"/>
      <c r="F99" s="93"/>
      <c r="G99" s="93"/>
      <c r="H99" s="93"/>
      <c r="I99" s="56">
        <f t="shared" si="3"/>
        <v>3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>
        <v>80</v>
      </c>
      <c r="B100" s="63">
        <v>188</v>
      </c>
      <c r="C100" s="63">
        <v>13</v>
      </c>
      <c r="D100" s="63">
        <v>9</v>
      </c>
      <c r="E100" s="68"/>
      <c r="F100" s="68"/>
      <c r="G100" s="68"/>
      <c r="H100" s="68"/>
      <c r="I100" s="56">
        <f t="shared" si="3"/>
        <v>2.6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>
        <v>85</v>
      </c>
      <c r="B101" s="63">
        <v>191</v>
      </c>
      <c r="C101" s="63">
        <v>14</v>
      </c>
      <c r="D101" s="63">
        <v>8</v>
      </c>
      <c r="E101" s="68"/>
      <c r="F101" s="68"/>
      <c r="G101" s="68"/>
      <c r="H101" s="68"/>
      <c r="I101" s="56">
        <f t="shared" si="3"/>
        <v>2.4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>
        <v>90</v>
      </c>
      <c r="B102" s="53">
        <v>193</v>
      </c>
      <c r="C102" s="63">
        <v>15</v>
      </c>
      <c r="D102" s="53">
        <v>193</v>
      </c>
      <c r="E102" s="57"/>
      <c r="F102" s="57"/>
      <c r="G102" s="57"/>
      <c r="H102" s="57"/>
      <c r="I102" s="56">
        <f t="shared" si="3"/>
        <v>2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Cormier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20</v>
      </c>
      <c r="B114" s="63">
        <v>73</v>
      </c>
      <c r="C114" s="53">
        <v>1</v>
      </c>
      <c r="D114" s="63">
        <v>6</v>
      </c>
      <c r="E114" s="54"/>
      <c r="F114" s="54"/>
      <c r="G114" s="54"/>
      <c r="H114" s="54">
        <v>1</v>
      </c>
      <c r="I114" s="56">
        <f>IFERROR(B114/A114,"")</f>
        <v>3.65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>
        <v>25</v>
      </c>
      <c r="B115" s="63">
        <v>103</v>
      </c>
      <c r="C115" s="53">
        <v>2</v>
      </c>
      <c r="D115" s="63">
        <v>28</v>
      </c>
      <c r="E115" s="54"/>
      <c r="F115" s="54"/>
      <c r="G115" s="54"/>
      <c r="H115" s="54">
        <v>1</v>
      </c>
      <c r="I115" s="56">
        <f t="shared" ref="I115:I133" si="4">IF(A115&lt;&gt;0,(B115-(B114-D114))/(A115-A114),"")</f>
        <v>7.2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>
        <v>30</v>
      </c>
      <c r="B116" s="63">
        <v>121</v>
      </c>
      <c r="C116" s="53">
        <v>3</v>
      </c>
      <c r="D116" s="63">
        <v>28</v>
      </c>
      <c r="E116" s="54"/>
      <c r="F116" s="54"/>
      <c r="G116" s="54"/>
      <c r="H116" s="54">
        <v>1</v>
      </c>
      <c r="I116" s="56">
        <f t="shared" si="4"/>
        <v>9.1999999999999993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>
        <v>35</v>
      </c>
      <c r="B117" s="63">
        <v>147</v>
      </c>
      <c r="C117" s="53">
        <v>4</v>
      </c>
      <c r="D117" s="63">
        <v>28</v>
      </c>
      <c r="E117" s="54"/>
      <c r="F117" s="54"/>
      <c r="G117" s="54"/>
      <c r="H117" s="54"/>
      <c r="I117" s="56">
        <f t="shared" si="4"/>
        <v>10.8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>
        <v>40</v>
      </c>
      <c r="B118" s="63">
        <v>175</v>
      </c>
      <c r="C118" s="53">
        <v>5</v>
      </c>
      <c r="D118" s="63">
        <v>28</v>
      </c>
      <c r="E118" s="54"/>
      <c r="F118" s="54"/>
      <c r="G118" s="54"/>
      <c r="H118" s="54"/>
      <c r="I118" s="56">
        <f t="shared" si="4"/>
        <v>11.2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>
        <v>45</v>
      </c>
      <c r="B119" s="63">
        <v>204</v>
      </c>
      <c r="C119" s="53">
        <v>6</v>
      </c>
      <c r="D119" s="63">
        <v>28</v>
      </c>
      <c r="E119" s="54"/>
      <c r="F119" s="54"/>
      <c r="G119" s="54"/>
      <c r="H119" s="54"/>
      <c r="I119" s="56">
        <f t="shared" si="4"/>
        <v>11.4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>
        <v>50</v>
      </c>
      <c r="B120" s="63">
        <v>231</v>
      </c>
      <c r="C120" s="63">
        <v>7</v>
      </c>
      <c r="D120" s="63">
        <v>28</v>
      </c>
      <c r="E120" s="93"/>
      <c r="F120" s="93"/>
      <c r="G120" s="93"/>
      <c r="H120" s="93"/>
      <c r="I120" s="56">
        <f t="shared" si="4"/>
        <v>11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>
        <v>55</v>
      </c>
      <c r="B121" s="63">
        <v>254</v>
      </c>
      <c r="C121" s="63">
        <v>8</v>
      </c>
      <c r="D121" s="63">
        <v>28</v>
      </c>
      <c r="E121" s="93"/>
      <c r="F121" s="93"/>
      <c r="G121" s="93"/>
      <c r="H121" s="93"/>
      <c r="I121" s="56">
        <f t="shared" si="4"/>
        <v>10.199999999999999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>
        <v>60</v>
      </c>
      <c r="B122" s="63">
        <v>273</v>
      </c>
      <c r="C122" s="63">
        <v>9</v>
      </c>
      <c r="D122" s="63">
        <v>28</v>
      </c>
      <c r="E122" s="93"/>
      <c r="F122" s="93"/>
      <c r="G122" s="93"/>
      <c r="H122" s="93"/>
      <c r="I122" s="56">
        <f t="shared" si="4"/>
        <v>9.4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>
        <v>65</v>
      </c>
      <c r="B123" s="63">
        <v>289</v>
      </c>
      <c r="C123" s="63">
        <v>10</v>
      </c>
      <c r="D123" s="63">
        <v>28</v>
      </c>
      <c r="E123" s="93"/>
      <c r="F123" s="93"/>
      <c r="G123" s="93"/>
      <c r="H123" s="93"/>
      <c r="I123" s="56">
        <f t="shared" si="4"/>
        <v>8.8000000000000007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>
        <v>70</v>
      </c>
      <c r="B124" s="63">
        <v>302</v>
      </c>
      <c r="C124" s="63">
        <v>11</v>
      </c>
      <c r="D124" s="63">
        <v>28</v>
      </c>
      <c r="E124" s="93"/>
      <c r="F124" s="93"/>
      <c r="G124" s="93"/>
      <c r="H124" s="93"/>
      <c r="I124" s="56">
        <f t="shared" si="4"/>
        <v>8.1999999999999993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>
        <v>75</v>
      </c>
      <c r="B125" s="63">
        <v>312</v>
      </c>
      <c r="C125" s="63">
        <v>12</v>
      </c>
      <c r="D125" s="63">
        <v>28</v>
      </c>
      <c r="E125" s="93"/>
      <c r="F125" s="93"/>
      <c r="G125" s="93"/>
      <c r="H125" s="93"/>
      <c r="I125" s="56">
        <f t="shared" si="4"/>
        <v>7.6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>
        <v>80</v>
      </c>
      <c r="B126" s="63">
        <v>320</v>
      </c>
      <c r="C126" s="63">
        <v>13</v>
      </c>
      <c r="D126" s="63">
        <v>28</v>
      </c>
      <c r="E126" s="68"/>
      <c r="F126" s="68"/>
      <c r="G126" s="68"/>
      <c r="H126" s="68"/>
      <c r="I126" s="56">
        <f t="shared" si="4"/>
        <v>7.2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>
        <v>85</v>
      </c>
      <c r="B127" s="63">
        <v>326</v>
      </c>
      <c r="C127" s="63">
        <v>14</v>
      </c>
      <c r="D127" s="63">
        <v>28</v>
      </c>
      <c r="E127" s="68"/>
      <c r="F127" s="68"/>
      <c r="G127" s="68"/>
      <c r="H127" s="68"/>
      <c r="I127" s="56">
        <f t="shared" si="4"/>
        <v>6.8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>
        <v>90</v>
      </c>
      <c r="B128" s="53">
        <v>330</v>
      </c>
      <c r="C128" s="53">
        <v>15</v>
      </c>
      <c r="D128" s="53">
        <v>28</v>
      </c>
      <c r="E128" s="57"/>
      <c r="F128" s="57"/>
      <c r="G128" s="57"/>
      <c r="H128" s="57"/>
      <c r="I128" s="56">
        <f t="shared" si="4"/>
        <v>6.4</v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>
        <v>95</v>
      </c>
      <c r="B129" s="53">
        <v>332</v>
      </c>
      <c r="C129" s="53">
        <v>16</v>
      </c>
      <c r="D129" s="53">
        <v>28</v>
      </c>
      <c r="E129" s="57"/>
      <c r="F129" s="57"/>
      <c r="G129" s="57"/>
      <c r="H129" s="57"/>
      <c r="I129" s="56">
        <f t="shared" si="4"/>
        <v>6</v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>
        <v>100</v>
      </c>
      <c r="B130" s="53">
        <v>333</v>
      </c>
      <c r="C130" s="53">
        <v>17</v>
      </c>
      <c r="D130" s="53">
        <v>27</v>
      </c>
      <c r="E130" s="57"/>
      <c r="F130" s="57"/>
      <c r="G130" s="57"/>
      <c r="H130" s="57"/>
      <c r="I130" s="56">
        <f t="shared" si="4"/>
        <v>5.8</v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>
        <v>105</v>
      </c>
      <c r="B131" s="53">
        <v>333</v>
      </c>
      <c r="C131" s="53">
        <v>18</v>
      </c>
      <c r="D131" s="53">
        <v>26</v>
      </c>
      <c r="E131" s="57"/>
      <c r="F131" s="57"/>
      <c r="G131" s="57"/>
      <c r="H131" s="57"/>
      <c r="I131" s="56">
        <f t="shared" si="4"/>
        <v>5.4</v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>
        <v>110</v>
      </c>
      <c r="B132" s="53">
        <v>332</v>
      </c>
      <c r="C132" s="53">
        <v>19</v>
      </c>
      <c r="D132" s="53">
        <v>25</v>
      </c>
      <c r="E132" s="57"/>
      <c r="F132" s="57"/>
      <c r="G132" s="57"/>
      <c r="H132" s="57"/>
      <c r="I132" s="56">
        <f t="shared" si="4"/>
        <v>5</v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>
        <v>115</v>
      </c>
      <c r="B133" s="53">
        <v>330</v>
      </c>
      <c r="C133" s="53">
        <v>20</v>
      </c>
      <c r="D133" s="53">
        <v>330</v>
      </c>
      <c r="E133" s="57"/>
      <c r="F133" s="57"/>
      <c r="G133" s="57"/>
      <c r="H133" s="57"/>
      <c r="I133" s="56">
        <f t="shared" si="4"/>
        <v>4.5999999999999996</v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>Chêne pubescent</v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>
        <v>25</v>
      </c>
      <c r="B140" s="63">
        <v>30</v>
      </c>
      <c r="C140" s="53">
        <v>1</v>
      </c>
      <c r="D140" s="63">
        <v>0</v>
      </c>
      <c r="E140" s="54"/>
      <c r="F140" s="54"/>
      <c r="G140" s="54"/>
      <c r="H140" s="54"/>
      <c r="I140" s="60">
        <f>IFERROR(B140/A140,"")</f>
        <v>1.2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>
        <v>30</v>
      </c>
      <c r="B141" s="63">
        <v>54</v>
      </c>
      <c r="C141" s="53">
        <v>2</v>
      </c>
      <c r="D141" s="63">
        <v>0</v>
      </c>
      <c r="E141" s="54"/>
      <c r="F141" s="54"/>
      <c r="G141" s="54"/>
      <c r="H141" s="54"/>
      <c r="I141" s="60">
        <f t="shared" ref="I141:I159" si="5">IF(A141&lt;&gt;0,(B141-(B140-D140))/(A141-A140),"")</f>
        <v>4.8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>
        <v>35</v>
      </c>
      <c r="B142" s="63">
        <v>79</v>
      </c>
      <c r="C142" s="53">
        <v>3</v>
      </c>
      <c r="D142" s="63">
        <v>13</v>
      </c>
      <c r="E142" s="54"/>
      <c r="F142" s="54"/>
      <c r="G142" s="54"/>
      <c r="H142" s="54"/>
      <c r="I142" s="60">
        <f t="shared" si="5"/>
        <v>5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>
        <v>40</v>
      </c>
      <c r="B143" s="63">
        <v>93</v>
      </c>
      <c r="C143" s="53">
        <v>4</v>
      </c>
      <c r="D143" s="63">
        <v>14</v>
      </c>
      <c r="E143" s="54"/>
      <c r="F143" s="54"/>
      <c r="G143" s="54"/>
      <c r="H143" s="54"/>
      <c r="I143" s="60">
        <f t="shared" si="5"/>
        <v>5.4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>
        <v>45</v>
      </c>
      <c r="B144" s="63">
        <v>107</v>
      </c>
      <c r="C144" s="53">
        <v>5</v>
      </c>
      <c r="D144" s="63">
        <v>14</v>
      </c>
      <c r="E144" s="54"/>
      <c r="F144" s="54"/>
      <c r="G144" s="54"/>
      <c r="H144" s="54"/>
      <c r="I144" s="60">
        <f t="shared" si="5"/>
        <v>5.6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>
        <v>50</v>
      </c>
      <c r="B145" s="63">
        <v>121</v>
      </c>
      <c r="C145" s="53">
        <v>6</v>
      </c>
      <c r="D145" s="63">
        <v>14</v>
      </c>
      <c r="E145" s="54"/>
      <c r="F145" s="54"/>
      <c r="G145" s="54"/>
      <c r="H145" s="54"/>
      <c r="I145" s="60">
        <f t="shared" si="5"/>
        <v>5.6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>
        <v>55</v>
      </c>
      <c r="B146" s="63">
        <v>135</v>
      </c>
      <c r="C146" s="53">
        <v>7</v>
      </c>
      <c r="D146" s="63">
        <v>14</v>
      </c>
      <c r="E146" s="54"/>
      <c r="F146" s="54"/>
      <c r="G146" s="54"/>
      <c r="H146" s="54"/>
      <c r="I146" s="60">
        <f t="shared" si="5"/>
        <v>5.6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>
        <v>60</v>
      </c>
      <c r="B147" s="63">
        <v>149</v>
      </c>
      <c r="C147" s="53">
        <v>8</v>
      </c>
      <c r="D147" s="63">
        <v>14</v>
      </c>
      <c r="E147" s="54"/>
      <c r="F147" s="54"/>
      <c r="G147" s="54"/>
      <c r="H147" s="54"/>
      <c r="I147" s="60">
        <f>IF(A147&lt;&gt;0,(B147-(B146-D146))/(A147-A146),"")</f>
        <v>5.6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>
        <v>65</v>
      </c>
      <c r="B148" s="63">
        <v>161</v>
      </c>
      <c r="C148" s="53">
        <v>9</v>
      </c>
      <c r="D148" s="63">
        <v>14</v>
      </c>
      <c r="E148" s="54"/>
      <c r="F148" s="54"/>
      <c r="G148" s="54"/>
      <c r="H148" s="54"/>
      <c r="I148" s="60">
        <f t="shared" si="5"/>
        <v>5.2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>
        <v>70</v>
      </c>
      <c r="B149" s="63">
        <v>173</v>
      </c>
      <c r="C149" s="53">
        <v>10</v>
      </c>
      <c r="D149" s="63">
        <v>14</v>
      </c>
      <c r="E149" s="54"/>
      <c r="F149" s="54"/>
      <c r="G149" s="54"/>
      <c r="H149" s="54"/>
      <c r="I149" s="60">
        <f t="shared" si="5"/>
        <v>5.2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>
        <v>75</v>
      </c>
      <c r="B150" s="63">
        <v>183</v>
      </c>
      <c r="C150" s="53">
        <v>11</v>
      </c>
      <c r="D150" s="63">
        <v>14</v>
      </c>
      <c r="E150" s="54"/>
      <c r="F150" s="54"/>
      <c r="G150" s="54"/>
      <c r="H150" s="54"/>
      <c r="I150" s="60">
        <f t="shared" si="5"/>
        <v>4.8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>
        <v>80</v>
      </c>
      <c r="B151" s="63">
        <v>192</v>
      </c>
      <c r="C151" s="53">
        <v>12</v>
      </c>
      <c r="D151" s="63">
        <v>14</v>
      </c>
      <c r="E151" s="54"/>
      <c r="F151" s="54"/>
      <c r="G151" s="54"/>
      <c r="H151" s="54"/>
      <c r="I151" s="60">
        <f t="shared" si="5"/>
        <v>4.5999999999999996</v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>
        <v>85</v>
      </c>
      <c r="B152" s="63">
        <v>200</v>
      </c>
      <c r="C152" s="53">
        <v>13</v>
      </c>
      <c r="D152" s="63">
        <v>14</v>
      </c>
      <c r="E152" s="57"/>
      <c r="F152" s="57"/>
      <c r="G152" s="57"/>
      <c r="H152" s="57"/>
      <c r="I152" s="60">
        <f t="shared" si="5"/>
        <v>4.4000000000000004</v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>
        <v>90</v>
      </c>
      <c r="B153" s="63">
        <v>207</v>
      </c>
      <c r="C153" s="53">
        <v>14</v>
      </c>
      <c r="D153" s="63">
        <v>14</v>
      </c>
      <c r="E153" s="57"/>
      <c r="F153" s="57"/>
      <c r="G153" s="57"/>
      <c r="H153" s="57"/>
      <c r="I153" s="60">
        <f t="shared" si="5"/>
        <v>4.2</v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>
        <v>95</v>
      </c>
      <c r="B154" s="59">
        <v>212</v>
      </c>
      <c r="C154" s="53">
        <v>15</v>
      </c>
      <c r="D154" s="53">
        <v>14</v>
      </c>
      <c r="E154" s="57"/>
      <c r="F154" s="57"/>
      <c r="G154" s="57"/>
      <c r="H154" s="57"/>
      <c r="I154" s="60">
        <f t="shared" si="5"/>
        <v>3.8</v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>
        <v>100</v>
      </c>
      <c r="B155" s="59">
        <v>216</v>
      </c>
      <c r="C155" s="53">
        <v>16</v>
      </c>
      <c r="D155" s="53">
        <v>13</v>
      </c>
      <c r="E155" s="57"/>
      <c r="F155" s="57"/>
      <c r="G155" s="57"/>
      <c r="H155" s="57"/>
      <c r="I155" s="60">
        <f t="shared" si="5"/>
        <v>3.6</v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>
        <v>105</v>
      </c>
      <c r="B156" s="59">
        <v>220</v>
      </c>
      <c r="C156" s="53">
        <v>17</v>
      </c>
      <c r="D156" s="53">
        <v>13</v>
      </c>
      <c r="E156" s="57"/>
      <c r="F156" s="57"/>
      <c r="G156" s="57"/>
      <c r="H156" s="57"/>
      <c r="I156" s="60">
        <f t="shared" si="5"/>
        <v>3.4</v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>
        <v>110</v>
      </c>
      <c r="B157" s="59">
        <v>222</v>
      </c>
      <c r="C157" s="53">
        <v>18</v>
      </c>
      <c r="D157" s="53">
        <v>13</v>
      </c>
      <c r="E157" s="57"/>
      <c r="F157" s="57"/>
      <c r="G157" s="57"/>
      <c r="H157" s="57"/>
      <c r="I157" s="60">
        <f t="shared" si="5"/>
        <v>3</v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>
        <v>115</v>
      </c>
      <c r="B158" s="59">
        <v>223</v>
      </c>
      <c r="C158" s="53">
        <v>19</v>
      </c>
      <c r="D158" s="53">
        <v>13</v>
      </c>
      <c r="E158" s="57"/>
      <c r="F158" s="57"/>
      <c r="G158" s="57"/>
      <c r="H158" s="57"/>
      <c r="I158" s="60">
        <f t="shared" si="5"/>
        <v>2.8</v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>
        <v>120</v>
      </c>
      <c r="B159" s="59">
        <v>222</v>
      </c>
      <c r="C159" s="53">
        <v>20</v>
      </c>
      <c r="D159" s="61">
        <v>222</v>
      </c>
      <c r="E159" s="57"/>
      <c r="F159" s="57"/>
      <c r="G159" s="57"/>
      <c r="H159" s="57"/>
      <c r="I159" s="60">
        <f t="shared" si="5"/>
        <v>2.4</v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0" t="s">
        <v>176</v>
      </c>
      <c r="C1" s="311"/>
      <c r="D1" s="311"/>
      <c r="E1" s="311"/>
      <c r="F1" s="311"/>
      <c r="G1" s="311"/>
      <c r="H1" s="312"/>
      <c r="I1" s="307" t="str">
        <f>IF('Données projet'!$B$9="","",'Données projet'!$B$9)</f>
        <v>Chêne chevelu</v>
      </c>
      <c r="J1" s="308"/>
      <c r="K1" s="308"/>
      <c r="L1" s="308"/>
      <c r="M1" s="308"/>
      <c r="N1" s="308"/>
      <c r="O1" s="308"/>
      <c r="P1" s="308"/>
      <c r="Q1" s="308"/>
      <c r="R1" s="308"/>
      <c r="S1" s="308"/>
      <c r="T1" s="308"/>
      <c r="U1" s="308"/>
      <c r="V1" s="308"/>
      <c r="W1" s="308"/>
      <c r="X1" s="308"/>
      <c r="Y1" s="308"/>
      <c r="Z1" s="308"/>
      <c r="AA1" s="308"/>
      <c r="AB1" s="308"/>
      <c r="AC1" s="309"/>
      <c r="AD1" s="308" t="str">
        <f>IF('Données projet'!$B$10="","",'Données projet'!$B$10)</f>
        <v>Chêne pubescent</v>
      </c>
      <c r="AE1" s="308"/>
      <c r="AF1" s="308"/>
      <c r="AG1" s="308"/>
      <c r="AH1" s="308"/>
      <c r="AI1" s="308"/>
      <c r="AJ1" s="308"/>
      <c r="AK1" s="308"/>
      <c r="AL1" s="308"/>
      <c r="AM1" s="308"/>
      <c r="AN1" s="308"/>
      <c r="AO1" s="308"/>
      <c r="AP1" s="308"/>
      <c r="AQ1" s="308"/>
      <c r="AR1" s="308"/>
      <c r="AS1" s="308"/>
      <c r="AT1" s="308"/>
      <c r="AU1" s="308"/>
      <c r="AV1" s="308"/>
      <c r="AW1" s="308"/>
      <c r="AX1" s="309"/>
      <c r="AY1" s="307" t="str">
        <f>IF('Données projet'!$B$11="","",'Données projet'!$B$11)</f>
        <v>Chêne rouge d'Amérique</v>
      </c>
      <c r="AZ1" s="308"/>
      <c r="BA1" s="308"/>
      <c r="BB1" s="308"/>
      <c r="BC1" s="308"/>
      <c r="BD1" s="308"/>
      <c r="BE1" s="308"/>
      <c r="BF1" s="308"/>
      <c r="BG1" s="308"/>
      <c r="BH1" s="308"/>
      <c r="BI1" s="308"/>
      <c r="BJ1" s="308"/>
      <c r="BK1" s="308"/>
      <c r="BL1" s="308"/>
      <c r="BM1" s="308"/>
      <c r="BN1" s="308"/>
      <c r="BO1" s="308"/>
      <c r="BP1" s="308"/>
      <c r="BQ1" s="308"/>
      <c r="BR1" s="308"/>
      <c r="BS1" s="309"/>
      <c r="BT1" s="307" t="str">
        <f>IF('Données projet'!$B$12="","",'Données projet'!$B$12)</f>
        <v>Cormier</v>
      </c>
      <c r="BU1" s="308"/>
      <c r="BV1" s="308"/>
      <c r="BW1" s="308"/>
      <c r="BX1" s="308"/>
      <c r="BY1" s="308"/>
      <c r="BZ1" s="308"/>
      <c r="CA1" s="308"/>
      <c r="CB1" s="308"/>
      <c r="CC1" s="308"/>
      <c r="CD1" s="308"/>
      <c r="CE1" s="308"/>
      <c r="CF1" s="308"/>
      <c r="CG1" s="308"/>
      <c r="CH1" s="308"/>
      <c r="CI1" s="308"/>
      <c r="CJ1" s="308"/>
      <c r="CK1" s="308"/>
      <c r="CL1" s="308"/>
      <c r="CM1" s="308"/>
      <c r="CN1" s="309"/>
      <c r="CO1" s="307" t="str">
        <f>IF('Données projet'!$B$13="","",'Données projet'!$B$13)</f>
        <v>Chêne pubescent</v>
      </c>
      <c r="CP1" s="308"/>
      <c r="CQ1" s="308"/>
      <c r="CR1" s="308"/>
      <c r="CS1" s="308"/>
      <c r="CT1" s="308"/>
      <c r="CU1" s="308"/>
      <c r="CV1" s="308"/>
      <c r="CW1" s="308"/>
      <c r="CX1" s="308"/>
      <c r="CY1" s="308"/>
      <c r="CZ1" s="308"/>
      <c r="DA1" s="308"/>
      <c r="DB1" s="308"/>
      <c r="DC1" s="308"/>
      <c r="DD1" s="308"/>
      <c r="DE1" s="308"/>
      <c r="DF1" s="308"/>
      <c r="DG1" s="308"/>
      <c r="DH1" s="308"/>
      <c r="DI1" s="309"/>
      <c r="DJ1" s="307" t="str">
        <f>IF('Données projet'!$B$14="","",'Données projet'!$B$14)</f>
        <v/>
      </c>
      <c r="DK1" s="308"/>
      <c r="DL1" s="308"/>
      <c r="DM1" s="308"/>
      <c r="DN1" s="308"/>
      <c r="DO1" s="308"/>
      <c r="DP1" s="308"/>
      <c r="DQ1" s="308"/>
      <c r="DR1" s="308"/>
      <c r="DS1" s="308"/>
      <c r="DT1" s="308"/>
      <c r="DU1" s="308"/>
      <c r="DV1" s="308"/>
      <c r="DW1" s="308"/>
      <c r="DX1" s="308"/>
      <c r="DY1" s="308"/>
      <c r="DZ1" s="308"/>
      <c r="EA1" s="308"/>
      <c r="EB1" s="308"/>
      <c r="EC1" s="308"/>
      <c r="ED1" s="309"/>
      <c r="EE1" s="307" t="str">
        <f>IF('Données projet'!$B$15="","",'Données projet'!$B$15)</f>
        <v/>
      </c>
      <c r="EF1" s="308"/>
      <c r="EG1" s="308"/>
      <c r="EH1" s="308"/>
      <c r="EI1" s="308"/>
      <c r="EJ1" s="308"/>
      <c r="EK1" s="308"/>
      <c r="EL1" s="308"/>
      <c r="EM1" s="308"/>
      <c r="EN1" s="308"/>
      <c r="EO1" s="308"/>
      <c r="EP1" s="308"/>
      <c r="EQ1" s="308"/>
      <c r="ER1" s="308"/>
      <c r="ES1" s="308"/>
      <c r="ET1" s="308"/>
      <c r="EU1" s="308"/>
      <c r="EV1" s="308"/>
      <c r="EW1" s="308"/>
      <c r="EX1" s="308"/>
      <c r="EY1" s="309"/>
      <c r="EZ1" s="307" t="str">
        <f>IF('Données projet'!$B$16="","",'Données projet'!$B$16)</f>
        <v/>
      </c>
      <c r="FA1" s="308"/>
      <c r="FB1" s="308"/>
      <c r="FC1" s="308"/>
      <c r="FD1" s="308"/>
      <c r="FE1" s="308"/>
      <c r="FF1" s="308"/>
      <c r="FG1" s="308"/>
      <c r="FH1" s="308"/>
      <c r="FI1" s="308"/>
      <c r="FJ1" s="308"/>
      <c r="FK1" s="308"/>
      <c r="FL1" s="308"/>
      <c r="FM1" s="308"/>
      <c r="FN1" s="308"/>
      <c r="FO1" s="308"/>
      <c r="FP1" s="308"/>
      <c r="FQ1" s="308"/>
      <c r="FR1" s="308"/>
      <c r="FS1" s="308"/>
      <c r="FT1" s="309"/>
      <c r="FU1" s="307" t="str">
        <f>IF('Données projet'!$B$17="","",'Données projet'!$B$17)</f>
        <v/>
      </c>
      <c r="FV1" s="308"/>
      <c r="FW1" s="308"/>
      <c r="FX1" s="308"/>
      <c r="FY1" s="308"/>
      <c r="FZ1" s="308"/>
      <c r="GA1" s="308"/>
      <c r="GB1" s="308"/>
      <c r="GC1" s="308"/>
      <c r="GD1" s="308"/>
      <c r="GE1" s="308"/>
      <c r="GF1" s="308"/>
      <c r="GG1" s="308"/>
      <c r="GH1" s="308"/>
      <c r="GI1" s="308"/>
      <c r="GJ1" s="308"/>
      <c r="GK1" s="308"/>
      <c r="GL1" s="308"/>
      <c r="GM1" s="308"/>
      <c r="GN1" s="308"/>
      <c r="GO1" s="309"/>
      <c r="GP1" s="307" t="str">
        <f>IF('Données projet'!$B$18="","",'Données projet'!$B$18)</f>
        <v/>
      </c>
      <c r="GQ1" s="308"/>
      <c r="GR1" s="308"/>
      <c r="GS1" s="308"/>
      <c r="GT1" s="308"/>
      <c r="GU1" s="308"/>
      <c r="GV1" s="308"/>
      <c r="GW1" s="308"/>
      <c r="GX1" s="308"/>
      <c r="GY1" s="308"/>
      <c r="GZ1" s="308"/>
      <c r="HA1" s="308"/>
      <c r="HB1" s="308"/>
      <c r="HC1" s="308"/>
      <c r="HD1" s="308"/>
      <c r="HE1" s="308"/>
      <c r="HF1" s="308"/>
      <c r="HG1" s="308"/>
      <c r="HH1" s="308"/>
      <c r="HI1" s="308"/>
      <c r="HJ1" s="309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70">
        <f>(B3+E3+F3)*44/12+(C3+D3)*0.475*44/12</f>
        <v>183.33333333333334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165</v>
      </c>
      <c r="S3" s="62">
        <f ca="1">AVERAGE(OFFSET($R$3,0,0,'Données projet'!$E$9+1,1))-AVERAGE(OFFSET($H$3,0,0,'Données projet'!$E$9+1,1))</f>
        <v>339.31420023556404</v>
      </c>
      <c r="T3" s="62">
        <f>IF('Données projet'!E9&gt;30,$R$33-$H$33,LOOKUP('Données projet'!$E$9,$A$3:$A$203,R3:R203)-LOOKUP('Données projet'!$E$9,$A$3:$A$203,$H$3:$H$203))</f>
        <v>340.55370180356397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165</v>
      </c>
      <c r="AN3" s="62">
        <f ca="1">AVERAGE(OFFSET($AM$3,0,0,'Données projet'!$E$10+1,1))-AVERAGE(OFFSET($H$3,0,0,'Données projet'!$E$10+1,1))</f>
        <v>520.80494930257237</v>
      </c>
      <c r="AO3" s="62">
        <f>IF('Données projet'!E10&gt;30,$AM$33-$H$33,LOOKUP('Données projet'!$E$10,$A$3:$A$203,AM3:AM203)-LOOKUP('Données projet'!$E$10,$A$3:$A$203,$H$3:$H$203))</f>
        <v>325.72635759450861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165</v>
      </c>
      <c r="BI3" s="62">
        <f ca="1">AVERAGE(OFFSET($BH$3,0,0,'Données projet'!$E$11+1,1))-AVERAGE(OFFSET($H$3,0,0,'Données projet'!$E$11+1,1))</f>
        <v>294.05955218567476</v>
      </c>
      <c r="BJ3" s="62">
        <f>IF('Données projet'!E11&gt;30,$BH$33-$H$33,LOOKUP('Données projet'!$E$11,$A$3:$A$203,BH3:BH203)-LOOKUP('Données projet'!$E$11,$A$3:$A$203,$H$3:$H$203))</f>
        <v>294.839995960176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165</v>
      </c>
      <c r="CD3" s="62">
        <f ca="1">AVERAGE(OFFSET($CC$3,0,0,'Données projet'!$E$12+1,1))-AVERAGE(OFFSET($H$3,0,0,'Données projet'!$E$12+1,1))</f>
        <v>548.17046467409421</v>
      </c>
      <c r="CE3" s="62">
        <f>IF('Données projet'!E12&gt;30,$CC$33-$H$33,LOOKUP('Données projet'!$E$12,$A$3:$A$203,CC3:CC203)-LOOKUP('Données projet'!$E$12,$A$3:$A$203,$H$3:$H$203))</f>
        <v>341.9250949809848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165</v>
      </c>
      <c r="CY3" s="62">
        <f ca="1">AVERAGE(OFFSET($CX$3,0,0,'Données projet'!$E$13+1,1))-AVERAGE(OFFSET($H$3,0,0,'Données projet'!$E$13+1,1))</f>
        <v>345.67675698621832</v>
      </c>
      <c r="CZ3" s="62">
        <f>IF('Données projet'!E13&gt;30,$CX$33-$H$33,LOOKUP('Données projet'!$E$13,$A$3:$A$203,CX3:CX203)-LOOKUP('Données projet'!$E$13,$A$3:$A$203,$H$3:$H$203))</f>
        <v>178.72086185623849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70">
        <f t="shared" ref="H4:H67" si="1">(B4+E4+F4)*44/12+(C4+D4)*0.475*44/12</f>
        <v>183.33333333333334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3.95</v>
      </c>
      <c r="N4" s="14">
        <f>IF('Données projet'!$A$36&gt;35,N3+M4-V3,IF(A4&lt;'Données projet'!$A$36,$K$205^A4,IF(A4='Données projet'!$A$36,'Données projet'!$B$36,N3+M4-V3)))</f>
        <v>1.2441746677543575</v>
      </c>
      <c r="O4" s="14">
        <f>N4*VLOOKUP('Données projet'!$B$9,Paramètres!$A$1:$I$89,3,0)*VLOOKUP('Données projet'!$B$9,Paramètres!$A$1:$I$89,5,0)</f>
        <v>1.3004113627368545</v>
      </c>
      <c r="P4" s="14">
        <f>EXP(-1.0587+0.8836*LN(O4)+0.284)</f>
        <v>0.58123776018029871</v>
      </c>
      <c r="Q4" s="22">
        <f t="shared" ref="Q4:Q34" si="2">(O4+P4)*0.475*44/12</f>
        <v>3.2772055557473752</v>
      </c>
      <c r="R4" s="62">
        <f t="shared" si="0"/>
        <v>171.08963950867121</v>
      </c>
      <c r="S4" s="62">
        <f ca="1">AVERAGE(OFFSET($R$3,0,0,'Données projet'!$E$9+1,1))-AVERAGE(OFFSET($H$3,0,0,'Données projet'!$E$9+1,1))</f>
        <v>339.31420023556404</v>
      </c>
      <c r="T4" s="62">
        <f>$T$3</f>
        <v>340.55370180356397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3.65</v>
      </c>
      <c r="AI4" s="14">
        <f>IF('Données projet'!$A$62&gt;35,AI3+AH4-AQ3,IF(A4&lt;'Données projet'!$A$62,$AF$205^A4,IF(A4='Données projet'!$A$62,'Données projet'!$B$62,AI3+AH4-AQ3)))</f>
        <v>1.2392705892426346</v>
      </c>
      <c r="AJ4" s="14">
        <f>AI4*VLOOKUP('Données projet'!$B$10,Paramètres!$A$1:$I$89,3,0)*VLOOKUP('Données projet'!$B$10,Paramètres!$A$1:$I$89,5,0)</f>
        <v>1.2566203774920315</v>
      </c>
      <c r="AK4" s="14">
        <f>EXP(-1.0587+0.8836*LN(AJ4)+0.284)</f>
        <v>0.56390871417545174</v>
      </c>
      <c r="AL4" s="22">
        <f t="shared" ref="AL4:AL67" si="4">(AJ4+AK4)*0.475*44/12</f>
        <v>3.1707548346542</v>
      </c>
      <c r="AM4" s="62">
        <f t="shared" ref="AM4:AM67" si="5">AL4+(AD4+AE4)*44/12</f>
        <v>170.98318878757803</v>
      </c>
      <c r="AN4" s="62">
        <f ca="1">AVERAGE(OFFSET($AM$3,0,0,'Données projet'!$E$10+1,1))-AVERAGE(OFFSET($H$3,0,0,'Données projet'!$E$10+1,1))</f>
        <v>520.80494930257237</v>
      </c>
      <c r="AO4" s="62">
        <f>$AO$3</f>
        <v>325.72635759450861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3.95</v>
      </c>
      <c r="BD4" s="13">
        <f>IF('Données projet'!$A$88&gt;35,BD3+BC4-BL3,IF(A4&lt;'Données projet'!$A$88,$BA$205^A4,IF(A4='Données projet'!$A$88,'Données projet'!$B$88,BD3+BC4-BL3)))</f>
        <v>1.2441746677543575</v>
      </c>
      <c r="BE4" s="14">
        <f>BD4*VLOOKUP('Données projet'!$B$11,Paramètres!$A$1:$I$89,3,0)*VLOOKUP('Données projet'!$B$11,Paramètres!$A$1:$I$89,5,0)</f>
        <v>1.0869109897502069</v>
      </c>
      <c r="BF4" s="14">
        <f>EXP(-1.0587+0.8836*LN(BE4)+0.284)</f>
        <v>0.49605869398208868</v>
      </c>
      <c r="BG4" s="22">
        <f t="shared" ref="BG4:BG67" si="7">(BE4+BF4)*0.475*44/12</f>
        <v>2.7570055325004148</v>
      </c>
      <c r="BH4" s="62">
        <f t="shared" ref="BH4:BH67" si="8">BG4+(AY4+AZ4)*44/12</f>
        <v>170.56943948542425</v>
      </c>
      <c r="BI4" s="62">
        <f ca="1">AVERAGE(OFFSET($BH$3,0,0,'Données projet'!$E$11+1,1))-AVERAGE(OFFSET($H$3,0,0,'Données projet'!$E$11+1,1))</f>
        <v>294.05955218567476</v>
      </c>
      <c r="BJ4" s="62">
        <f>$BJ$3</f>
        <v>294.839995960176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3.65</v>
      </c>
      <c r="BY4" s="13">
        <f>IF('Données projet'!$A$114&gt;35,BY3+BX4-CG3,IF(A4&lt;'Données projet'!$A$114,$BV$205^A4,IF(A4='Données projet'!$A$114,'Données projet'!$B$114,BY3+BX4-CG3)))</f>
        <v>1.2392705892426346</v>
      </c>
      <c r="BZ4" s="14">
        <f>BY4*VLOOKUP('Données projet'!$B$12,Paramètres!$A$1:$I$89,3,0)*VLOOKUP('Données projet'!$B$12,Paramètres!$A$1:$I$89,5,0)</f>
        <v>1.3339508622607719</v>
      </c>
      <c r="CA4" s="14">
        <f>EXP(-1.0587+0.8836*LN(BZ4)+0.284)</f>
        <v>0.59446408362489378</v>
      </c>
      <c r="CB4" s="22">
        <f t="shared" ref="CB4:CB67" si="10">(BZ4+CA4)*0.475*44/12</f>
        <v>3.3586560307508679</v>
      </c>
      <c r="CC4" s="62">
        <f t="shared" ref="CC4:CC67" si="11">CB4+(BT4+BU4)*44/12</f>
        <v>171.1710899836747</v>
      </c>
      <c r="CD4" s="62">
        <f ca="1">AVERAGE(OFFSET($CC$3,0,0,'Données projet'!$E$12+1,1))-AVERAGE(OFFSET($H$3,0,0,'Données projet'!$E$12+1,1))</f>
        <v>548.17046467409421</v>
      </c>
      <c r="CE4" s="62">
        <f>$CE$3</f>
        <v>341.9250949809848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1.2</v>
      </c>
      <c r="CT4" s="13">
        <f>IF('Données projet'!$A$140&gt;35,CT3+CS4-DB3,IF(A4&lt;'Données projet'!$A$140,$CQ$205^A4,IF(A4='Données projet'!$A$140,'Données projet'!$B$140,CT3+CS4-DB3)))</f>
        <v>1.1457367676485573</v>
      </c>
      <c r="CU4" s="18">
        <f>CT4*VLOOKUP('Données projet'!$B$13,Paramètres!$A$1:$I$89,3,0)*VLOOKUP('Données projet'!$B$13,Paramètres!$A$1:$I$89,5,0)</f>
        <v>1.161777082395637</v>
      </c>
      <c r="CV4" s="14">
        <f>EXP(-1.0587+0.8836*LN(CU4)+0.284)</f>
        <v>0.52613182870286601</v>
      </c>
      <c r="CW4" s="22">
        <f t="shared" ref="CW4:CW67" si="13">(CU4+CV4)*0.475*44/12</f>
        <v>2.9397746868298928</v>
      </c>
      <c r="CX4" s="62">
        <f t="shared" ref="CX4:CX67" si="14">CW4+(CO4+CP4)*44/12</f>
        <v>170.75220863975375</v>
      </c>
      <c r="CY4" s="62">
        <f ca="1">AVERAGE(OFFSET($CX$3,0,0,'Données projet'!$E$13+1,1))-AVERAGE(OFFSET($H$3,0,0,'Données projet'!$E$13+1,1))</f>
        <v>345.67675698621832</v>
      </c>
      <c r="CZ4" s="62">
        <f>$CZ$3</f>
        <v>178.72086185623849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70">
        <f t="shared" si="1"/>
        <v>183.33333333333334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3.95</v>
      </c>
      <c r="N5" s="14">
        <f>IF('Données projet'!$A$36&gt;35,N4+M5-V4,IF(A5&lt;'Données projet'!$A$36,$K$205^A5,IF(A5='Données projet'!$A$36,'Données projet'!$B$36,N4+M5-V4)))</f>
        <v>1.5479706038816659</v>
      </c>
      <c r="O5" s="14">
        <f>N5*VLOOKUP('Données projet'!$B$9,Paramètres!$A$1:$I$89,3,0)*VLOOKUP('Données projet'!$B$9,Paramètres!$A$1:$I$89,5,0)</f>
        <v>1.6179388751771173</v>
      </c>
      <c r="P5" s="14">
        <f t="shared" ref="P5:P68" si="33">EXP(-1.0587+0.8836*LN(O5)+0.284)</f>
        <v>0.70500303308237422</v>
      </c>
      <c r="Q5" s="22">
        <f t="shared" si="2"/>
        <v>4.0457904902186153</v>
      </c>
      <c r="R5" s="62">
        <f t="shared" si="0"/>
        <v>174.64307177771946</v>
      </c>
      <c r="S5" s="62">
        <f ca="1">AVERAGE(OFFSET($R$3,0,0,'Données projet'!$E$9+1,1))-AVERAGE(OFFSET($H$3,0,0,'Données projet'!$E$9+1,1))</f>
        <v>339.31420023556404</v>
      </c>
      <c r="T5" s="62">
        <f t="shared" ref="T5:T68" si="34">$T$3</f>
        <v>340.55370180356397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3.65</v>
      </c>
      <c r="AI5" s="14">
        <f>IF('Données projet'!$A$62&gt;35,AI4+AH5-AQ4,IF(A5&lt;'Données projet'!$A$62,$AF$205^A5,IF(A5='Données projet'!$A$62,'Données projet'!$B$62,AI4+AH5-AQ4)))</f>
        <v>1.5357915933617867</v>
      </c>
      <c r="AJ5" s="14">
        <f>AI5*VLOOKUP('Données projet'!$B$10,Paramètres!$A$1:$I$89,3,0)*VLOOKUP('Données projet'!$B$10,Paramètres!$A$1:$I$89,5,0)</f>
        <v>1.5572926756688519</v>
      </c>
      <c r="AK5" s="14">
        <f t="shared" ref="AK5:AK68" si="35">EXP(-1.0587+0.8836*LN(AJ5)+0.284)</f>
        <v>0.68160129960402205</v>
      </c>
      <c r="AL5" s="22">
        <f t="shared" si="4"/>
        <v>3.8994070069335893</v>
      </c>
      <c r="AM5" s="62">
        <f t="shared" si="5"/>
        <v>174.49668829443442</v>
      </c>
      <c r="AN5" s="62">
        <f ca="1">AVERAGE(OFFSET($AM$3,0,0,'Données projet'!$E$10+1,1))-AVERAGE(OFFSET($H$3,0,0,'Données projet'!$E$10+1,1))</f>
        <v>520.80494930257237</v>
      </c>
      <c r="AO5" s="62">
        <f t="shared" ref="AO5:AO68" si="36">$AO$3</f>
        <v>325.72635759450861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3.95</v>
      </c>
      <c r="BD5" s="13">
        <f>IF('Données projet'!$A$88&gt;35,BD4+BC5-BL4,IF(A5&lt;'Données projet'!$A$88,$BA$205^A5,IF(A5='Données projet'!$A$88,'Données projet'!$B$88,BD4+BC5-BL4)))</f>
        <v>1.5479706038816659</v>
      </c>
      <c r="BE5" s="14">
        <f>BD5*VLOOKUP('Données projet'!$B$11,Paramètres!$A$1:$I$89,3,0)*VLOOKUP('Données projet'!$B$11,Paramètres!$A$1:$I$89,5,0)</f>
        <v>1.3523071195510235</v>
      </c>
      <c r="BF5" s="14">
        <f t="shared" ref="BF5:BF68" si="37">EXP(-1.0587+0.8836*LN(BE5)+0.284)</f>
        <v>0.60168644882220068</v>
      </c>
      <c r="BG5" s="22">
        <f t="shared" si="7"/>
        <v>3.4032054649166987</v>
      </c>
      <c r="BH5" s="62">
        <f t="shared" si="8"/>
        <v>174.00048675241754</v>
      </c>
      <c r="BI5" s="62">
        <f ca="1">AVERAGE(OFFSET($BH$3,0,0,'Données projet'!$E$11+1,1))-AVERAGE(OFFSET($H$3,0,0,'Données projet'!$E$11+1,1))</f>
        <v>294.05955218567476</v>
      </c>
      <c r="BJ5" s="62">
        <f t="shared" ref="BJ5:BJ68" si="38">$BJ$3</f>
        <v>294.839995960176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3.65</v>
      </c>
      <c r="BY5" s="13">
        <f>IF('Données projet'!$A$114&gt;35,BY4+BX5-CG4,IF(A5&lt;'Données projet'!$A$114,$BV$205^A5,IF(A5='Données projet'!$A$114,'Données projet'!$B$114,BY4+BX5-CG4)))</f>
        <v>1.5357915933617867</v>
      </c>
      <c r="BZ5" s="14">
        <f>BY5*VLOOKUP('Données projet'!$B$12,Paramètres!$A$1:$I$89,3,0)*VLOOKUP('Données projet'!$B$12,Paramètres!$A$1:$I$89,5,0)</f>
        <v>1.6531260710946272</v>
      </c>
      <c r="CA5" s="14">
        <f t="shared" ref="CA5:CA68" si="39">EXP(-1.0587+0.8836*LN(BZ5)+0.284)</f>
        <v>0.7185338367382873</v>
      </c>
      <c r="CB5" s="22">
        <f t="shared" si="10"/>
        <v>4.1306410061423255</v>
      </c>
      <c r="CC5" s="62">
        <f t="shared" si="11"/>
        <v>174.72792229364316</v>
      </c>
      <c r="CD5" s="62">
        <f ca="1">AVERAGE(OFFSET($CC$3,0,0,'Données projet'!$E$12+1,1))-AVERAGE(OFFSET($H$3,0,0,'Données projet'!$E$12+1,1))</f>
        <v>548.17046467409421</v>
      </c>
      <c r="CE5" s="62">
        <f t="shared" ref="CE5:CE68" si="40">$CE$3</f>
        <v>341.9250949809848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1.2</v>
      </c>
      <c r="CT5" s="13">
        <f>IF('Données projet'!$A$140&gt;35,CT4+CS5-DB4,IF(A5&lt;'Données projet'!$A$140,$CQ$205^A5,IF(A5='Données projet'!$A$140,'Données projet'!$B$140,CT4+CS5-DB4)))</f>
        <v>1.312712740741764</v>
      </c>
      <c r="CU5" s="18">
        <f>CT5*VLOOKUP('Données projet'!$B$13,Paramètres!$A$1:$I$89,3,0)*VLOOKUP('Données projet'!$B$13,Paramètres!$A$1:$I$89,5,0)</f>
        <v>1.3310907191121488</v>
      </c>
      <c r="CV5" s="14">
        <f t="shared" ref="CV5:CV68" si="41">EXP(-1.0587+0.8836*LN(CU5)+0.284)</f>
        <v>0.59333770733536928</v>
      </c>
      <c r="CW5" s="22">
        <f t="shared" si="13"/>
        <v>3.3517128427294267</v>
      </c>
      <c r="CX5" s="62">
        <f t="shared" si="14"/>
        <v>173.94899413023026</v>
      </c>
      <c r="CY5" s="62">
        <f ca="1">AVERAGE(OFFSET($CX$3,0,0,'Données projet'!$E$13+1,1))-AVERAGE(OFFSET($H$3,0,0,'Données projet'!$E$13+1,1))</f>
        <v>345.67675698621832</v>
      </c>
      <c r="CZ5" s="62">
        <f t="shared" ref="CZ5:CZ68" si="42">$CZ$3</f>
        <v>178.72086185623849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70">
        <f t="shared" si="1"/>
        <v>183.33333333333334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3.95</v>
      </c>
      <c r="N6" s="14">
        <f>IF('Données projet'!$A$36&gt;35,N5+M6-V5,IF(A6&lt;'Données projet'!$A$36,$K$205^A6,IF(A6='Données projet'!$A$36,'Données projet'!$B$36,N5+M6-V5)))</f>
        <v>1.9259458117779837</v>
      </c>
      <c r="O6" s="14">
        <f>N6*VLOOKUP('Données projet'!$B$9,Paramètres!$A$1:$I$89,3,0)*VLOOKUP('Données projet'!$B$9,Paramètres!$A$1:$I$89,5,0)</f>
        <v>2.0129985624703486</v>
      </c>
      <c r="P6" s="14">
        <f t="shared" si="33"/>
        <v>0.85512213883208454</v>
      </c>
      <c r="Q6" s="22">
        <f t="shared" si="2"/>
        <v>4.9953102214350711</v>
      </c>
      <c r="R6" s="62">
        <f t="shared" si="0"/>
        <v>178.35033079131995</v>
      </c>
      <c r="S6" s="62">
        <f ca="1">AVERAGE(OFFSET($R$3,0,0,'Données projet'!$E$9+1,1))-AVERAGE(OFFSET($H$3,0,0,'Données projet'!$E$9+1,1))</f>
        <v>339.31420023556404</v>
      </c>
      <c r="T6" s="62">
        <f t="shared" si="34"/>
        <v>340.55370180356397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3.65</v>
      </c>
      <c r="AI6" s="14">
        <f>IF('Données projet'!$A$62&gt;35,AI5+AH6-AQ5,IF(A6&lt;'Données projet'!$A$62,$AF$205^A6,IF(A6='Données projet'!$A$62,'Données projet'!$B$62,AI5+AH6-AQ5)))</f>
        <v>1.9032613528593461</v>
      </c>
      <c r="AJ6" s="14">
        <f>AI6*VLOOKUP('Données projet'!$B$10,Paramètres!$A$1:$I$89,3,0)*VLOOKUP('Données projet'!$B$10,Paramètres!$A$1:$I$89,5,0)</f>
        <v>1.9299070117993768</v>
      </c>
      <c r="AK6" s="14">
        <f t="shared" si="35"/>
        <v>0.82385733708903885</v>
      </c>
      <c r="AL6" s="22">
        <f t="shared" si="4"/>
        <v>4.7961395743139903</v>
      </c>
      <c r="AM6" s="62">
        <f t="shared" si="5"/>
        <v>178.15116014419888</v>
      </c>
      <c r="AN6" s="62">
        <f ca="1">AVERAGE(OFFSET($AM$3,0,0,'Données projet'!$E$10+1,1))-AVERAGE(OFFSET($H$3,0,0,'Données projet'!$E$10+1,1))</f>
        <v>520.80494930257237</v>
      </c>
      <c r="AO6" s="62">
        <f t="shared" si="36"/>
        <v>325.72635759450861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3.95</v>
      </c>
      <c r="BD6" s="13">
        <f>IF('Données projet'!$A$88&gt;35,BD5+BC6-BL5,IF(A6&lt;'Données projet'!$A$88,$BA$205^A6,IF(A6='Données projet'!$A$88,'Données projet'!$B$88,BD5+BC6-BL5)))</f>
        <v>1.9259458117779837</v>
      </c>
      <c r="BE6" s="14">
        <f>BD6*VLOOKUP('Données projet'!$B$11,Paramètres!$A$1:$I$89,3,0)*VLOOKUP('Données projet'!$B$11,Paramètres!$A$1:$I$89,5,0)</f>
        <v>1.682506261169247</v>
      </c>
      <c r="BF6" s="14">
        <f t="shared" si="37"/>
        <v>0.72980594249869668</v>
      </c>
      <c r="BG6" s="22">
        <f t="shared" si="7"/>
        <v>4.2014437547216685</v>
      </c>
      <c r="BH6" s="62">
        <f t="shared" si="8"/>
        <v>177.55646432460657</v>
      </c>
      <c r="BI6" s="62">
        <f ca="1">AVERAGE(OFFSET($BH$3,0,0,'Données projet'!$E$11+1,1))-AVERAGE(OFFSET($H$3,0,0,'Données projet'!$E$11+1,1))</f>
        <v>294.05955218567476</v>
      </c>
      <c r="BJ6" s="62">
        <f t="shared" si="38"/>
        <v>294.839995960176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3.65</v>
      </c>
      <c r="BY6" s="13">
        <f>IF('Données projet'!$A$114&gt;35,BY5+BX6-CG5,IF(A6&lt;'Données projet'!$A$114,$BV$205^A6,IF(A6='Données projet'!$A$114,'Données projet'!$B$114,BY5+BX6-CG5)))</f>
        <v>1.9032613528593461</v>
      </c>
      <c r="BZ6" s="14">
        <f>BY6*VLOOKUP('Données projet'!$B$12,Paramètres!$A$1:$I$89,3,0)*VLOOKUP('Données projet'!$B$12,Paramètres!$A$1:$I$89,5,0)</f>
        <v>2.0486705202177999</v>
      </c>
      <c r="CA6" s="14">
        <f t="shared" si="39"/>
        <v>0.86849801150244532</v>
      </c>
      <c r="CB6" s="22">
        <f t="shared" si="10"/>
        <v>5.0807351927460944</v>
      </c>
      <c r="CC6" s="62">
        <f t="shared" si="11"/>
        <v>178.43575576263098</v>
      </c>
      <c r="CD6" s="62">
        <f ca="1">AVERAGE(OFFSET($CC$3,0,0,'Données projet'!$E$12+1,1))-AVERAGE(OFFSET($H$3,0,0,'Données projet'!$E$12+1,1))</f>
        <v>548.17046467409421</v>
      </c>
      <c r="CE6" s="62">
        <f t="shared" si="40"/>
        <v>341.9250949809848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1.2</v>
      </c>
      <c r="CT6" s="13">
        <f>IF('Données projet'!$A$140&gt;35,CT5+CS6-DB5,IF(A6&lt;'Données projet'!$A$140,$CQ$205^A6,IF(A6='Données projet'!$A$140,'Données projet'!$B$140,CT5+CS6-DB5)))</f>
        <v>1.5040232524285473</v>
      </c>
      <c r="CU6" s="18">
        <f>CT6*VLOOKUP('Données projet'!$B$13,Paramètres!$A$1:$I$89,3,0)*VLOOKUP('Données projet'!$B$13,Paramètres!$A$1:$I$89,5,0)</f>
        <v>1.525079577962547</v>
      </c>
      <c r="CV6" s="14">
        <f t="shared" si="41"/>
        <v>0.6691281837366525</v>
      </c>
      <c r="CW6" s="22">
        <f t="shared" si="13"/>
        <v>3.8215785182927724</v>
      </c>
      <c r="CX6" s="62">
        <f t="shared" si="14"/>
        <v>177.17659908817765</v>
      </c>
      <c r="CY6" s="62">
        <f ca="1">AVERAGE(OFFSET($CX$3,0,0,'Données projet'!$E$13+1,1))-AVERAGE(OFFSET($H$3,0,0,'Données projet'!$E$13+1,1))</f>
        <v>345.67675698621832</v>
      </c>
      <c r="CZ6" s="62">
        <f t="shared" si="42"/>
        <v>178.72086185623849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70">
        <f t="shared" si="1"/>
        <v>183.33333333333334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3.95</v>
      </c>
      <c r="N7" s="14">
        <f>IF('Données projet'!$A$36&gt;35,N6+M7-V6,IF(A7&lt;'Données projet'!$A$36,$K$205^A7,IF(A7='Données projet'!$A$36,'Données projet'!$B$36,N6+M7-V6)))</f>
        <v>2.3962129904817693</v>
      </c>
      <c r="O7" s="14">
        <f>N7*VLOOKUP('Données projet'!$B$9,Paramètres!$A$1:$I$89,3,0)*VLOOKUP('Données projet'!$B$9,Paramètres!$A$1:$I$89,5,0)</f>
        <v>2.5045218176515456</v>
      </c>
      <c r="P7" s="14">
        <f t="shared" si="33"/>
        <v>1.0372067040955837</v>
      </c>
      <c r="Q7" s="22">
        <f t="shared" si="2"/>
        <v>6.1685105087095833</v>
      </c>
      <c r="R7" s="62">
        <f t="shared" si="0"/>
        <v>182.25463257288652</v>
      </c>
      <c r="S7" s="62">
        <f ca="1">AVERAGE(OFFSET($R$3,0,0,'Données projet'!$E$9+1,1))-AVERAGE(OFFSET($H$3,0,0,'Données projet'!$E$9+1,1))</f>
        <v>339.31420023556404</v>
      </c>
      <c r="T7" s="62">
        <f t="shared" si="34"/>
        <v>340.55370180356397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3.65</v>
      </c>
      <c r="AI7" s="14">
        <f>IF('Données projet'!$A$62&gt;35,AI6+AH7-AQ6,IF(A7&lt;'Données projet'!$A$62,$AF$205^A7,IF(A7='Données projet'!$A$62,'Données projet'!$B$62,AI6+AH7-AQ6)))</f>
        <v>2.3586558182407358</v>
      </c>
      <c r="AJ7" s="14">
        <f>AI7*VLOOKUP('Données projet'!$B$10,Paramètres!$A$1:$I$89,3,0)*VLOOKUP('Données projet'!$B$10,Paramètres!$A$1:$I$89,5,0)</f>
        <v>2.3916769996961063</v>
      </c>
      <c r="AK7" s="14">
        <f t="shared" si="35"/>
        <v>0.9958034297612971</v>
      </c>
      <c r="AL7" s="22">
        <f t="shared" si="4"/>
        <v>5.8998617479716442</v>
      </c>
      <c r="AM7" s="62">
        <f t="shared" si="5"/>
        <v>181.98598381214859</v>
      </c>
      <c r="AN7" s="62">
        <f ca="1">AVERAGE(OFFSET($AM$3,0,0,'Données projet'!$E$10+1,1))-AVERAGE(OFFSET($H$3,0,0,'Données projet'!$E$10+1,1))</f>
        <v>520.80494930257237</v>
      </c>
      <c r="AO7" s="62">
        <f t="shared" si="36"/>
        <v>325.72635759450861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3.95</v>
      </c>
      <c r="BD7" s="13">
        <f>IF('Données projet'!$A$88&gt;35,BD6+BC7-BL6,IF(A7&lt;'Données projet'!$A$88,$BA$205^A7,IF(A7='Données projet'!$A$88,'Données projet'!$B$88,BD6+BC7-BL6)))</f>
        <v>2.3962129904817693</v>
      </c>
      <c r="BE7" s="14">
        <f>BD7*VLOOKUP('Données projet'!$B$11,Paramètres!$A$1:$I$89,3,0)*VLOOKUP('Données projet'!$B$11,Paramètres!$A$1:$I$89,5,0)</f>
        <v>2.0933316684848742</v>
      </c>
      <c r="BF7" s="14">
        <f t="shared" si="37"/>
        <v>0.88520643060684912</v>
      </c>
      <c r="BG7" s="22">
        <f t="shared" si="7"/>
        <v>5.1876205225847505</v>
      </c>
      <c r="BH7" s="62">
        <f t="shared" si="8"/>
        <v>181.2737425867617</v>
      </c>
      <c r="BI7" s="62">
        <f ca="1">AVERAGE(OFFSET($BH$3,0,0,'Données projet'!$E$11+1,1))-AVERAGE(OFFSET($H$3,0,0,'Données projet'!$E$11+1,1))</f>
        <v>294.05955218567476</v>
      </c>
      <c r="BJ7" s="62">
        <f t="shared" si="38"/>
        <v>294.839995960176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3.65</v>
      </c>
      <c r="BY7" s="13">
        <f>IF('Données projet'!$A$114&gt;35,BY6+BX7-CG6,IF(A7&lt;'Données projet'!$A$114,$BV$205^A7,IF(A7='Données projet'!$A$114,'Données projet'!$B$114,BY6+BX7-CG6)))</f>
        <v>2.3586558182407358</v>
      </c>
      <c r="BZ7" s="14">
        <f>BY7*VLOOKUP('Données projet'!$B$12,Paramètres!$A$1:$I$89,3,0)*VLOOKUP('Données projet'!$B$12,Paramètres!$A$1:$I$89,5,0)</f>
        <v>2.5388571227543277</v>
      </c>
      <c r="CA7" s="14">
        <f t="shared" si="39"/>
        <v>1.0497609958185417</v>
      </c>
      <c r="CB7" s="22">
        <f t="shared" si="10"/>
        <v>6.2501765565144138</v>
      </c>
      <c r="CC7" s="62">
        <f t="shared" si="11"/>
        <v>182.33629862069137</v>
      </c>
      <c r="CD7" s="62">
        <f ca="1">AVERAGE(OFFSET($CC$3,0,0,'Données projet'!$E$12+1,1))-AVERAGE(OFFSET($H$3,0,0,'Données projet'!$E$12+1,1))</f>
        <v>548.17046467409421</v>
      </c>
      <c r="CE7" s="62">
        <f t="shared" si="40"/>
        <v>341.9250949809848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1.2</v>
      </c>
      <c r="CT7" s="13">
        <f>IF('Données projet'!$A$140&gt;35,CT6+CS7-DB6,IF(A7&lt;'Données projet'!$A$140,$CQ$205^A7,IF(A7='Données projet'!$A$140,'Données projet'!$B$140,CT6+CS7-DB6)))</f>
        <v>1.7232147397057538</v>
      </c>
      <c r="CU7" s="18">
        <f>CT7*VLOOKUP('Données projet'!$B$13,Paramètres!$A$1:$I$89,3,0)*VLOOKUP('Données projet'!$B$13,Paramètres!$A$1:$I$89,5,0)</f>
        <v>1.7473397460616347</v>
      </c>
      <c r="CV7" s="14">
        <f t="shared" si="41"/>
        <v>0.7545998185105095</v>
      </c>
      <c r="CW7" s="22">
        <f t="shared" si="13"/>
        <v>4.3575447416298188</v>
      </c>
      <c r="CX7" s="62">
        <f t="shared" si="14"/>
        <v>180.44366680580677</v>
      </c>
      <c r="CY7" s="62">
        <f ca="1">AVERAGE(OFFSET($CX$3,0,0,'Données projet'!$E$13+1,1))-AVERAGE(OFFSET($H$3,0,0,'Données projet'!$E$13+1,1))</f>
        <v>345.67675698621832</v>
      </c>
      <c r="CZ7" s="62">
        <f t="shared" si="42"/>
        <v>178.72086185623849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70">
        <f t="shared" si="1"/>
        <v>183.33333333333334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3.95</v>
      </c>
      <c r="N8" s="14">
        <f>IF('Données projet'!$A$36&gt;35,N7+M8-V7,IF(A8&lt;'Données projet'!$A$36,$K$205^A8,IF(A8='Données projet'!$A$36,'Données projet'!$B$36,N7+M8-V7)))</f>
        <v>2.9813075013013308</v>
      </c>
      <c r="O8" s="14">
        <f>N8*VLOOKUP('Données projet'!$B$9,Paramètres!$A$1:$I$89,3,0)*VLOOKUP('Données projet'!$B$9,Paramètres!$A$1:$I$89,5,0)</f>
        <v>3.1160626003601513</v>
      </c>
      <c r="P8" s="14">
        <f t="shared" si="33"/>
        <v>1.2580632615711893</v>
      </c>
      <c r="Q8" s="22">
        <f t="shared" si="2"/>
        <v>7.6182692095304176</v>
      </c>
      <c r="R8" s="62">
        <f t="shared" si="0"/>
        <v>186.40931708597776</v>
      </c>
      <c r="S8" s="62">
        <f ca="1">AVERAGE(OFFSET($R$3,0,0,'Données projet'!$E$9+1,1))-AVERAGE(OFFSET($H$3,0,0,'Données projet'!$E$9+1,1))</f>
        <v>339.31420023556404</v>
      </c>
      <c r="T8" s="62">
        <f t="shared" si="34"/>
        <v>340.55370180356397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3.65</v>
      </c>
      <c r="AI8" s="14">
        <f>IF('Données projet'!$A$62&gt;35,AI7+AH8-AQ7,IF(A8&lt;'Données projet'!$A$62,$AF$205^A8,IF(A8='Données projet'!$A$62,'Données projet'!$B$62,AI7+AH8-AQ7)))</f>
        <v>2.9230127856917649</v>
      </c>
      <c r="AJ8" s="14">
        <f>AI8*VLOOKUP('Données projet'!$B$10,Paramètres!$A$1:$I$89,3,0)*VLOOKUP('Données projet'!$B$10,Paramètres!$A$1:$I$89,5,0)</f>
        <v>2.9639349646914495</v>
      </c>
      <c r="AK8" s="14">
        <f t="shared" si="35"/>
        <v>1.2036361467970902</v>
      </c>
      <c r="AL8" s="22">
        <f t="shared" si="4"/>
        <v>7.2585196858425398</v>
      </c>
      <c r="AM8" s="62">
        <f t="shared" si="5"/>
        <v>186.04956756228989</v>
      </c>
      <c r="AN8" s="62">
        <f ca="1">AVERAGE(OFFSET($AM$3,0,0,'Données projet'!$E$10+1,1))-AVERAGE(OFFSET($H$3,0,0,'Données projet'!$E$10+1,1))</f>
        <v>520.80494930257237</v>
      </c>
      <c r="AO8" s="62">
        <f t="shared" si="36"/>
        <v>325.72635759450861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3.95</v>
      </c>
      <c r="BD8" s="13">
        <f>IF('Données projet'!$A$88&gt;35,BD7+BC8-BL7,IF(A8&lt;'Données projet'!$A$88,$BA$205^A8,IF(A8='Données projet'!$A$88,'Données projet'!$B$88,BD7+BC8-BL7)))</f>
        <v>2.9813075013013308</v>
      </c>
      <c r="BE8" s="14">
        <f>BD8*VLOOKUP('Données projet'!$B$11,Paramètres!$A$1:$I$89,3,0)*VLOOKUP('Données projet'!$B$11,Paramètres!$A$1:$I$89,5,0)</f>
        <v>2.6044702331368428</v>
      </c>
      <c r="BF8" s="14">
        <f t="shared" si="37"/>
        <v>1.0736969640242655</v>
      </c>
      <c r="BG8" s="22">
        <f t="shared" si="7"/>
        <v>6.4061412017222628</v>
      </c>
      <c r="BH8" s="62">
        <f t="shared" si="8"/>
        <v>185.1971890781696</v>
      </c>
      <c r="BI8" s="62">
        <f ca="1">AVERAGE(OFFSET($BH$3,0,0,'Données projet'!$E$11+1,1))-AVERAGE(OFFSET($H$3,0,0,'Données projet'!$E$11+1,1))</f>
        <v>294.05955218567476</v>
      </c>
      <c r="BJ8" s="62">
        <f t="shared" si="38"/>
        <v>294.839995960176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3.65</v>
      </c>
      <c r="BY8" s="13">
        <f>IF('Données projet'!$A$114&gt;35,BY7+BX8-CG7,IF(A8&lt;'Données projet'!$A$114,$BV$205^A8,IF(A8='Données projet'!$A$114,'Données projet'!$B$114,BY7+BX8-CG7)))</f>
        <v>2.9230127856917649</v>
      </c>
      <c r="BZ8" s="14">
        <f>BY8*VLOOKUP('Données projet'!$B$12,Paramètres!$A$1:$I$89,3,0)*VLOOKUP('Données projet'!$B$12,Paramètres!$A$1:$I$89,5,0)</f>
        <v>3.1463309625186153</v>
      </c>
      <c r="CA8" s="14">
        <f t="shared" si="39"/>
        <v>1.2688551196974542</v>
      </c>
      <c r="CB8" s="22">
        <f t="shared" si="10"/>
        <v>7.6897824265263219</v>
      </c>
      <c r="CC8" s="62">
        <f t="shared" si="11"/>
        <v>186.48083030297369</v>
      </c>
      <c r="CD8" s="62">
        <f ca="1">AVERAGE(OFFSET($CC$3,0,0,'Données projet'!$E$12+1,1))-AVERAGE(OFFSET($H$3,0,0,'Données projet'!$E$12+1,1))</f>
        <v>548.17046467409421</v>
      </c>
      <c r="CE8" s="62">
        <f t="shared" si="40"/>
        <v>341.9250949809848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1.2</v>
      </c>
      <c r="CT8" s="13">
        <f>IF('Données projet'!$A$140&gt;35,CT7+CS8-DB7,IF(A8&lt;'Données projet'!$A$140,$CQ$205^A8,IF(A8='Données projet'!$A$140,'Données projet'!$B$140,CT7+CS8-DB7)))</f>
        <v>1.9743504858348202</v>
      </c>
      <c r="CU8" s="18">
        <f>CT8*VLOOKUP('Données projet'!$B$13,Paramètres!$A$1:$I$89,3,0)*VLOOKUP('Données projet'!$B$13,Paramètres!$A$1:$I$89,5,0)</f>
        <v>2.0019913926365076</v>
      </c>
      <c r="CV8" s="14">
        <f t="shared" si="41"/>
        <v>0.85098924232460604</v>
      </c>
      <c r="CW8" s="22">
        <f t="shared" si="13"/>
        <v>4.9689412725572728</v>
      </c>
      <c r="CX8" s="62">
        <f t="shared" si="14"/>
        <v>183.75998914900461</v>
      </c>
      <c r="CY8" s="62">
        <f ca="1">AVERAGE(OFFSET($CX$3,0,0,'Données projet'!$E$13+1,1))-AVERAGE(OFFSET($H$3,0,0,'Données projet'!$E$13+1,1))</f>
        <v>345.67675698621832</v>
      </c>
      <c r="CZ8" s="62">
        <f t="shared" si="42"/>
        <v>178.72086185623849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70">
        <f t="shared" si="1"/>
        <v>183.33333333333334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3.95</v>
      </c>
      <c r="N9" s="14">
        <f>IF('Données projet'!$A$36&gt;35,N8+M9-V8,IF(A9&lt;'Données projet'!$A$36,$K$205^A9,IF(A9='Données projet'!$A$36,'Données projet'!$B$36,N8+M9-V8)))</f>
        <v>3.709267269905157</v>
      </c>
      <c r="O9" s="14">
        <f>N9*VLOOKUP('Données projet'!$B$9,Paramètres!$A$1:$I$89,3,0)*VLOOKUP('Données projet'!$B$9,Paramètres!$A$1:$I$89,5,0)</f>
        <v>3.87692615050487</v>
      </c>
      <c r="P9" s="14">
        <f t="shared" si="33"/>
        <v>1.5259476860933232</v>
      </c>
      <c r="Q9" s="22">
        <f t="shared" si="2"/>
        <v>9.41000526540852</v>
      </c>
      <c r="R9" s="62">
        <f t="shared" si="0"/>
        <v>190.8802573616675</v>
      </c>
      <c r="S9" s="62">
        <f ca="1">AVERAGE(OFFSET($R$3,0,0,'Données projet'!$E$9+1,1))-AVERAGE(OFFSET($H$3,0,0,'Données projet'!$E$9+1,1))</f>
        <v>339.31420023556404</v>
      </c>
      <c r="T9" s="62">
        <f t="shared" si="34"/>
        <v>340.55370180356397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3.65</v>
      </c>
      <c r="AI9" s="14">
        <f>IF('Données projet'!$A$62&gt;35,AI8+AH9-AQ8,IF(A9&lt;'Données projet'!$A$62,$AF$205^A9,IF(A9='Données projet'!$A$62,'Données projet'!$B$62,AI8+AH9-AQ8)))</f>
        <v>3.6224037772879885</v>
      </c>
      <c r="AJ9" s="14">
        <f>AI9*VLOOKUP('Données projet'!$B$10,Paramètres!$A$1:$I$89,3,0)*VLOOKUP('Données projet'!$B$10,Paramètres!$A$1:$I$89,5,0)</f>
        <v>3.6731174301700205</v>
      </c>
      <c r="AK9" s="14">
        <f t="shared" si="35"/>
        <v>1.4548453345092642</v>
      </c>
      <c r="AL9" s="22">
        <f t="shared" si="4"/>
        <v>8.9312018151497536</v>
      </c>
      <c r="AM9" s="62">
        <f t="shared" si="5"/>
        <v>190.40145391140874</v>
      </c>
      <c r="AN9" s="62">
        <f ca="1">AVERAGE(OFFSET($AM$3,0,0,'Données projet'!$E$10+1,1))-AVERAGE(OFFSET($H$3,0,0,'Données projet'!$E$10+1,1))</f>
        <v>520.80494930257237</v>
      </c>
      <c r="AO9" s="62">
        <f t="shared" si="36"/>
        <v>325.72635759450861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3.95</v>
      </c>
      <c r="BD9" s="13">
        <f>IF('Données projet'!$A$88&gt;35,BD8+BC9-BL8,IF(A9&lt;'Données projet'!$A$88,$BA$205^A9,IF(A9='Données projet'!$A$88,'Données projet'!$B$88,BD8+BC9-BL8)))</f>
        <v>3.709267269905157</v>
      </c>
      <c r="BE9" s="14">
        <f>BD9*VLOOKUP('Données projet'!$B$11,Paramètres!$A$1:$I$89,3,0)*VLOOKUP('Données projet'!$B$11,Paramètres!$A$1:$I$89,5,0)</f>
        <v>3.2404158869891453</v>
      </c>
      <c r="BF9" s="14">
        <f t="shared" si="37"/>
        <v>1.3023235379849323</v>
      </c>
      <c r="BG9" s="22">
        <f t="shared" si="7"/>
        <v>7.9119378318298503</v>
      </c>
      <c r="BH9" s="62">
        <f t="shared" si="8"/>
        <v>189.38218992808882</v>
      </c>
      <c r="BI9" s="62">
        <f ca="1">AVERAGE(OFFSET($BH$3,0,0,'Données projet'!$E$11+1,1))-AVERAGE(OFFSET($H$3,0,0,'Données projet'!$E$11+1,1))</f>
        <v>294.05955218567476</v>
      </c>
      <c r="BJ9" s="62">
        <f t="shared" si="38"/>
        <v>294.839995960176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3.65</v>
      </c>
      <c r="BY9" s="13">
        <f>IF('Données projet'!$A$114&gt;35,BY8+BX9-CG8,IF(A9&lt;'Données projet'!$A$114,$BV$205^A9,IF(A9='Données projet'!$A$114,'Données projet'!$B$114,BY8+BX9-CG8)))</f>
        <v>3.6224037772879885</v>
      </c>
      <c r="BZ9" s="14">
        <f>BY9*VLOOKUP('Données projet'!$B$12,Paramètres!$A$1:$I$89,3,0)*VLOOKUP('Données projet'!$B$12,Paramètres!$A$1:$I$89,5,0)</f>
        <v>3.8991554258727907</v>
      </c>
      <c r="CA9" s="14">
        <f t="shared" si="39"/>
        <v>1.5336760664526912</v>
      </c>
      <c r="CB9" s="22">
        <f t="shared" si="10"/>
        <v>9.4621815158002143</v>
      </c>
      <c r="CC9" s="62">
        <f t="shared" si="11"/>
        <v>190.93243361205919</v>
      </c>
      <c r="CD9" s="62">
        <f ca="1">AVERAGE(OFFSET($CC$3,0,0,'Données projet'!$E$12+1,1))-AVERAGE(OFFSET($H$3,0,0,'Données projet'!$E$12+1,1))</f>
        <v>548.17046467409421</v>
      </c>
      <c r="CE9" s="62">
        <f t="shared" si="40"/>
        <v>341.9250949809848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1.2</v>
      </c>
      <c r="CT9" s="13">
        <f>IF('Données projet'!$A$140&gt;35,CT8+CS9-DB8,IF(A9&lt;'Données projet'!$A$140,$CQ$205^A9,IF(A9='Données projet'!$A$140,'Données projet'!$B$140,CT8+CS9-DB8)))</f>
        <v>2.2620859438457455</v>
      </c>
      <c r="CU9" s="18">
        <f>CT9*VLOOKUP('Données projet'!$B$13,Paramètres!$A$1:$I$89,3,0)*VLOOKUP('Données projet'!$B$13,Paramètres!$A$1:$I$89,5,0)</f>
        <v>2.2937551470595863</v>
      </c>
      <c r="CV9" s="14">
        <f t="shared" si="41"/>
        <v>0.95969104787443238</v>
      </c>
      <c r="CW9" s="22">
        <f t="shared" si="13"/>
        <v>5.6664187895100824</v>
      </c>
      <c r="CX9" s="62">
        <f t="shared" si="14"/>
        <v>187.13667088576906</v>
      </c>
      <c r="CY9" s="62">
        <f ca="1">AVERAGE(OFFSET($CX$3,0,0,'Données projet'!$E$13+1,1))-AVERAGE(OFFSET($H$3,0,0,'Données projet'!$E$13+1,1))</f>
        <v>345.67675698621832</v>
      </c>
      <c r="CZ9" s="62">
        <f t="shared" si="42"/>
        <v>178.72086185623849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70">
        <f t="shared" si="1"/>
        <v>183.33333333333334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3.95</v>
      </c>
      <c r="N10" s="14">
        <f>IF('Données projet'!$A$36&gt;35,N9+M10-V9,IF(A10&lt;'Données projet'!$A$36,$K$205^A10,IF(A10='Données projet'!$A$36,'Données projet'!$B$36,N9+M10-V9)))</f>
        <v>4.6149763731463613</v>
      </c>
      <c r="O10" s="14">
        <f>N10*VLOOKUP('Données projet'!$B$9,Paramètres!$A$1:$I$89,3,0)*VLOOKUP('Données projet'!$B$9,Paramètres!$A$1:$I$89,5,0)</f>
        <v>4.8235733052125775</v>
      </c>
      <c r="P10" s="14">
        <f t="shared" si="33"/>
        <v>1.8508738088301655</v>
      </c>
      <c r="Q10" s="22">
        <f t="shared" si="2"/>
        <v>11.624662056957776</v>
      </c>
      <c r="R10" s="62">
        <f t="shared" si="0"/>
        <v>195.74884299269402</v>
      </c>
      <c r="S10" s="62">
        <f ca="1">AVERAGE(OFFSET($R$3,0,0,'Données projet'!$E$9+1,1))-AVERAGE(OFFSET($H$3,0,0,'Données projet'!$E$9+1,1))</f>
        <v>339.31420023556404</v>
      </c>
      <c r="T10" s="62">
        <f t="shared" si="34"/>
        <v>340.55370180356397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3.65</v>
      </c>
      <c r="AI10" s="14">
        <f>IF('Données projet'!$A$62&gt;35,AI9+AH10-AQ9,IF(A10&lt;'Données projet'!$A$62,$AF$205^A10,IF(A10='Données projet'!$A$62,'Données projet'!$B$62,AI9+AH10-AQ9)))</f>
        <v>4.4891384635544309</v>
      </c>
      <c r="AJ10" s="14">
        <f>AI10*VLOOKUP('Données projet'!$B$10,Paramètres!$A$1:$I$89,3,0)*VLOOKUP('Données projet'!$B$10,Paramètres!$A$1:$I$89,5,0)</f>
        <v>4.5519864020441929</v>
      </c>
      <c r="AK10" s="14">
        <f t="shared" si="35"/>
        <v>1.7584840343783612</v>
      </c>
      <c r="AL10" s="22">
        <f t="shared" si="4"/>
        <v>10.990736010102614</v>
      </c>
      <c r="AM10" s="62">
        <f t="shared" si="5"/>
        <v>195.11491694583884</v>
      </c>
      <c r="AN10" s="62">
        <f ca="1">AVERAGE(OFFSET($AM$3,0,0,'Données projet'!$E$10+1,1))-AVERAGE(OFFSET($H$3,0,0,'Données projet'!$E$10+1,1))</f>
        <v>520.80494930257237</v>
      </c>
      <c r="AO10" s="62">
        <f t="shared" si="36"/>
        <v>325.72635759450861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3.95</v>
      </c>
      <c r="BD10" s="13">
        <f>IF('Données projet'!$A$88&gt;35,BD9+BC10-BL9,IF(A10&lt;'Données projet'!$A$88,$BA$205^A10,IF(A10='Données projet'!$A$88,'Données projet'!$B$88,BD9+BC10-BL9)))</f>
        <v>4.6149763731463613</v>
      </c>
      <c r="BE10" s="14">
        <f>BD10*VLOOKUP('Données projet'!$B$11,Paramètres!$A$1:$I$89,3,0)*VLOOKUP('Données projet'!$B$11,Paramètres!$A$1:$I$89,5,0)</f>
        <v>4.0316433595806611</v>
      </c>
      <c r="BF10" s="14">
        <f t="shared" si="37"/>
        <v>1.5796324795710794</v>
      </c>
      <c r="BG10" s="22">
        <f t="shared" si="7"/>
        <v>9.772972086522616</v>
      </c>
      <c r="BH10" s="62">
        <f t="shared" si="8"/>
        <v>193.89715302225886</v>
      </c>
      <c r="BI10" s="62">
        <f ca="1">AVERAGE(OFFSET($BH$3,0,0,'Données projet'!$E$11+1,1))-AVERAGE(OFFSET($H$3,0,0,'Données projet'!$E$11+1,1))</f>
        <v>294.05955218567476</v>
      </c>
      <c r="BJ10" s="62">
        <f t="shared" si="38"/>
        <v>294.839995960176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3.65</v>
      </c>
      <c r="BY10" s="13">
        <f>IF('Données projet'!$A$114&gt;35,BY9+BX10-CG9,IF(A10&lt;'Données projet'!$A$114,$BV$205^A10,IF(A10='Données projet'!$A$114,'Données projet'!$B$114,BY9+BX10-CG9)))</f>
        <v>4.4891384635544309</v>
      </c>
      <c r="BZ10" s="14">
        <f>BY10*VLOOKUP('Données projet'!$B$12,Paramètres!$A$1:$I$89,3,0)*VLOOKUP('Données projet'!$B$12,Paramètres!$A$1:$I$89,5,0)</f>
        <v>4.8321086421699899</v>
      </c>
      <c r="CA10" s="14">
        <f t="shared" si="39"/>
        <v>1.8537674162284574</v>
      </c>
      <c r="CB10" s="22">
        <f t="shared" si="10"/>
        <v>11.644567468377296</v>
      </c>
      <c r="CC10" s="62">
        <f t="shared" si="11"/>
        <v>195.76874840411352</v>
      </c>
      <c r="CD10" s="62">
        <f ca="1">AVERAGE(OFFSET($CC$3,0,0,'Données projet'!$E$12+1,1))-AVERAGE(OFFSET($H$3,0,0,'Données projet'!$E$12+1,1))</f>
        <v>548.17046467409421</v>
      </c>
      <c r="CE10" s="62">
        <f t="shared" si="40"/>
        <v>341.9250949809848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1.2</v>
      </c>
      <c r="CT10" s="13">
        <f>IF('Données projet'!$A$140&gt;35,CT9+CS10-DB9,IF(A10&lt;'Données projet'!$A$140,$CQ$205^A10,IF(A10='Données projet'!$A$140,'Données projet'!$B$140,CT9+CS10-DB9)))</f>
        <v>2.5917550374450604</v>
      </c>
      <c r="CU10" s="18">
        <f>CT10*VLOOKUP('Données projet'!$B$13,Paramètres!$A$1:$I$89,3,0)*VLOOKUP('Données projet'!$B$13,Paramètres!$A$1:$I$89,5,0)</f>
        <v>2.6280396079692911</v>
      </c>
      <c r="CV10" s="14">
        <f t="shared" si="41"/>
        <v>1.082277967291873</v>
      </c>
      <c r="CW10" s="22">
        <f t="shared" si="13"/>
        <v>6.4621364435798609</v>
      </c>
      <c r="CX10" s="62">
        <f t="shared" si="14"/>
        <v>190.58631737931609</v>
      </c>
      <c r="CY10" s="62">
        <f ca="1">AVERAGE(OFFSET($CX$3,0,0,'Données projet'!$E$13+1,1))-AVERAGE(OFFSET($H$3,0,0,'Données projet'!$E$13+1,1))</f>
        <v>345.67675698621832</v>
      </c>
      <c r="CZ10" s="62">
        <f t="shared" si="42"/>
        <v>178.72086185623849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70">
        <f t="shared" si="1"/>
        <v>183.33333333333334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3.95</v>
      </c>
      <c r="N11" s="14">
        <f>IF('Données projet'!$A$36&gt;35,N10+M11-V10,IF(A11&lt;'Données projet'!$A$36,$K$205^A11,IF(A11='Données projet'!$A$36,'Données projet'!$B$36,N10+M11-V10)))</f>
        <v>5.7418366957535838</v>
      </c>
      <c r="O11" s="14">
        <f>N11*VLOOKUP('Données projet'!$B$9,Paramètres!$A$1:$I$89,3,0)*VLOOKUP('Données projet'!$B$9,Paramètres!$A$1:$I$89,5,0)</f>
        <v>6.0013677144016464</v>
      </c>
      <c r="P11" s="14">
        <f t="shared" si="33"/>
        <v>2.2449877459324479</v>
      </c>
      <c r="Q11" s="22">
        <f t="shared" si="2"/>
        <v>14.362402426748547</v>
      </c>
      <c r="R11" s="62">
        <f t="shared" si="0"/>
        <v>201.11567529296912</v>
      </c>
      <c r="S11" s="62">
        <f ca="1">AVERAGE(OFFSET($R$3,0,0,'Données projet'!$E$9+1,1))-AVERAGE(OFFSET($H$3,0,0,'Données projet'!$E$9+1,1))</f>
        <v>339.31420023556404</v>
      </c>
      <c r="T11" s="62">
        <f t="shared" si="34"/>
        <v>340.55370180356397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3.65</v>
      </c>
      <c r="AI11" s="14">
        <f>IF('Données projet'!$A$62&gt;35,AI10+AH11-AQ10,IF(A11&lt;'Données projet'!$A$62,$AF$205^A11,IF(A11='Données projet'!$A$62,'Données projet'!$B$62,AI10+AH11-AQ10)))</f>
        <v>5.563257268920875</v>
      </c>
      <c r="AJ11" s="14">
        <f>AI11*VLOOKUP('Données projet'!$B$10,Paramètres!$A$1:$I$89,3,0)*VLOOKUP('Données projet'!$B$10,Paramètres!$A$1:$I$89,5,0)</f>
        <v>5.6411428706857674</v>
      </c>
      <c r="AK11" s="14">
        <f t="shared" si="35"/>
        <v>2.125494735292019</v>
      </c>
      <c r="AL11" s="22">
        <f t="shared" si="4"/>
        <v>13.526893830411311</v>
      </c>
      <c r="AM11" s="62">
        <f t="shared" si="5"/>
        <v>200.28016669663185</v>
      </c>
      <c r="AN11" s="62">
        <f ca="1">AVERAGE(OFFSET($AM$3,0,0,'Données projet'!$E$10+1,1))-AVERAGE(OFFSET($H$3,0,0,'Données projet'!$E$10+1,1))</f>
        <v>520.80494930257237</v>
      </c>
      <c r="AO11" s="62">
        <f t="shared" si="36"/>
        <v>325.72635759450861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3.95</v>
      </c>
      <c r="BD11" s="13">
        <f>IF('Données projet'!$A$88&gt;35,BD10+BC11-BL10,IF(A11&lt;'Données projet'!$A$88,$BA$205^A11,IF(A11='Données projet'!$A$88,'Données projet'!$B$88,BD10+BC11-BL10)))</f>
        <v>5.7418366957535838</v>
      </c>
      <c r="BE11" s="14">
        <f>BD11*VLOOKUP('Données projet'!$B$11,Paramètres!$A$1:$I$89,3,0)*VLOOKUP('Données projet'!$B$11,Paramètres!$A$1:$I$89,5,0)</f>
        <v>5.0160685374103311</v>
      </c>
      <c r="BF11" s="14">
        <f t="shared" si="37"/>
        <v>1.9159899193534717</v>
      </c>
      <c r="BG11" s="22">
        <f t="shared" si="7"/>
        <v>12.073335145530288</v>
      </c>
      <c r="BH11" s="62">
        <f t="shared" si="8"/>
        <v>198.82660801175084</v>
      </c>
      <c r="BI11" s="62">
        <f ca="1">AVERAGE(OFFSET($BH$3,0,0,'Données projet'!$E$11+1,1))-AVERAGE(OFFSET($H$3,0,0,'Données projet'!$E$11+1,1))</f>
        <v>294.05955218567476</v>
      </c>
      <c r="BJ11" s="62">
        <f t="shared" si="38"/>
        <v>294.839995960176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3.65</v>
      </c>
      <c r="BY11" s="13">
        <f>IF('Données projet'!$A$114&gt;35,BY10+BX11-CG10,IF(A11&lt;'Données projet'!$A$114,$BV$205^A11,IF(A11='Données projet'!$A$114,'Données projet'!$B$114,BY10+BX11-CG10)))</f>
        <v>5.563257268920875</v>
      </c>
      <c r="BZ11" s="14">
        <f>BY11*VLOOKUP('Données projet'!$B$12,Paramètres!$A$1:$I$89,3,0)*VLOOKUP('Données projet'!$B$12,Paramètres!$A$1:$I$89,5,0)</f>
        <v>5.9882901242664301</v>
      </c>
      <c r="CA11" s="14">
        <f t="shared" si="39"/>
        <v>2.2406645762026263</v>
      </c>
      <c r="CB11" s="22">
        <f t="shared" si="10"/>
        <v>14.332096103316941</v>
      </c>
      <c r="CC11" s="62">
        <f t="shared" si="11"/>
        <v>201.08536896953748</v>
      </c>
      <c r="CD11" s="62">
        <f ca="1">AVERAGE(OFFSET($CC$3,0,0,'Données projet'!$E$12+1,1))-AVERAGE(OFFSET($H$3,0,0,'Données projet'!$E$12+1,1))</f>
        <v>548.17046467409421</v>
      </c>
      <c r="CE11" s="62">
        <f t="shared" si="40"/>
        <v>341.9250949809848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1.2</v>
      </c>
      <c r="CT11" s="13">
        <f>IF('Données projet'!$A$140&gt;35,CT10+CS11-DB10,IF(A11&lt;'Données projet'!$A$140,$CQ$205^A11,IF(A11='Données projet'!$A$140,'Données projet'!$B$140,CT10+CS11-DB10)))</f>
        <v>2.9694690391391689</v>
      </c>
      <c r="CU11" s="18">
        <f>CT11*VLOOKUP('Données projet'!$B$13,Paramètres!$A$1:$I$89,3,0)*VLOOKUP('Données projet'!$B$13,Paramètres!$A$1:$I$89,5,0)</f>
        <v>3.0110416056871174</v>
      </c>
      <c r="CV11" s="14">
        <f t="shared" si="41"/>
        <v>1.2205236269315363</v>
      </c>
      <c r="CW11" s="22">
        <f t="shared" si="13"/>
        <v>7.3699761134774882</v>
      </c>
      <c r="CX11" s="62">
        <f t="shared" si="14"/>
        <v>194.12324897969805</v>
      </c>
      <c r="CY11" s="62">
        <f ca="1">AVERAGE(OFFSET($CX$3,0,0,'Données projet'!$E$13+1,1))-AVERAGE(OFFSET($H$3,0,0,'Données projet'!$E$13+1,1))</f>
        <v>345.67675698621832</v>
      </c>
      <c r="CZ11" s="62">
        <f t="shared" si="42"/>
        <v>178.72086185623849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70">
        <f t="shared" si="1"/>
        <v>183.33333333333334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3.95</v>
      </c>
      <c r="N12" s="14">
        <f>IF('Données projet'!$A$36&gt;35,N11+M12-V11,IF(A12&lt;'Données projet'!$A$36,$K$205^A12,IF(A12='Données projet'!$A$36,'Données projet'!$B$36,N11+M12-V11)))</f>
        <v>7.143847763238993</v>
      </c>
      <c r="O12" s="14">
        <f>N12*VLOOKUP('Données projet'!$B$9,Paramètres!$A$1:$I$89,3,0)*VLOOKUP('Données projet'!$B$9,Paramètres!$A$1:$I$89,5,0)</f>
        <v>7.4667496821373955</v>
      </c>
      <c r="P12" s="14">
        <f t="shared" si="33"/>
        <v>2.7230219344733917</v>
      </c>
      <c r="Q12" s="22">
        <f t="shared" si="2"/>
        <v>17.747185565597121</v>
      </c>
      <c r="R12" s="62">
        <f t="shared" si="0"/>
        <v>207.10514431815318</v>
      </c>
      <c r="S12" s="62">
        <f ca="1">AVERAGE(OFFSET($R$3,0,0,'Données projet'!$E$9+1,1))-AVERAGE(OFFSET($H$3,0,0,'Données projet'!$E$9+1,1))</f>
        <v>339.31420023556404</v>
      </c>
      <c r="T12" s="62">
        <f t="shared" si="34"/>
        <v>340.55370180356397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3.65</v>
      </c>
      <c r="AI12" s="14">
        <f>IF('Données projet'!$A$62&gt;35,AI11+AH12-AQ11,IF(A12&lt;'Données projet'!$A$62,$AF$205^A12,IF(A12='Données projet'!$A$62,'Données projet'!$B$62,AI11+AH12-AQ11)))</f>
        <v>6.8943811137639424</v>
      </c>
      <c r="AJ12" s="14">
        <f>AI12*VLOOKUP('Données projet'!$B$10,Paramètres!$A$1:$I$89,3,0)*VLOOKUP('Données projet'!$B$10,Paramètres!$A$1:$I$89,5,0)</f>
        <v>6.9909024493566383</v>
      </c>
      <c r="AK12" s="14">
        <f t="shared" si="35"/>
        <v>2.5691037174250742</v>
      </c>
      <c r="AL12" s="22">
        <f t="shared" si="4"/>
        <v>16.650344073811482</v>
      </c>
      <c r="AM12" s="62">
        <f t="shared" si="5"/>
        <v>206.00830282636755</v>
      </c>
      <c r="AN12" s="62">
        <f ca="1">AVERAGE(OFFSET($AM$3,0,0,'Données projet'!$E$10+1,1))-AVERAGE(OFFSET($H$3,0,0,'Données projet'!$E$10+1,1))</f>
        <v>520.80494930257237</v>
      </c>
      <c r="AO12" s="62">
        <f t="shared" si="36"/>
        <v>325.72635759450861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3.95</v>
      </c>
      <c r="BD12" s="13">
        <f>IF('Données projet'!$A$88&gt;35,BD11+BC12-BL11,IF(A12&lt;'Données projet'!$A$88,$BA$205^A12,IF(A12='Données projet'!$A$88,'Données projet'!$B$88,BD11+BC12-BL11)))</f>
        <v>7.143847763238993</v>
      </c>
      <c r="BE12" s="14">
        <f>BD12*VLOOKUP('Données projet'!$B$11,Paramètres!$A$1:$I$89,3,0)*VLOOKUP('Données projet'!$B$11,Paramètres!$A$1:$I$89,5,0)</f>
        <v>6.2408654059655859</v>
      </c>
      <c r="BF12" s="14">
        <f t="shared" si="37"/>
        <v>2.3239692894013682</v>
      </c>
      <c r="BG12" s="22">
        <f t="shared" si="7"/>
        <v>14.917087094430778</v>
      </c>
      <c r="BH12" s="62">
        <f t="shared" si="8"/>
        <v>204.27504584698684</v>
      </c>
      <c r="BI12" s="62">
        <f ca="1">AVERAGE(OFFSET($BH$3,0,0,'Données projet'!$E$11+1,1))-AVERAGE(OFFSET($H$3,0,0,'Données projet'!$E$11+1,1))</f>
        <v>294.05955218567476</v>
      </c>
      <c r="BJ12" s="62">
        <f t="shared" si="38"/>
        <v>294.839995960176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3.65</v>
      </c>
      <c r="BY12" s="13">
        <f>IF('Données projet'!$A$114&gt;35,BY11+BX12-CG11,IF(A12&lt;'Données projet'!$A$114,$BV$205^A12,IF(A12='Données projet'!$A$114,'Données projet'!$B$114,BY11+BX12-CG11)))</f>
        <v>6.8943811137639424</v>
      </c>
      <c r="BZ12" s="14">
        <f>BY12*VLOOKUP('Données projet'!$B$12,Paramètres!$A$1:$I$89,3,0)*VLOOKUP('Données projet'!$B$12,Paramètres!$A$1:$I$89,5,0)</f>
        <v>7.4211118308555069</v>
      </c>
      <c r="CA12" s="14">
        <f t="shared" si="39"/>
        <v>2.7083104919730441</v>
      </c>
      <c r="CB12" s="22">
        <f t="shared" si="10"/>
        <v>17.642077212259725</v>
      </c>
      <c r="CC12" s="62">
        <f t="shared" si="11"/>
        <v>207.00003596481579</v>
      </c>
      <c r="CD12" s="62">
        <f ca="1">AVERAGE(OFFSET($CC$3,0,0,'Données projet'!$E$12+1,1))-AVERAGE(OFFSET($H$3,0,0,'Données projet'!$E$12+1,1))</f>
        <v>548.17046467409421</v>
      </c>
      <c r="CE12" s="62">
        <f t="shared" si="40"/>
        <v>341.9250949809848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1.2</v>
      </c>
      <c r="CT12" s="13">
        <f>IF('Données projet'!$A$140&gt;35,CT11+CS12-DB11,IF(A12&lt;'Données projet'!$A$140,$CQ$205^A12,IF(A12='Données projet'!$A$140,'Données projet'!$B$140,CT11+CS12-DB11)))</f>
        <v>3.4022298585357786</v>
      </c>
      <c r="CU12" s="18">
        <f>CT12*VLOOKUP('Données projet'!$B$13,Paramètres!$A$1:$I$89,3,0)*VLOOKUP('Données projet'!$B$13,Paramètres!$A$1:$I$89,5,0)</f>
        <v>3.4498610765552797</v>
      </c>
      <c r="CV12" s="14">
        <f t="shared" si="41"/>
        <v>1.3764282087582862</v>
      </c>
      <c r="CW12" s="22">
        <f t="shared" si="13"/>
        <v>8.4057871719211263</v>
      </c>
      <c r="CX12" s="62">
        <f t="shared" si="14"/>
        <v>197.76374592447721</v>
      </c>
      <c r="CY12" s="62">
        <f ca="1">AVERAGE(OFFSET($CX$3,0,0,'Données projet'!$E$13+1,1))-AVERAGE(OFFSET($H$3,0,0,'Données projet'!$E$13+1,1))</f>
        <v>345.67675698621832</v>
      </c>
      <c r="CZ12" s="62">
        <f t="shared" si="42"/>
        <v>178.72086185623849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70">
        <f t="shared" si="1"/>
        <v>183.33333333333334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3.95</v>
      </c>
      <c r="N13" s="14">
        <f>IF('Données projet'!$A$36&gt;35,N12+M13-V12,IF(A13&lt;'Données projet'!$A$36,$K$205^A13,IF(A13='Données projet'!$A$36,'Données projet'!$B$36,N12+M13-V12)))</f>
        <v>8.8881944173155834</v>
      </c>
      <c r="O13" s="14">
        <f>N13*VLOOKUP('Données projet'!$B$9,Paramètres!$A$1:$I$89,3,0)*VLOOKUP('Données projet'!$B$9,Paramètres!$A$1:$I$89,5,0)</f>
        <v>9.289940804978249</v>
      </c>
      <c r="P13" s="14">
        <f t="shared" si="33"/>
        <v>3.3028458480709806</v>
      </c>
      <c r="Q13" s="22">
        <f t="shared" si="2"/>
        <v>21.932436754060742</v>
      </c>
      <c r="R13" s="62">
        <f t="shared" si="0"/>
        <v>213.87109873910563</v>
      </c>
      <c r="S13" s="62">
        <f ca="1">AVERAGE(OFFSET($R$3,0,0,'Données projet'!$E$9+1,1))-AVERAGE(OFFSET($H$3,0,0,'Données projet'!$E$9+1,1))</f>
        <v>339.31420023556404</v>
      </c>
      <c r="T13" s="62">
        <f t="shared" si="34"/>
        <v>340.55370180356397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3.65</v>
      </c>
      <c r="AI13" s="14">
        <f>IF('Données projet'!$A$62&gt;35,AI12+AH13-AQ12,IF(A13&lt;'Données projet'!$A$62,$AF$205^A13,IF(A13='Données projet'!$A$62,'Données projet'!$B$62,AI12+AH13-AQ12)))</f>
        <v>8.5440037453175322</v>
      </c>
      <c r="AJ13" s="14">
        <f>AI13*VLOOKUP('Données projet'!$B$10,Paramètres!$A$1:$I$89,3,0)*VLOOKUP('Données projet'!$B$10,Paramètres!$A$1:$I$89,5,0)</f>
        <v>8.6636197977519771</v>
      </c>
      <c r="AK13" s="14">
        <f t="shared" si="35"/>
        <v>3.1052976990698267</v>
      </c>
      <c r="AL13" s="22">
        <f t="shared" si="4"/>
        <v>20.497531306964643</v>
      </c>
      <c r="AM13" s="62">
        <f t="shared" si="5"/>
        <v>212.43619329200953</v>
      </c>
      <c r="AN13" s="62">
        <f ca="1">AVERAGE(OFFSET($AM$3,0,0,'Données projet'!$E$10+1,1))-AVERAGE(OFFSET($H$3,0,0,'Données projet'!$E$10+1,1))</f>
        <v>520.80494930257237</v>
      </c>
      <c r="AO13" s="62">
        <f t="shared" si="36"/>
        <v>325.72635759450861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3.95</v>
      </c>
      <c r="BD13" s="13">
        <f>IF('Données projet'!$A$88&gt;35,BD12+BC13-BL12,IF(A13&lt;'Données projet'!$A$88,$BA$205^A13,IF(A13='Données projet'!$A$88,'Données projet'!$B$88,BD12+BC13-BL12)))</f>
        <v>8.8881944173155834</v>
      </c>
      <c r="BE13" s="14">
        <f>BD13*VLOOKUP('Données projet'!$B$11,Paramètres!$A$1:$I$89,3,0)*VLOOKUP('Données projet'!$B$11,Paramètres!$A$1:$I$89,5,0)</f>
        <v>7.7647266429668944</v>
      </c>
      <c r="BF13" s="14">
        <f t="shared" si="37"/>
        <v>2.8188213327881941</v>
      </c>
      <c r="BG13" s="22">
        <f t="shared" si="7"/>
        <v>18.433012724440111</v>
      </c>
      <c r="BH13" s="62">
        <f t="shared" si="8"/>
        <v>210.37167470948501</v>
      </c>
      <c r="BI13" s="62">
        <f ca="1">AVERAGE(OFFSET($BH$3,0,0,'Données projet'!$E$11+1,1))-AVERAGE(OFFSET($H$3,0,0,'Données projet'!$E$11+1,1))</f>
        <v>294.05955218567476</v>
      </c>
      <c r="BJ13" s="62">
        <f t="shared" si="38"/>
        <v>294.839995960176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3.65</v>
      </c>
      <c r="BY13" s="13">
        <f>IF('Données projet'!$A$114&gt;35,BY12+BX13-CG12,IF(A13&lt;'Données projet'!$A$114,$BV$205^A13,IF(A13='Données projet'!$A$114,'Données projet'!$B$114,BY12+BX13-CG12)))</f>
        <v>8.5440037453175322</v>
      </c>
      <c r="BZ13" s="14">
        <f>BY13*VLOOKUP('Données projet'!$B$12,Paramètres!$A$1:$I$89,3,0)*VLOOKUP('Données projet'!$B$12,Paramètres!$A$1:$I$89,5,0)</f>
        <v>9.1967656314597903</v>
      </c>
      <c r="CA13" s="14">
        <f t="shared" si="39"/>
        <v>3.2735581214758165</v>
      </c>
      <c r="CB13" s="22">
        <f t="shared" si="10"/>
        <v>21.719147203029511</v>
      </c>
      <c r="CC13" s="62">
        <f t="shared" si="11"/>
        <v>213.6578091880744</v>
      </c>
      <c r="CD13" s="62">
        <f ca="1">AVERAGE(OFFSET($CC$3,0,0,'Données projet'!$E$12+1,1))-AVERAGE(OFFSET($H$3,0,0,'Données projet'!$E$12+1,1))</f>
        <v>548.17046467409421</v>
      </c>
      <c r="CE13" s="62">
        <f t="shared" si="40"/>
        <v>341.9250949809848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1.2</v>
      </c>
      <c r="CT13" s="13">
        <f>IF('Données projet'!$A$140&gt;35,CT12+CS13-DB12,IF(A13&lt;'Données projet'!$A$140,$CQ$205^A13,IF(A13='Données projet'!$A$140,'Données projet'!$B$140,CT12+CS13-DB12)))</f>
        <v>3.8980598409161908</v>
      </c>
      <c r="CU13" s="18">
        <f>CT13*VLOOKUP('Données projet'!$B$13,Paramètres!$A$1:$I$89,3,0)*VLOOKUP('Données projet'!$B$13,Paramètres!$A$1:$I$89,5,0)</f>
        <v>3.9526326786890178</v>
      </c>
      <c r="CV13" s="14">
        <f t="shared" si="41"/>
        <v>1.552247389613062</v>
      </c>
      <c r="CW13" s="22">
        <f t="shared" si="13"/>
        <v>9.5876661189594543</v>
      </c>
      <c r="CX13" s="62">
        <f t="shared" si="14"/>
        <v>201.52632810400434</v>
      </c>
      <c r="CY13" s="62">
        <f ca="1">AVERAGE(OFFSET($CX$3,0,0,'Données projet'!$E$13+1,1))-AVERAGE(OFFSET($H$3,0,0,'Données projet'!$E$13+1,1))</f>
        <v>345.67675698621832</v>
      </c>
      <c r="CZ13" s="62">
        <f t="shared" si="42"/>
        <v>178.72086185623849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70">
        <f t="shared" si="1"/>
        <v>183.33333333333334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3.95</v>
      </c>
      <c r="N14" s="14">
        <f>IF('Données projet'!$A$36&gt;35,N13+M14-V13,IF(A14&lt;'Données projet'!$A$36,$K$205^A14,IF(A14='Données projet'!$A$36,'Données projet'!$B$36,N13+M14-V13)))</f>
        <v>11.058466336099752</v>
      </c>
      <c r="O14" s="14">
        <f>N14*VLOOKUP('Données projet'!$B$9,Paramètres!$A$1:$I$89,3,0)*VLOOKUP('Données projet'!$B$9,Paramètres!$A$1:$I$89,5,0)</f>
        <v>11.558309014491462</v>
      </c>
      <c r="P14" s="14">
        <f t="shared" si="33"/>
        <v>4.0061339785826489</v>
      </c>
      <c r="Q14" s="22">
        <f t="shared" si="2"/>
        <v>27.10807154627074</v>
      </c>
      <c r="R14" s="62">
        <f t="shared" si="0"/>
        <v>221.60387015538487</v>
      </c>
      <c r="S14" s="62">
        <f ca="1">AVERAGE(OFFSET($R$3,0,0,'Données projet'!$E$9+1,1))-AVERAGE(OFFSET($H$3,0,0,'Données projet'!$E$9+1,1))</f>
        <v>339.31420023556404</v>
      </c>
      <c r="T14" s="62">
        <f t="shared" si="34"/>
        <v>340.55370180356397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3.65</v>
      </c>
      <c r="AI14" s="14">
        <f>IF('Données projet'!$A$62&gt;35,AI13+AH14-AQ13,IF(A14&lt;'Données projet'!$A$62,$AF$205^A14,IF(A14='Données projet'!$A$62,'Données projet'!$B$62,AI13+AH14-AQ13)))</f>
        <v>10.588332555950936</v>
      </c>
      <c r="AJ14" s="14">
        <f>AI14*VLOOKUP('Données projet'!$B$10,Paramètres!$A$1:$I$89,3,0)*VLOOKUP('Données projet'!$B$10,Paramètres!$A$1:$I$89,5,0)</f>
        <v>10.736569211734251</v>
      </c>
      <c r="AK14" s="14">
        <f t="shared" si="35"/>
        <v>3.7533999637480915</v>
      </c>
      <c r="AL14" s="22">
        <f t="shared" si="4"/>
        <v>25.23669631396508</v>
      </c>
      <c r="AM14" s="62">
        <f t="shared" si="5"/>
        <v>219.7324949230792</v>
      </c>
      <c r="AN14" s="62">
        <f ca="1">AVERAGE(OFFSET($AM$3,0,0,'Données projet'!$E$10+1,1))-AVERAGE(OFFSET($H$3,0,0,'Données projet'!$E$10+1,1))</f>
        <v>520.80494930257237</v>
      </c>
      <c r="AO14" s="62">
        <f t="shared" si="36"/>
        <v>325.72635759450861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3.95</v>
      </c>
      <c r="BD14" s="13">
        <f>IF('Données projet'!$A$88&gt;35,BD13+BC14-BL13,IF(A14&lt;'Données projet'!$A$88,$BA$205^A14,IF(A14='Données projet'!$A$88,'Données projet'!$B$88,BD13+BC14-BL13)))</f>
        <v>11.058466336099752</v>
      </c>
      <c r="BE14" s="14">
        <f>BD14*VLOOKUP('Données projet'!$B$11,Paramètres!$A$1:$I$89,3,0)*VLOOKUP('Données projet'!$B$11,Paramètres!$A$1:$I$89,5,0)</f>
        <v>9.6606761912167443</v>
      </c>
      <c r="BF14" s="14">
        <f t="shared" si="37"/>
        <v>3.4190441940945626</v>
      </c>
      <c r="BG14" s="22">
        <f t="shared" si="7"/>
        <v>22.780513004417188</v>
      </c>
      <c r="BH14" s="62">
        <f t="shared" si="8"/>
        <v>217.27631161353133</v>
      </c>
      <c r="BI14" s="62">
        <f ca="1">AVERAGE(OFFSET($BH$3,0,0,'Données projet'!$E$11+1,1))-AVERAGE(OFFSET($H$3,0,0,'Données projet'!$E$11+1,1))</f>
        <v>294.05955218567476</v>
      </c>
      <c r="BJ14" s="62">
        <f t="shared" si="38"/>
        <v>294.839995960176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3.65</v>
      </c>
      <c r="BY14" s="13">
        <f>IF('Données projet'!$A$114&gt;35,BY13+BX14-CG13,IF(A14&lt;'Données projet'!$A$114,$BV$205^A14,IF(A14='Données projet'!$A$114,'Données projet'!$B$114,BY13+BX14-CG13)))</f>
        <v>10.588332555950936</v>
      </c>
      <c r="BZ14" s="14">
        <f>BY14*VLOOKUP('Données projet'!$B$12,Paramètres!$A$1:$I$89,3,0)*VLOOKUP('Données projet'!$B$12,Paramètres!$A$1:$I$89,5,0)</f>
        <v>11.397281163225587</v>
      </c>
      <c r="CA14" s="14">
        <f t="shared" si="39"/>
        <v>3.9567777795201704</v>
      </c>
      <c r="CB14" s="22">
        <f t="shared" si="10"/>
        <v>26.741652658615525</v>
      </c>
      <c r="CC14" s="62">
        <f t="shared" si="11"/>
        <v>221.23745126772965</v>
      </c>
      <c r="CD14" s="62">
        <f ca="1">AVERAGE(OFFSET($CC$3,0,0,'Données projet'!$E$12+1,1))-AVERAGE(OFFSET($H$3,0,0,'Données projet'!$E$12+1,1))</f>
        <v>548.17046467409421</v>
      </c>
      <c r="CE14" s="62">
        <f t="shared" si="40"/>
        <v>341.9250949809848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1.2</v>
      </c>
      <c r="CT14" s="13">
        <f>IF('Données projet'!$A$140&gt;35,CT13+CS14-DB13,IF(A14&lt;'Données projet'!$A$140,$CQ$205^A14,IF(A14='Données projet'!$A$140,'Données projet'!$B$140,CT13+CS14-DB13)))</f>
        <v>4.4661504822319662</v>
      </c>
      <c r="CU14" s="18">
        <f>CT14*VLOOKUP('Données projet'!$B$13,Paramètres!$A$1:$I$89,3,0)*VLOOKUP('Données projet'!$B$13,Paramètres!$A$1:$I$89,5,0)</f>
        <v>4.5286765889832141</v>
      </c>
      <c r="CV14" s="14">
        <f t="shared" si="41"/>
        <v>1.7505249770594407</v>
      </c>
      <c r="CW14" s="22">
        <f t="shared" si="13"/>
        <v>10.936276060857622</v>
      </c>
      <c r="CX14" s="62">
        <f t="shared" si="14"/>
        <v>205.43207466997177</v>
      </c>
      <c r="CY14" s="62">
        <f ca="1">AVERAGE(OFFSET($CX$3,0,0,'Données projet'!$E$13+1,1))-AVERAGE(OFFSET($H$3,0,0,'Données projet'!$E$13+1,1))</f>
        <v>345.67675698621832</v>
      </c>
      <c r="CZ14" s="62">
        <f t="shared" si="42"/>
        <v>178.72086185623849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70">
        <f t="shared" si="1"/>
        <v>183.33333333333334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3.95</v>
      </c>
      <c r="N15" s="14">
        <f>IF('Données projet'!$A$36&gt;35,N14+M15-V14,IF(A15&lt;'Données projet'!$A$36,$K$205^A15,IF(A15='Données projet'!$A$36,'Données projet'!$B$36,N14+M15-V14)))</f>
        <v>13.758663679589656</v>
      </c>
      <c r="O15" s="14">
        <f>N15*VLOOKUP('Données projet'!$B$9,Paramètres!$A$1:$I$89,3,0)*VLOOKUP('Données projet'!$B$9,Paramètres!$A$1:$I$89,5,0)</f>
        <v>14.380555277907108</v>
      </c>
      <c r="P15" s="14">
        <f t="shared" si="33"/>
        <v>4.8591760538045978</v>
      </c>
      <c r="Q15" s="22">
        <f t="shared" si="2"/>
        <v>33.509198736064555</v>
      </c>
      <c r="R15" s="62">
        <f t="shared" si="0"/>
        <v>230.53897618879742</v>
      </c>
      <c r="S15" s="62">
        <f ca="1">AVERAGE(OFFSET($R$3,0,0,'Données projet'!$E$9+1,1))-AVERAGE(OFFSET($H$3,0,0,'Données projet'!$E$9+1,1))</f>
        <v>339.31420023556404</v>
      </c>
      <c r="T15" s="62">
        <f t="shared" si="34"/>
        <v>340.55370180356397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3.65</v>
      </c>
      <c r="AI15" s="14">
        <f>IF('Données projet'!$A$62&gt;35,AI14+AH15-AQ14,IF(A15&lt;'Données projet'!$A$62,$AF$205^A15,IF(A15='Données projet'!$A$62,'Données projet'!$B$62,AI14+AH15-AQ14)))</f>
        <v>13.121809125710287</v>
      </c>
      <c r="AJ15" s="14">
        <f>AI15*VLOOKUP('Données projet'!$B$10,Paramètres!$A$1:$I$89,3,0)*VLOOKUP('Données projet'!$B$10,Paramètres!$A$1:$I$89,5,0)</f>
        <v>13.305514453470233</v>
      </c>
      <c r="AK15" s="14">
        <f t="shared" si="35"/>
        <v>4.5367667299931158</v>
      </c>
      <c r="AL15" s="22">
        <f t="shared" si="4"/>
        <v>31.075306394532003</v>
      </c>
      <c r="AM15" s="62">
        <f t="shared" si="5"/>
        <v>228.10508384726486</v>
      </c>
      <c r="AN15" s="62">
        <f ca="1">AVERAGE(OFFSET($AM$3,0,0,'Données projet'!$E$10+1,1))-AVERAGE(OFFSET($H$3,0,0,'Données projet'!$E$10+1,1))</f>
        <v>520.80494930257237</v>
      </c>
      <c r="AO15" s="62">
        <f t="shared" si="36"/>
        <v>325.72635759450861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3.95</v>
      </c>
      <c r="BD15" s="13">
        <f>IF('Données projet'!$A$88&gt;35,BD14+BC15-BL14,IF(A15&lt;'Données projet'!$A$88,$BA$205^A15,IF(A15='Données projet'!$A$88,'Données projet'!$B$88,BD14+BC15-BL14)))</f>
        <v>13.758663679589656</v>
      </c>
      <c r="BE15" s="14">
        <f>BD15*VLOOKUP('Données projet'!$B$11,Paramètres!$A$1:$I$89,3,0)*VLOOKUP('Données projet'!$B$11,Paramètres!$A$1:$I$89,5,0)</f>
        <v>12.019568590489525</v>
      </c>
      <c r="BF15" s="14">
        <f t="shared" si="37"/>
        <v>4.1470749015542889</v>
      </c>
      <c r="BG15" s="22">
        <f t="shared" si="7"/>
        <v>28.156904081976307</v>
      </c>
      <c r="BH15" s="62">
        <f t="shared" si="8"/>
        <v>225.18668153470918</v>
      </c>
      <c r="BI15" s="62">
        <f ca="1">AVERAGE(OFFSET($BH$3,0,0,'Données projet'!$E$11+1,1))-AVERAGE(OFFSET($H$3,0,0,'Données projet'!$E$11+1,1))</f>
        <v>294.05955218567476</v>
      </c>
      <c r="BJ15" s="62">
        <f t="shared" si="38"/>
        <v>294.839995960176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3.65</v>
      </c>
      <c r="BY15" s="13">
        <f>IF('Données projet'!$A$114&gt;35,BY14+BX15-CG14,IF(A15&lt;'Données projet'!$A$114,$BV$205^A15,IF(A15='Données projet'!$A$114,'Données projet'!$B$114,BY14+BX15-CG14)))</f>
        <v>13.121809125710287</v>
      </c>
      <c r="BZ15" s="14">
        <f>BY15*VLOOKUP('Données projet'!$B$12,Paramètres!$A$1:$I$89,3,0)*VLOOKUP('Données projet'!$B$12,Paramètres!$A$1:$I$89,5,0)</f>
        <v>14.124315342914553</v>
      </c>
      <c r="CA15" s="14">
        <f t="shared" si="39"/>
        <v>4.7825912403370845</v>
      </c>
      <c r="CB15" s="22">
        <f t="shared" si="10"/>
        <v>32.929528965829938</v>
      </c>
      <c r="CC15" s="62">
        <f t="shared" si="11"/>
        <v>229.95930641856282</v>
      </c>
      <c r="CD15" s="62">
        <f ca="1">AVERAGE(OFFSET($CC$3,0,0,'Données projet'!$E$12+1,1))-AVERAGE(OFFSET($H$3,0,0,'Données projet'!$E$12+1,1))</f>
        <v>548.17046467409421</v>
      </c>
      <c r="CE15" s="62">
        <f t="shared" si="40"/>
        <v>341.9250949809848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1.2</v>
      </c>
      <c r="CT15" s="13">
        <f>IF('Données projet'!$A$140&gt;35,CT14+CS15-DB14,IF(A15&lt;'Données projet'!$A$140,$CQ$205^A15,IF(A15='Données projet'!$A$140,'Données projet'!$B$140,CT14+CS15-DB14)))</f>
        <v>5.1170328173444979</v>
      </c>
      <c r="CU15" s="18">
        <f>CT15*VLOOKUP('Données projet'!$B$13,Paramètres!$A$1:$I$89,3,0)*VLOOKUP('Données projet'!$B$13,Paramètres!$A$1:$I$89,5,0)</f>
        <v>5.1886712767873213</v>
      </c>
      <c r="CV15" s="14">
        <f t="shared" si="41"/>
        <v>1.9741297139966976</v>
      </c>
      <c r="CW15" s="22">
        <f t="shared" si="13"/>
        <v>12.4752117256155</v>
      </c>
      <c r="CX15" s="62">
        <f t="shared" si="14"/>
        <v>209.50498917834838</v>
      </c>
      <c r="CY15" s="62">
        <f ca="1">AVERAGE(OFFSET($CX$3,0,0,'Données projet'!$E$13+1,1))-AVERAGE(OFFSET($H$3,0,0,'Données projet'!$E$13+1,1))</f>
        <v>345.67675698621832</v>
      </c>
      <c r="CZ15" s="62">
        <f t="shared" si="42"/>
        <v>178.72086185623849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70">
        <f t="shared" si="1"/>
        <v>183.33333333333334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3.95</v>
      </c>
      <c r="N16" s="14">
        <f>IF('Données projet'!$A$36&gt;35,N15+M16-V15,IF(A16&lt;'Données projet'!$A$36,$K$205^A16,IF(A16='Données projet'!$A$36,'Données projet'!$B$36,N15+M16-V15)))</f>
        <v>17.118180812297407</v>
      </c>
      <c r="O16" s="14">
        <f>N16*VLOOKUP('Données projet'!$B$9,Paramètres!$A$1:$I$89,3,0)*VLOOKUP('Données projet'!$B$9,Paramètres!$A$1:$I$89,5,0)</f>
        <v>17.891922585013251</v>
      </c>
      <c r="P16" s="14">
        <f t="shared" si="33"/>
        <v>5.8938597780550745</v>
      </c>
      <c r="Q16" s="22">
        <f t="shared" si="2"/>
        <v>41.426904282343997</v>
      </c>
      <c r="R16" s="62">
        <f t="shared" si="0"/>
        <v>240.96790453396281</v>
      </c>
      <c r="S16" s="62">
        <f ca="1">AVERAGE(OFFSET($R$3,0,0,'Données projet'!$E$9+1,1))-AVERAGE(OFFSET($H$3,0,0,'Données projet'!$E$9+1,1))</f>
        <v>339.31420023556404</v>
      </c>
      <c r="T16" s="62">
        <f t="shared" si="34"/>
        <v>340.55370180356397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3.65</v>
      </c>
      <c r="AI16" s="14">
        <f>IF('Données projet'!$A$62&gt;35,AI15+AH16-AQ15,IF(A16&lt;'Données projet'!$A$62,$AF$205^A16,IF(A16='Données projet'!$A$62,'Données projet'!$B$62,AI15+AH16-AQ15)))</f>
        <v>16.261472127148366</v>
      </c>
      <c r="AJ16" s="14">
        <f>AI16*VLOOKUP('Données projet'!$B$10,Paramètres!$A$1:$I$89,3,0)*VLOOKUP('Données projet'!$B$10,Paramètres!$A$1:$I$89,5,0)</f>
        <v>16.489132736928447</v>
      </c>
      <c r="AK16" s="14">
        <f t="shared" si="35"/>
        <v>5.4836288594779292</v>
      </c>
      <c r="AL16" s="22">
        <f t="shared" si="4"/>
        <v>38.269226447074438</v>
      </c>
      <c r="AM16" s="62">
        <f t="shared" si="5"/>
        <v>237.81022669869324</v>
      </c>
      <c r="AN16" s="62">
        <f ca="1">AVERAGE(OFFSET($AM$3,0,0,'Données projet'!$E$10+1,1))-AVERAGE(OFFSET($H$3,0,0,'Données projet'!$E$10+1,1))</f>
        <v>520.80494930257237</v>
      </c>
      <c r="AO16" s="62">
        <f t="shared" si="36"/>
        <v>325.72635759450861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3.95</v>
      </c>
      <c r="BD16" s="13">
        <f>IF('Données projet'!$A$88&gt;35,BD15+BC16-BL15,IF(A16&lt;'Données projet'!$A$88,$BA$205^A16,IF(A16='Données projet'!$A$88,'Données projet'!$B$88,BD15+BC16-BL15)))</f>
        <v>17.118180812297407</v>
      </c>
      <c r="BE16" s="14">
        <f>BD16*VLOOKUP('Données projet'!$B$11,Paramètres!$A$1:$I$89,3,0)*VLOOKUP('Données projet'!$B$11,Paramètres!$A$1:$I$89,5,0)</f>
        <v>14.954442757623017</v>
      </c>
      <c r="BF16" s="14">
        <f t="shared" si="37"/>
        <v>5.0301280892498079</v>
      </c>
      <c r="BG16" s="22">
        <f t="shared" si="7"/>
        <v>34.806460891636839</v>
      </c>
      <c r="BH16" s="62">
        <f t="shared" si="8"/>
        <v>234.34746114325566</v>
      </c>
      <c r="BI16" s="62">
        <f ca="1">AVERAGE(OFFSET($BH$3,0,0,'Données projet'!$E$11+1,1))-AVERAGE(OFFSET($H$3,0,0,'Données projet'!$E$11+1,1))</f>
        <v>294.05955218567476</v>
      </c>
      <c r="BJ16" s="62">
        <f t="shared" si="38"/>
        <v>294.839995960176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3.65</v>
      </c>
      <c r="BY16" s="13">
        <f>IF('Données projet'!$A$114&gt;35,BY15+BX16-CG15,IF(A16&lt;'Données projet'!$A$114,$BV$205^A16,IF(A16='Données projet'!$A$114,'Données projet'!$B$114,BY15+BX16-CG15)))</f>
        <v>16.261472127148366</v>
      </c>
      <c r="BZ16" s="14">
        <f>BY16*VLOOKUP('Données projet'!$B$12,Paramètres!$A$1:$I$89,3,0)*VLOOKUP('Données projet'!$B$12,Paramètres!$A$1:$I$89,5,0)</f>
        <v>17.5038485976625</v>
      </c>
      <c r="CA16" s="14">
        <f t="shared" si="39"/>
        <v>5.7807590536264062</v>
      </c>
      <c r="CB16" s="22">
        <f t="shared" si="10"/>
        <v>40.55402499266151</v>
      </c>
      <c r="CC16" s="62">
        <f t="shared" si="11"/>
        <v>240.09502524428032</v>
      </c>
      <c r="CD16" s="62">
        <f ca="1">AVERAGE(OFFSET($CC$3,0,0,'Données projet'!$E$12+1,1))-AVERAGE(OFFSET($H$3,0,0,'Données projet'!$E$12+1,1))</f>
        <v>548.17046467409421</v>
      </c>
      <c r="CE16" s="62">
        <f t="shared" si="40"/>
        <v>341.9250949809848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1.2</v>
      </c>
      <c r="CT16" s="13">
        <f>IF('Données projet'!$A$140&gt;35,CT15+CS16-DB15,IF(A16&lt;'Données projet'!$A$140,$CQ$205^A16,IF(A16='Données projet'!$A$140,'Données projet'!$B$140,CT15+CS16-DB15)))</f>
        <v>5.8627726400958746</v>
      </c>
      <c r="CU16" s="18">
        <f>CT16*VLOOKUP('Données projet'!$B$13,Paramètres!$A$1:$I$89,3,0)*VLOOKUP('Données projet'!$B$13,Paramètres!$A$1:$I$89,5,0)</f>
        <v>5.9448514570572168</v>
      </c>
      <c r="CV16" s="14">
        <f t="shared" si="41"/>
        <v>2.2262967845401667</v>
      </c>
      <c r="CW16" s="22">
        <f t="shared" si="13"/>
        <v>14.231416520782107</v>
      </c>
      <c r="CX16" s="62">
        <f t="shared" si="14"/>
        <v>213.77241677240093</v>
      </c>
      <c r="CY16" s="62">
        <f ca="1">AVERAGE(OFFSET($CX$3,0,0,'Données projet'!$E$13+1,1))-AVERAGE(OFFSET($H$3,0,0,'Données projet'!$E$13+1,1))</f>
        <v>345.67675698621832</v>
      </c>
      <c r="CZ16" s="62">
        <f t="shared" si="42"/>
        <v>178.72086185623849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70">
        <f t="shared" si="1"/>
        <v>183.33333333333334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3.95</v>
      </c>
      <c r="N17" s="14">
        <f>IF('Données projet'!$A$36&gt;35,N16+M17-V16,IF(A17&lt;'Données projet'!$A$36,$K$205^A17,IF(A17='Données projet'!$A$36,'Données projet'!$B$36,N16+M17-V16)))</f>
        <v>21.298006924699145</v>
      </c>
      <c r="O17" s="14">
        <f>N17*VLOOKUP('Données projet'!$B$9,Paramètres!$A$1:$I$89,3,0)*VLOOKUP('Données projet'!$B$9,Paramètres!$A$1:$I$89,5,0)</f>
        <v>22.260676837695549</v>
      </c>
      <c r="P17" s="14">
        <f t="shared" si="33"/>
        <v>7.1488628316269542</v>
      </c>
      <c r="Q17" s="22">
        <f t="shared" si="2"/>
        <v>51.221614924070018</v>
      </c>
      <c r="R17" s="62">
        <f t="shared" si="0"/>
        <v>253.25147669634322</v>
      </c>
      <c r="S17" s="62">
        <f ca="1">AVERAGE(OFFSET($R$3,0,0,'Données projet'!$E$9+1,1))-AVERAGE(OFFSET($H$3,0,0,'Données projet'!$E$9+1,1))</f>
        <v>339.31420023556404</v>
      </c>
      <c r="T17" s="62">
        <f t="shared" si="34"/>
        <v>340.55370180356397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3.65</v>
      </c>
      <c r="AI17" s="14">
        <f>IF('Données projet'!$A$62&gt;35,AI16+AH17-AQ16,IF(A17&lt;'Données projet'!$A$62,$AF$205^A17,IF(A17='Données projet'!$A$62,'Données projet'!$B$62,AI16+AH17-AQ16)))</f>
        <v>20.152364144963837</v>
      </c>
      <c r="AJ17" s="14">
        <f>AI17*VLOOKUP('Données projet'!$B$10,Paramètres!$A$1:$I$89,3,0)*VLOOKUP('Données projet'!$B$10,Paramètres!$A$1:$I$89,5,0)</f>
        <v>20.434497242993334</v>
      </c>
      <c r="AK17" s="14">
        <f t="shared" si="35"/>
        <v>6.6281092368495731</v>
      </c>
      <c r="AL17" s="22">
        <f t="shared" si="4"/>
        <v>47.134039619059727</v>
      </c>
      <c r="AM17" s="62">
        <f t="shared" si="5"/>
        <v>249.16390139133293</v>
      </c>
      <c r="AN17" s="62">
        <f ca="1">AVERAGE(OFFSET($AM$3,0,0,'Données projet'!$E$10+1,1))-AVERAGE(OFFSET($H$3,0,0,'Données projet'!$E$10+1,1))</f>
        <v>520.80494930257237</v>
      </c>
      <c r="AO17" s="62">
        <f t="shared" si="36"/>
        <v>325.72635759450861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3.95</v>
      </c>
      <c r="BD17" s="13">
        <f>IF('Données projet'!$A$88&gt;35,BD16+BC17-BL16,IF(A17&lt;'Données projet'!$A$88,$BA$205^A17,IF(A17='Données projet'!$A$88,'Données projet'!$B$88,BD16+BC17-BL16)))</f>
        <v>21.298006924699145</v>
      </c>
      <c r="BE17" s="14">
        <f>BD17*VLOOKUP('Données projet'!$B$11,Paramètres!$A$1:$I$89,3,0)*VLOOKUP('Données projet'!$B$11,Paramètres!$A$1:$I$89,5,0)</f>
        <v>18.605938849417175</v>
      </c>
      <c r="BF17" s="14">
        <f t="shared" si="37"/>
        <v>6.1012133117674976</v>
      </c>
      <c r="BG17" s="22">
        <f t="shared" si="7"/>
        <v>43.031623347396639</v>
      </c>
      <c r="BH17" s="62">
        <f t="shared" si="8"/>
        <v>245.06148511966984</v>
      </c>
      <c r="BI17" s="62">
        <f ca="1">AVERAGE(OFFSET($BH$3,0,0,'Données projet'!$E$11+1,1))-AVERAGE(OFFSET($H$3,0,0,'Données projet'!$E$11+1,1))</f>
        <v>294.05955218567476</v>
      </c>
      <c r="BJ17" s="62">
        <f t="shared" si="38"/>
        <v>294.839995960176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3.65</v>
      </c>
      <c r="BY17" s="13">
        <f>IF('Données projet'!$A$114&gt;35,BY16+BX17-CG16,IF(A17&lt;'Données projet'!$A$114,$BV$205^A17,IF(A17='Données projet'!$A$114,'Données projet'!$B$114,BY16+BX17-CG16)))</f>
        <v>20.152364144963837</v>
      </c>
      <c r="BZ17" s="14">
        <f>BY17*VLOOKUP('Données projet'!$B$12,Paramètres!$A$1:$I$89,3,0)*VLOOKUP('Données projet'!$B$12,Paramètres!$A$1:$I$89,5,0)</f>
        <v>21.692004765639073</v>
      </c>
      <c r="CA17" s="14">
        <f t="shared" si="39"/>
        <v>6.9872530510737043</v>
      </c>
      <c r="CB17" s="22">
        <f t="shared" si="10"/>
        <v>49.949707364108086</v>
      </c>
      <c r="CC17" s="62">
        <f t="shared" si="11"/>
        <v>251.97956913638129</v>
      </c>
      <c r="CD17" s="62">
        <f ca="1">AVERAGE(OFFSET($CC$3,0,0,'Données projet'!$E$12+1,1))-AVERAGE(OFFSET($H$3,0,0,'Données projet'!$E$12+1,1))</f>
        <v>548.17046467409421</v>
      </c>
      <c r="CE17" s="62">
        <f t="shared" si="40"/>
        <v>341.9250949809848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1.2</v>
      </c>
      <c r="CT17" s="13">
        <f>IF('Données projet'!$A$140&gt;35,CT16+CS17-DB16,IF(A17&lt;'Données projet'!$A$140,$CQ$205^A17,IF(A17='Données projet'!$A$140,'Données projet'!$B$140,CT16+CS17-DB16)))</f>
        <v>6.7171941741218459</v>
      </c>
      <c r="CU17" s="18">
        <f>CT17*VLOOKUP('Données projet'!$B$13,Paramètres!$A$1:$I$89,3,0)*VLOOKUP('Données projet'!$B$13,Paramètres!$A$1:$I$89,5,0)</f>
        <v>6.8112348925595523</v>
      </c>
      <c r="CV17" s="14">
        <f t="shared" si="41"/>
        <v>2.5106746216891089</v>
      </c>
      <c r="CW17" s="22">
        <f t="shared" si="13"/>
        <v>16.235659070649749</v>
      </c>
      <c r="CX17" s="62">
        <f t="shared" si="14"/>
        <v>218.26552084292294</v>
      </c>
      <c r="CY17" s="62">
        <f ca="1">AVERAGE(OFFSET($CX$3,0,0,'Données projet'!$E$13+1,1))-AVERAGE(OFFSET($H$3,0,0,'Données projet'!$E$13+1,1))</f>
        <v>345.67675698621832</v>
      </c>
      <c r="CZ17" s="62">
        <f t="shared" si="42"/>
        <v>178.72086185623849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70">
        <f t="shared" si="1"/>
        <v>183.33333333333334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3.95</v>
      </c>
      <c r="N18" s="14">
        <f>IF('Données projet'!$A$36&gt;35,N17+M18-V17,IF(A18&lt;'Données projet'!$A$36,$K$205^A18,IF(A18='Données projet'!$A$36,'Données projet'!$B$36,N17+M18-V17)))</f>
        <v>26.498440689367563</v>
      </c>
      <c r="O18" s="14">
        <f>N18*VLOOKUP('Données projet'!$B$9,Paramètres!$A$1:$I$89,3,0)*VLOOKUP('Données projet'!$B$9,Paramètres!$A$1:$I$89,5,0)</f>
        <v>27.696170208526979</v>
      </c>
      <c r="P18" s="14">
        <f t="shared" si="33"/>
        <v>8.6710986874346645</v>
      </c>
      <c r="Q18" s="22">
        <f t="shared" si="2"/>
        <v>63.339659993799863</v>
      </c>
      <c r="R18" s="62">
        <f t="shared" si="0"/>
        <v>267.83640992668091</v>
      </c>
      <c r="S18" s="62">
        <f ca="1">AVERAGE(OFFSET($R$3,0,0,'Données projet'!$E$9+1,1))-AVERAGE(OFFSET($H$3,0,0,'Données projet'!$E$9+1,1))</f>
        <v>339.31420023556404</v>
      </c>
      <c r="T18" s="62">
        <f t="shared" si="34"/>
        <v>340.55370180356397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3.65</v>
      </c>
      <c r="AI18" s="14">
        <f>IF('Données projet'!$A$62&gt;35,AI17+AH18-AQ17,IF(A18&lt;'Données projet'!$A$62,$AF$205^A18,IF(A18='Données projet'!$A$62,'Données projet'!$B$62,AI17+AH18-AQ17)))</f>
        <v>24.974232188561476</v>
      </c>
      <c r="AJ18" s="14">
        <f>AI18*VLOOKUP('Données projet'!$B$10,Paramètres!$A$1:$I$89,3,0)*VLOOKUP('Données projet'!$B$10,Paramètres!$A$1:$I$89,5,0)</f>
        <v>25.323871439201337</v>
      </c>
      <c r="AK18" s="14">
        <f t="shared" si="35"/>
        <v>8.0114524854610902</v>
      </c>
      <c r="AL18" s="22">
        <f t="shared" si="4"/>
        <v>58.059022502120392</v>
      </c>
      <c r="AM18" s="62">
        <f t="shared" si="5"/>
        <v>262.55577243500142</v>
      </c>
      <c r="AN18" s="62">
        <f ca="1">AVERAGE(OFFSET($AM$3,0,0,'Données projet'!$E$10+1,1))-AVERAGE(OFFSET($H$3,0,0,'Données projet'!$E$10+1,1))</f>
        <v>520.80494930257237</v>
      </c>
      <c r="AO18" s="62">
        <f t="shared" si="36"/>
        <v>325.72635759450861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3.95</v>
      </c>
      <c r="BD18" s="13">
        <f>IF('Données projet'!$A$88&gt;35,BD17+BC18-BL17,IF(A18&lt;'Données projet'!$A$88,$BA$205^A18,IF(A18='Données projet'!$A$88,'Données projet'!$B$88,BD17+BC18-BL17)))</f>
        <v>26.498440689367563</v>
      </c>
      <c r="BE18" s="14">
        <f>BD18*VLOOKUP('Données projet'!$B$11,Paramètres!$A$1:$I$89,3,0)*VLOOKUP('Données projet'!$B$11,Paramètres!$A$1:$I$89,5,0)</f>
        <v>23.149037786231506</v>
      </c>
      <c r="BF18" s="14">
        <f t="shared" si="37"/>
        <v>7.4003689797172942</v>
      </c>
      <c r="BG18" s="22">
        <f t="shared" si="7"/>
        <v>53.206883450694164</v>
      </c>
      <c r="BH18" s="62">
        <f t="shared" si="8"/>
        <v>257.70363338357521</v>
      </c>
      <c r="BI18" s="62">
        <f ca="1">AVERAGE(OFFSET($BH$3,0,0,'Données projet'!$E$11+1,1))-AVERAGE(OFFSET($H$3,0,0,'Données projet'!$E$11+1,1))</f>
        <v>294.05955218567476</v>
      </c>
      <c r="BJ18" s="62">
        <f t="shared" si="38"/>
        <v>294.839995960176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3.65</v>
      </c>
      <c r="BY18" s="13">
        <f>IF('Données projet'!$A$114&gt;35,BY17+BX18-CG17,IF(A18&lt;'Données projet'!$A$114,$BV$205^A18,IF(A18='Données projet'!$A$114,'Données projet'!$B$114,BY17+BX18-CG17)))</f>
        <v>24.974232188561476</v>
      </c>
      <c r="BZ18" s="14">
        <f>BY18*VLOOKUP('Données projet'!$B$12,Paramètres!$A$1:$I$89,3,0)*VLOOKUP('Données projet'!$B$12,Paramètres!$A$1:$I$89,5,0)</f>
        <v>26.882263527767574</v>
      </c>
      <c r="CA18" s="14">
        <f t="shared" si="39"/>
        <v>8.4455526941763424</v>
      </c>
      <c r="CB18" s="22">
        <f t="shared" si="10"/>
        <v>61.52927991988566</v>
      </c>
      <c r="CC18" s="62">
        <f t="shared" si="11"/>
        <v>266.02602985276673</v>
      </c>
      <c r="CD18" s="62">
        <f ca="1">AVERAGE(OFFSET($CC$3,0,0,'Données projet'!$E$12+1,1))-AVERAGE(OFFSET($H$3,0,0,'Données projet'!$E$12+1,1))</f>
        <v>548.17046467409421</v>
      </c>
      <c r="CE18" s="62">
        <f t="shared" si="40"/>
        <v>341.9250949809848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1.2</v>
      </c>
      <c r="CT18" s="13">
        <f>IF('Données projet'!$A$140&gt;35,CT17+CS18-DB17,IF(A18&lt;'Données projet'!$A$140,$CQ$205^A18,IF(A18='Données projet'!$A$140,'Données projet'!$B$140,CT17+CS18-DB17)))</f>
        <v>7.6961363407260848</v>
      </c>
      <c r="CU18" s="18">
        <f>CT18*VLOOKUP('Données projet'!$B$13,Paramètres!$A$1:$I$89,3,0)*VLOOKUP('Données projet'!$B$13,Paramètres!$A$1:$I$89,5,0)</f>
        <v>7.8038822494962501</v>
      </c>
      <c r="CV18" s="14">
        <f t="shared" si="41"/>
        <v>2.8313776940102406</v>
      </c>
      <c r="CW18" s="22">
        <f t="shared" si="13"/>
        <v>18.523077734940472</v>
      </c>
      <c r="CX18" s="62">
        <f t="shared" si="14"/>
        <v>223.01982766782152</v>
      </c>
      <c r="CY18" s="62">
        <f ca="1">AVERAGE(OFFSET($CX$3,0,0,'Données projet'!$E$13+1,1))-AVERAGE(OFFSET($H$3,0,0,'Données projet'!$E$13+1,1))</f>
        <v>345.67675698621832</v>
      </c>
      <c r="CZ18" s="62">
        <f t="shared" si="42"/>
        <v>178.72086185623849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70">
        <f t="shared" si="1"/>
        <v>183.33333333333334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3.95</v>
      </c>
      <c r="N19" s="14">
        <f>IF('Données projet'!$A$36&gt;35,N18+M19-V18,IF(A19&lt;'Données projet'!$A$36,$K$205^A19,IF(A19='Données projet'!$A$36,'Données projet'!$B$36,N18+M19-V18)))</f>
        <v>32.968688640702432</v>
      </c>
      <c r="O19" s="14">
        <f>N19*VLOOKUP('Données projet'!$B$9,Paramètres!$A$1:$I$89,3,0)*VLOOKUP('Données projet'!$B$9,Paramètres!$A$1:$I$89,5,0)</f>
        <v>34.458873367262186</v>
      </c>
      <c r="P19" s="14">
        <f t="shared" si="33"/>
        <v>10.517470291162342</v>
      </c>
      <c r="Q19" s="22">
        <f t="shared" si="2"/>
        <v>78.333798538422712</v>
      </c>
      <c r="R19" s="62">
        <f t="shared" si="0"/>
        <v>285.27584446053675</v>
      </c>
      <c r="S19" s="62">
        <f ca="1">AVERAGE(OFFSET($R$3,0,0,'Données projet'!$E$9+1,1))-AVERAGE(OFFSET($H$3,0,0,'Données projet'!$E$9+1,1))</f>
        <v>339.31420023556404</v>
      </c>
      <c r="T19" s="62">
        <f t="shared" si="34"/>
        <v>340.55370180356397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3.65</v>
      </c>
      <c r="AI19" s="14">
        <f>IF('Données projet'!$A$62&gt;35,AI18+AH19-AQ18,IF(A19&lt;'Données projet'!$A$62,$AF$205^A19,IF(A19='Données projet'!$A$62,'Données projet'!$B$62,AI18+AH19-AQ18)))</f>
        <v>30.949831440200953</v>
      </c>
      <c r="AJ19" s="14">
        <f>AI19*VLOOKUP('Données projet'!$B$10,Paramètres!$A$1:$I$89,3,0)*VLOOKUP('Données projet'!$B$10,Paramètres!$A$1:$I$89,5,0)</f>
        <v>31.383129080363769</v>
      </c>
      <c r="AK19" s="14">
        <f t="shared" si="35"/>
        <v>9.6835113353243223</v>
      </c>
      <c r="AL19" s="22">
        <f t="shared" si="4"/>
        <v>71.524398723990075</v>
      </c>
      <c r="AM19" s="62">
        <f t="shared" si="5"/>
        <v>278.46644464610415</v>
      </c>
      <c r="AN19" s="62">
        <f ca="1">AVERAGE(OFFSET($AM$3,0,0,'Données projet'!$E$10+1,1))-AVERAGE(OFFSET($H$3,0,0,'Données projet'!$E$10+1,1))</f>
        <v>520.80494930257237</v>
      </c>
      <c r="AO19" s="62">
        <f t="shared" si="36"/>
        <v>325.72635759450861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3.95</v>
      </c>
      <c r="BD19" s="13">
        <f>IF('Données projet'!$A$88&gt;35,BD18+BC19-BL18,IF(A19&lt;'Données projet'!$A$88,$BA$205^A19,IF(A19='Données projet'!$A$88,'Données projet'!$B$88,BD18+BC19-BL18)))</f>
        <v>32.968688640702432</v>
      </c>
      <c r="BE19" s="14">
        <f>BD19*VLOOKUP('Données projet'!$B$11,Paramètres!$A$1:$I$89,3,0)*VLOOKUP('Données projet'!$B$11,Paramètres!$A$1:$I$89,5,0)</f>
        <v>28.801446396517651</v>
      </c>
      <c r="BF19" s="14">
        <f t="shared" si="37"/>
        <v>8.9761590420605479</v>
      </c>
      <c r="BG19" s="22">
        <f t="shared" si="7"/>
        <v>65.795996138857035</v>
      </c>
      <c r="BH19" s="62">
        <f t="shared" si="8"/>
        <v>272.73804206097111</v>
      </c>
      <c r="BI19" s="62">
        <f ca="1">AVERAGE(OFFSET($BH$3,0,0,'Données projet'!$E$11+1,1))-AVERAGE(OFFSET($H$3,0,0,'Données projet'!$E$11+1,1))</f>
        <v>294.05955218567476</v>
      </c>
      <c r="BJ19" s="62">
        <f t="shared" si="38"/>
        <v>294.839995960176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3.65</v>
      </c>
      <c r="BY19" s="13">
        <f>IF('Données projet'!$A$114&gt;35,BY18+BX19-CG18,IF(A19&lt;'Données projet'!$A$114,$BV$205^A19,IF(A19='Données projet'!$A$114,'Données projet'!$B$114,BY18+BX19-CG18)))</f>
        <v>30.949831440200953</v>
      </c>
      <c r="BZ19" s="14">
        <f>BY19*VLOOKUP('Données projet'!$B$12,Paramètres!$A$1:$I$89,3,0)*VLOOKUP('Données projet'!$B$12,Paramètres!$A$1:$I$89,5,0)</f>
        <v>33.314398562232306</v>
      </c>
      <c r="CA19" s="14">
        <f t="shared" si="39"/>
        <v>10.208211980979948</v>
      </c>
      <c r="CB19" s="22">
        <f t="shared" si="10"/>
        <v>75.801880029428006</v>
      </c>
      <c r="CC19" s="62">
        <f t="shared" si="11"/>
        <v>282.74392595154205</v>
      </c>
      <c r="CD19" s="62">
        <f ca="1">AVERAGE(OFFSET($CC$3,0,0,'Données projet'!$E$12+1,1))-AVERAGE(OFFSET($H$3,0,0,'Données projet'!$E$12+1,1))</f>
        <v>548.17046467409421</v>
      </c>
      <c r="CE19" s="62">
        <f t="shared" si="40"/>
        <v>341.9250949809848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1.2</v>
      </c>
      <c r="CT19" s="13">
        <f>IF('Données projet'!$A$140&gt;35,CT18+CS19-DB18,IF(A19&lt;'Données projet'!$A$140,$CQ$205^A19,IF(A19='Données projet'!$A$140,'Données projet'!$B$140,CT18+CS19-DB18)))</f>
        <v>8.8177463744060987</v>
      </c>
      <c r="CU19" s="18">
        <f>CT19*VLOOKUP('Données projet'!$B$13,Paramètres!$A$1:$I$89,3,0)*VLOOKUP('Données projet'!$B$13,Paramètres!$A$1:$I$89,5,0)</f>
        <v>8.9411948236477841</v>
      </c>
      <c r="CV19" s="14">
        <f t="shared" si="41"/>
        <v>3.1930460350713803</v>
      </c>
      <c r="CW19" s="22">
        <f t="shared" si="13"/>
        <v>21.133802828935874</v>
      </c>
      <c r="CX19" s="62">
        <f t="shared" si="14"/>
        <v>228.07584875104993</v>
      </c>
      <c r="CY19" s="62">
        <f ca="1">AVERAGE(OFFSET($CX$3,0,0,'Données projet'!$E$13+1,1))-AVERAGE(OFFSET($H$3,0,0,'Données projet'!$E$13+1,1))</f>
        <v>345.67675698621832</v>
      </c>
      <c r="CZ19" s="62">
        <f t="shared" si="42"/>
        <v>178.72086185623849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70">
        <f t="shared" si="1"/>
        <v>183.33333333333334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3.95</v>
      </c>
      <c r="N20" s="14">
        <f>IF('Données projet'!$A$36&gt;35,N19+M20-V19,IF(A20&lt;'Données projet'!$A$36,$K$205^A20,IF(A20='Données projet'!$A$36,'Données projet'!$B$36,N19+M20-V19)))</f>
        <v>41.018807235842807</v>
      </c>
      <c r="O20" s="14">
        <f>N20*VLOOKUP('Données projet'!$B$9,Paramètres!$A$1:$I$89,3,0)*VLOOKUP('Données projet'!$B$9,Paramètres!$A$1:$I$89,5,0)</f>
        <v>42.87285732290291</v>
      </c>
      <c r="P20" s="14">
        <f t="shared" si="33"/>
        <v>12.756997159515485</v>
      </c>
      <c r="Q20" s="22">
        <f t="shared" si="2"/>
        <v>96.888663223545379</v>
      </c>
      <c r="R20" s="62">
        <f t="shared" si="0"/>
        <v>306.25478753941809</v>
      </c>
      <c r="S20" s="62">
        <f ca="1">AVERAGE(OFFSET($R$3,0,0,'Données projet'!$E$9+1,1))-AVERAGE(OFFSET($H$3,0,0,'Données projet'!$E$9+1,1))</f>
        <v>339.31420023556404</v>
      </c>
      <c r="T20" s="62">
        <f t="shared" si="34"/>
        <v>340.55370180356397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3.65</v>
      </c>
      <c r="AI20" s="14">
        <f>IF('Données projet'!$A$62&gt;35,AI19+AH20-AQ19,IF(A20&lt;'Données projet'!$A$62,$AF$205^A20,IF(A20='Données projet'!$A$62,'Données projet'!$B$62,AI19+AH20-AQ19)))</f>
        <v>38.355215845858055</v>
      </c>
      <c r="AJ20" s="14">
        <f>AI20*VLOOKUP('Données projet'!$B$10,Paramètres!$A$1:$I$89,3,0)*VLOOKUP('Données projet'!$B$10,Paramètres!$A$1:$I$89,5,0)</f>
        <v>38.892188867700071</v>
      </c>
      <c r="AK20" s="14">
        <f t="shared" si="35"/>
        <v>11.704543208803392</v>
      </c>
      <c r="AL20" s="22">
        <f t="shared" si="4"/>
        <v>88.122641699910204</v>
      </c>
      <c r="AM20" s="62">
        <f t="shared" si="5"/>
        <v>297.48876601578291</v>
      </c>
      <c r="AN20" s="62">
        <f ca="1">AVERAGE(OFFSET($AM$3,0,0,'Données projet'!$E$10+1,1))-AVERAGE(OFFSET($H$3,0,0,'Données projet'!$E$10+1,1))</f>
        <v>520.80494930257237</v>
      </c>
      <c r="AO20" s="62">
        <f t="shared" si="36"/>
        <v>325.72635759450861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3.95</v>
      </c>
      <c r="BD20" s="13">
        <f>IF('Données projet'!$A$88&gt;35,BD19+BC20-BL19,IF(A20&lt;'Données projet'!$A$88,$BA$205^A20,IF(A20='Données projet'!$A$88,'Données projet'!$B$88,BD19+BC20-BL19)))</f>
        <v>41.018807235842807</v>
      </c>
      <c r="BE20" s="14">
        <f>BD20*VLOOKUP('Données projet'!$B$11,Paramètres!$A$1:$I$89,3,0)*VLOOKUP('Données projet'!$B$11,Paramètres!$A$1:$I$89,5,0)</f>
        <v>35.834030001232279</v>
      </c>
      <c r="BF20" s="14">
        <f t="shared" si="37"/>
        <v>10.887488362971231</v>
      </c>
      <c r="BG20" s="22">
        <f t="shared" si="7"/>
        <v>81.373311150987774</v>
      </c>
      <c r="BH20" s="62">
        <f t="shared" si="8"/>
        <v>290.73943546686053</v>
      </c>
      <c r="BI20" s="62">
        <f ca="1">AVERAGE(OFFSET($BH$3,0,0,'Données projet'!$E$11+1,1))-AVERAGE(OFFSET($H$3,0,0,'Données projet'!$E$11+1,1))</f>
        <v>294.05955218567476</v>
      </c>
      <c r="BJ20" s="62">
        <f t="shared" si="38"/>
        <v>294.839995960176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3.65</v>
      </c>
      <c r="BY20" s="13">
        <f>IF('Données projet'!$A$114&gt;35,BY19+BX20-CG19,IF(A20&lt;'Données projet'!$A$114,$BV$205^A20,IF(A20='Données projet'!$A$114,'Données projet'!$B$114,BY19+BX20-CG19)))</f>
        <v>38.355215845858055</v>
      </c>
      <c r="BZ20" s="14">
        <f>BY20*VLOOKUP('Données projet'!$B$12,Paramètres!$A$1:$I$89,3,0)*VLOOKUP('Données projet'!$B$12,Paramètres!$A$1:$I$89,5,0)</f>
        <v>41.28555433648161</v>
      </c>
      <c r="CA20" s="14">
        <f t="shared" si="39"/>
        <v>12.338753379690502</v>
      </c>
      <c r="CB20" s="22">
        <f t="shared" si="10"/>
        <v>93.39566927233308</v>
      </c>
      <c r="CC20" s="62">
        <f t="shared" si="11"/>
        <v>302.76179358820582</v>
      </c>
      <c r="CD20" s="62">
        <f ca="1">AVERAGE(OFFSET($CC$3,0,0,'Données projet'!$E$12+1,1))-AVERAGE(OFFSET($H$3,0,0,'Données projet'!$E$12+1,1))</f>
        <v>548.17046467409421</v>
      </c>
      <c r="CE20" s="62">
        <f t="shared" si="40"/>
        <v>341.9250949809848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1.2</v>
      </c>
      <c r="CT20" s="13">
        <f>IF('Données projet'!$A$140&gt;35,CT19+CS20-DB19,IF(A20&lt;'Données projet'!$A$140,$CQ$205^A20,IF(A20='Données projet'!$A$140,'Données projet'!$B$140,CT19+CS20-DB19)))</f>
        <v>10.102816228956828</v>
      </c>
      <c r="CU20" s="18">
        <f>CT20*VLOOKUP('Données projet'!$B$13,Paramètres!$A$1:$I$89,3,0)*VLOOKUP('Données projet'!$B$13,Paramètres!$A$1:$I$89,5,0)</f>
        <v>10.244255656162224</v>
      </c>
      <c r="CV20" s="14">
        <f t="shared" si="41"/>
        <v>3.6009123769158946</v>
      </c>
      <c r="CW20" s="22">
        <f t="shared" si="13"/>
        <v>24.113667657611057</v>
      </c>
      <c r="CX20" s="62">
        <f t="shared" si="14"/>
        <v>233.47979197348377</v>
      </c>
      <c r="CY20" s="62">
        <f ca="1">AVERAGE(OFFSET($CX$3,0,0,'Données projet'!$E$13+1,1))-AVERAGE(OFFSET($H$3,0,0,'Données projet'!$E$13+1,1))</f>
        <v>345.67675698621832</v>
      </c>
      <c r="CZ20" s="62">
        <f t="shared" si="42"/>
        <v>178.72086185623849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70">
        <f t="shared" si="1"/>
        <v>183.33333333333334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3.95</v>
      </c>
      <c r="N21" s="14">
        <f>IF('Données projet'!$A$36&gt;35,N20+M21-V20,IF(A21&lt;'Données projet'!$A$36,$K$205^A21,IF(A21='Données projet'!$A$36,'Données projet'!$B$36,N20+M21-V20)))</f>
        <v>51.034560864334757</v>
      </c>
      <c r="O21" s="14">
        <f>N21*VLOOKUP('Données projet'!$B$9,Paramètres!$A$1:$I$89,3,0)*VLOOKUP('Données projet'!$B$9,Paramètres!$A$1:$I$89,5,0)</f>
        <v>53.341323015402693</v>
      </c>
      <c r="P21" s="14">
        <f t="shared" si="33"/>
        <v>15.473395409981302</v>
      </c>
      <c r="Q21" s="22">
        <f t="shared" si="2"/>
        <v>119.85230125754379</v>
      </c>
      <c r="R21" s="62">
        <f t="shared" si="0"/>
        <v>331.6216544495469</v>
      </c>
      <c r="S21" s="62">
        <f ca="1">AVERAGE(OFFSET($R$3,0,0,'Données projet'!$E$9+1,1))-AVERAGE(OFFSET($H$3,0,0,'Données projet'!$E$9+1,1))</f>
        <v>339.31420023556404</v>
      </c>
      <c r="T21" s="62">
        <f t="shared" si="34"/>
        <v>340.55370180356397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3.65</v>
      </c>
      <c r="AI21" s="14">
        <f>IF('Données projet'!$A$62&gt;35,AI20+AH21-AQ20,IF(A21&lt;'Données projet'!$A$62,$AF$205^A21,IF(A21='Données projet'!$A$62,'Données projet'!$B$62,AI20+AH21-AQ20)))</f>
        <v>47.532490941824946</v>
      </c>
      <c r="AJ21" s="14">
        <f>AI21*VLOOKUP('Données projet'!$B$10,Paramètres!$A$1:$I$89,3,0)*VLOOKUP('Données projet'!$B$10,Paramètres!$A$1:$I$89,5,0)</f>
        <v>48.197945815010499</v>
      </c>
      <c r="AK21" s="14">
        <f t="shared" si="35"/>
        <v>14.147381769152156</v>
      </c>
      <c r="AL21" s="22">
        <f t="shared" si="4"/>
        <v>108.58477887574996</v>
      </c>
      <c r="AM21" s="62">
        <f t="shared" si="5"/>
        <v>320.35413206775308</v>
      </c>
      <c r="AN21" s="62">
        <f ca="1">AVERAGE(OFFSET($AM$3,0,0,'Données projet'!$E$10+1,1))-AVERAGE(OFFSET($H$3,0,0,'Données projet'!$E$10+1,1))</f>
        <v>520.80494930257237</v>
      </c>
      <c r="AO21" s="62">
        <f t="shared" si="36"/>
        <v>325.72635759450861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3.95</v>
      </c>
      <c r="BD21" s="13">
        <f>IF('Données projet'!$A$88&gt;35,BD20+BC21-BL20,IF(A21&lt;'Données projet'!$A$88,$BA$205^A21,IF(A21='Données projet'!$A$88,'Données projet'!$B$88,BD20+BC21-BL20)))</f>
        <v>51.034560864334757</v>
      </c>
      <c r="BE21" s="14">
        <f>BD21*VLOOKUP('Données projet'!$B$11,Paramètres!$A$1:$I$89,3,0)*VLOOKUP('Données projet'!$B$11,Paramètres!$A$1:$I$89,5,0)</f>
        <v>44.583792371082851</v>
      </c>
      <c r="BF21" s="14">
        <f t="shared" si="37"/>
        <v>13.205804654127736</v>
      </c>
      <c r="BG21" s="22">
        <f t="shared" si="7"/>
        <v>100.65021481890842</v>
      </c>
      <c r="BH21" s="62">
        <f t="shared" si="8"/>
        <v>312.41956801091152</v>
      </c>
      <c r="BI21" s="62">
        <f ca="1">AVERAGE(OFFSET($BH$3,0,0,'Données projet'!$E$11+1,1))-AVERAGE(OFFSET($H$3,0,0,'Données projet'!$E$11+1,1))</f>
        <v>294.05955218567476</v>
      </c>
      <c r="BJ21" s="62">
        <f t="shared" si="38"/>
        <v>294.839995960176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3.65</v>
      </c>
      <c r="BY21" s="13">
        <f>IF('Données projet'!$A$114&gt;35,BY20+BX21-CG20,IF(A21&lt;'Données projet'!$A$114,$BV$205^A21,IF(A21='Données projet'!$A$114,'Données projet'!$B$114,BY20+BX21-CG20)))</f>
        <v>47.532490941824946</v>
      </c>
      <c r="BZ21" s="14">
        <f>BY21*VLOOKUP('Données projet'!$B$12,Paramètres!$A$1:$I$89,3,0)*VLOOKUP('Données projet'!$B$12,Paramètres!$A$1:$I$89,5,0)</f>
        <v>51.163973249780369</v>
      </c>
      <c r="CA21" s="14">
        <f t="shared" si="39"/>
        <v>14.913957042476</v>
      </c>
      <c r="CB21" s="22">
        <f t="shared" si="10"/>
        <v>115.08572859234651</v>
      </c>
      <c r="CC21" s="62">
        <f t="shared" si="11"/>
        <v>326.85508178434964</v>
      </c>
      <c r="CD21" s="62">
        <f ca="1">AVERAGE(OFFSET($CC$3,0,0,'Données projet'!$E$12+1,1))-AVERAGE(OFFSET($H$3,0,0,'Données projet'!$E$12+1,1))</f>
        <v>548.17046467409421</v>
      </c>
      <c r="CE21" s="62">
        <f t="shared" si="40"/>
        <v>341.9250949809848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1.2</v>
      </c>
      <c r="CT21" s="13">
        <f>IF('Données projet'!$A$140&gt;35,CT20+CS21-DB20,IF(A21&lt;'Données projet'!$A$140,$CQ$205^A21,IF(A21='Données projet'!$A$140,'Données projet'!$B$140,CT20+CS21-DB20)))</f>
        <v>11.575168010312384</v>
      </c>
      <c r="CU21" s="18">
        <f>CT21*VLOOKUP('Données projet'!$B$13,Paramètres!$A$1:$I$89,3,0)*VLOOKUP('Données projet'!$B$13,Paramètres!$A$1:$I$89,5,0)</f>
        <v>11.737220362456757</v>
      </c>
      <c r="CV21" s="14">
        <f t="shared" si="41"/>
        <v>4.0608778588863084</v>
      </c>
      <c r="CW21" s="22">
        <f t="shared" si="13"/>
        <v>27.515021068839172</v>
      </c>
      <c r="CX21" s="62">
        <f t="shared" si="14"/>
        <v>239.28437426084227</v>
      </c>
      <c r="CY21" s="62">
        <f ca="1">AVERAGE(OFFSET($CX$3,0,0,'Données projet'!$E$13+1,1))-AVERAGE(OFFSET($H$3,0,0,'Données projet'!$E$13+1,1))</f>
        <v>345.67675698621832</v>
      </c>
      <c r="CZ21" s="62">
        <f t="shared" si="42"/>
        <v>178.72086185623849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70">
        <f t="shared" si="1"/>
        <v>183.33333333333334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3.95</v>
      </c>
      <c r="N22" s="14">
        <f>IF('Données projet'!$A$36&gt;35,N21+M22-V21,IF(A22&lt;'Données projet'!$A$36,$K$205^A22,IF(A22='Données projet'!$A$36,'Données projet'!$B$36,N21+M22-V21)))</f>
        <v>63.495907807373236</v>
      </c>
      <c r="O22" s="14">
        <f>N22*VLOOKUP('Données projet'!$B$9,Paramètres!$A$1:$I$89,3,0)*VLOOKUP('Données projet'!$B$9,Paramètres!$A$1:$I$89,5,0)</f>
        <v>66.365922840266506</v>
      </c>
      <c r="P22" s="14">
        <f t="shared" si="33"/>
        <v>18.768207166609105</v>
      </c>
      <c r="Q22" s="22">
        <f t="shared" si="2"/>
        <v>148.27527642864169</v>
      </c>
      <c r="R22" s="62">
        <f t="shared" si="0"/>
        <v>362.42737067166524</v>
      </c>
      <c r="S22" s="62">
        <f ca="1">AVERAGE(OFFSET($R$3,0,0,'Données projet'!$E$9+1,1))-AVERAGE(OFFSET($H$3,0,0,'Données projet'!$E$9+1,1))</f>
        <v>339.31420023556404</v>
      </c>
      <c r="T22" s="62">
        <f t="shared" si="34"/>
        <v>340.55370180356397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3.65</v>
      </c>
      <c r="AI22" s="14">
        <f>IF('Données projet'!$A$62&gt;35,AI21+AH22-AQ21,IF(A22&lt;'Données projet'!$A$62,$AF$205^A22,IF(A22='Données projet'!$A$62,'Données projet'!$B$62,AI21+AH22-AQ21)))</f>
        <v>58.90561805764559</v>
      </c>
      <c r="AJ22" s="14">
        <f>AI22*VLOOKUP('Données projet'!$B$10,Paramètres!$A$1:$I$89,3,0)*VLOOKUP('Données projet'!$B$10,Paramètres!$A$1:$I$89,5,0)</f>
        <v>59.730296710452635</v>
      </c>
      <c r="AK22" s="14">
        <f t="shared" si="35"/>
        <v>17.100061689857345</v>
      </c>
      <c r="AL22" s="22">
        <f t="shared" si="4"/>
        <v>133.81287421387319</v>
      </c>
      <c r="AM22" s="62">
        <f t="shared" si="5"/>
        <v>347.96496845689671</v>
      </c>
      <c r="AN22" s="62">
        <f ca="1">AVERAGE(OFFSET($AM$3,0,0,'Données projet'!$E$10+1,1))-AVERAGE(OFFSET($H$3,0,0,'Données projet'!$E$10+1,1))</f>
        <v>520.80494930257237</v>
      </c>
      <c r="AO22" s="62">
        <f t="shared" si="36"/>
        <v>325.72635759450861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3.95</v>
      </c>
      <c r="BD22" s="13">
        <f>IF('Données projet'!$A$88&gt;35,BD21+BC22-BL21,IF(A22&lt;'Données projet'!$A$88,$BA$205^A22,IF(A22='Données projet'!$A$88,'Données projet'!$B$88,BD21+BC22-BL21)))</f>
        <v>63.495907807373236</v>
      </c>
      <c r="BE22" s="14">
        <f>BD22*VLOOKUP('Données projet'!$B$11,Paramètres!$A$1:$I$89,3,0)*VLOOKUP('Données projet'!$B$11,Paramètres!$A$1:$I$89,5,0)</f>
        <v>55.470025060521266</v>
      </c>
      <c r="BF22" s="14">
        <f t="shared" si="37"/>
        <v>16.01776927322376</v>
      </c>
      <c r="BG22" s="22">
        <f t="shared" si="7"/>
        <v>124.50790846460593</v>
      </c>
      <c r="BH22" s="62">
        <f t="shared" si="8"/>
        <v>338.66000270762947</v>
      </c>
      <c r="BI22" s="62">
        <f ca="1">AVERAGE(OFFSET($BH$3,0,0,'Données projet'!$E$11+1,1))-AVERAGE(OFFSET($H$3,0,0,'Données projet'!$E$11+1,1))</f>
        <v>294.05955218567476</v>
      </c>
      <c r="BJ22" s="62">
        <f t="shared" si="38"/>
        <v>294.839995960176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3.65</v>
      </c>
      <c r="BY22" s="13">
        <f>IF('Données projet'!$A$114&gt;35,BY21+BX22-CG21,IF(A22&lt;'Données projet'!$A$114,$BV$205^A22,IF(A22='Données projet'!$A$114,'Données projet'!$B$114,BY21+BX22-CG21)))</f>
        <v>58.90561805764559</v>
      </c>
      <c r="BZ22" s="14">
        <f>BY22*VLOOKUP('Données projet'!$B$12,Paramètres!$A$1:$I$89,3,0)*VLOOKUP('Données projet'!$B$12,Paramètres!$A$1:$I$89,5,0)</f>
        <v>63.406007277249707</v>
      </c>
      <c r="CA22" s="14">
        <f t="shared" si="39"/>
        <v>18.026627797823672</v>
      </c>
      <c r="CB22" s="22">
        <f t="shared" si="10"/>
        <v>141.82850608908612</v>
      </c>
      <c r="CC22" s="62">
        <f t="shared" si="11"/>
        <v>355.98060033210965</v>
      </c>
      <c r="CD22" s="62">
        <f ca="1">AVERAGE(OFFSET($CC$3,0,0,'Données projet'!$E$12+1,1))-AVERAGE(OFFSET($H$3,0,0,'Données projet'!$E$12+1,1))</f>
        <v>548.17046467409421</v>
      </c>
      <c r="CE22" s="62">
        <f t="shared" si="40"/>
        <v>341.9250949809848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1.2</v>
      </c>
      <c r="CT22" s="13">
        <f>IF('Données projet'!$A$140&gt;35,CT21+CS22-DB21,IF(A22&lt;'Données projet'!$A$140,$CQ$205^A22,IF(A22='Données projet'!$A$140,'Données projet'!$B$140,CT21+CS22-DB21)))</f>
        <v>13.262095581124292</v>
      </c>
      <c r="CU22" s="18">
        <f>CT22*VLOOKUP('Données projet'!$B$13,Paramètres!$A$1:$I$89,3,0)*VLOOKUP('Données projet'!$B$13,Paramètres!$A$1:$I$89,5,0)</f>
        <v>13.447764919260033</v>
      </c>
      <c r="CV22" s="14">
        <f t="shared" si="41"/>
        <v>4.5795974071762906</v>
      </c>
      <c r="CW22" s="22">
        <f t="shared" si="13"/>
        <v>31.397656051876599</v>
      </c>
      <c r="CX22" s="62">
        <f t="shared" si="14"/>
        <v>245.54975029490012</v>
      </c>
      <c r="CY22" s="62">
        <f ca="1">AVERAGE(OFFSET($CX$3,0,0,'Données projet'!$E$13+1,1))-AVERAGE(OFFSET($H$3,0,0,'Données projet'!$E$13+1,1))</f>
        <v>345.67675698621832</v>
      </c>
      <c r="CZ22" s="62">
        <f t="shared" si="42"/>
        <v>178.72086185623849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70">
        <f t="shared" si="1"/>
        <v>183.33333333333334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79</v>
      </c>
      <c r="L23" s="13">
        <f>VLOOKUP(A23,'Données projet'!$A$35:$I$55,9,0)</f>
        <v>3.95</v>
      </c>
      <c r="M23" s="13">
        <f t="array" ref="M23">INDEX(L:L,MIN(IF(ISNUMBER(L23:L219),ROW(L23:L219),"")))</f>
        <v>3.95</v>
      </c>
      <c r="N23" s="14">
        <f>IF('Données projet'!$A$36&gt;35,N22+M23-V22,IF(A23&lt;'Données projet'!$A$36,$K$205^A23,IF(A23='Données projet'!$A$36,'Données projet'!$B$36,N22+M23-V22)))</f>
        <v>79</v>
      </c>
      <c r="O23" s="14">
        <f>N23*VLOOKUP('Données projet'!$B$9,Paramètres!$A$1:$I$89,3,0)*VLOOKUP('Données projet'!$B$9,Paramètres!$A$1:$I$89,5,0)</f>
        <v>82.570800000000006</v>
      </c>
      <c r="P23" s="14">
        <f t="shared" si="33"/>
        <v>22.764596322636297</v>
      </c>
      <c r="Q23" s="22">
        <f t="shared" si="2"/>
        <v>183.4591485952582</v>
      </c>
      <c r="R23" s="62">
        <f t="shared" si="0"/>
        <v>399.97385148215392</v>
      </c>
      <c r="S23" s="62">
        <f ca="1">AVERAGE(OFFSET($R$3,0,0,'Données projet'!$E$9+1,1))-AVERAGE(OFFSET($H$3,0,0,'Données projet'!$E$9+1,1))</f>
        <v>339.31420023556404</v>
      </c>
      <c r="T23" s="62">
        <f t="shared" si="34"/>
        <v>340.55370180356397</v>
      </c>
      <c r="U23" s="16">
        <f>IF(ISNA(VLOOKUP(A23,'Données projet'!$A$35:$I$55,3,0)),0,VLOOKUP(A23,'Données projet'!$A$35:$I$55,3,0))</f>
        <v>1</v>
      </c>
      <c r="V23" s="16">
        <f>IF(ISNA(VLOOKUP(A23,'Données projet'!$A$35:$I$55,4,0)),0,VLOOKUP(A23,'Données projet'!$A$35:$I$55,4,0))</f>
        <v>17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73</v>
      </c>
      <c r="AG23" s="13">
        <f>VLOOKUP(A23,'Données projet'!$A$61:$I$81,9,0)</f>
        <v>3.65</v>
      </c>
      <c r="AH23" s="13">
        <f t="array" ref="AH23">INDEX(AG:AG,MIN(IF(ISNUMBER(AG23:AG219),ROW(AG23:AG219),"")))</f>
        <v>3.65</v>
      </c>
      <c r="AI23" s="14">
        <f>IF('Données projet'!$A$62&gt;35,AI22+AH23-AQ22,IF(A23&lt;'Données projet'!$A$62,$AF$205^A23,IF(A23='Données projet'!$A$62,'Données projet'!$B$62,AI22+AH23-AQ22)))</f>
        <v>73</v>
      </c>
      <c r="AJ23" s="14">
        <f>AI23*VLOOKUP('Données projet'!$B$10,Paramètres!$A$1:$I$89,3,0)*VLOOKUP('Données projet'!$B$10,Paramètres!$A$1:$I$89,5,0)</f>
        <v>74.022000000000006</v>
      </c>
      <c r="AK23" s="14">
        <f t="shared" si="35"/>
        <v>20.668991235856851</v>
      </c>
      <c r="AL23" s="22">
        <f t="shared" si="4"/>
        <v>164.92014306911736</v>
      </c>
      <c r="AM23" s="62">
        <f t="shared" si="5"/>
        <v>381.43484595601308</v>
      </c>
      <c r="AN23" s="62">
        <f ca="1">AVERAGE(OFFSET($AM$3,0,0,'Données projet'!$E$10+1,1))-AVERAGE(OFFSET($H$3,0,0,'Données projet'!$E$10+1,1))</f>
        <v>520.80494930257237</v>
      </c>
      <c r="AO23" s="62">
        <f t="shared" si="36"/>
        <v>325.72635759450861</v>
      </c>
      <c r="AP23" s="16">
        <f>IF(ISNA(VLOOKUP(A23,'Données projet'!$A$61:$I$81,3,0)),0,VLOOKUP(A23,'Données projet'!$A$61:$I$81,3,0))</f>
        <v>1</v>
      </c>
      <c r="AQ23" s="16">
        <f>IF(ISNA(VLOOKUP(A23,'Données projet'!$A$61:$I$81,4,0)),0,VLOOKUP(A23,'Données projet'!$A$61:$I$81,4,0))</f>
        <v>6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79</v>
      </c>
      <c r="BB23" s="13">
        <f>VLOOKUP(A23,'Données projet'!$A$87:$I$107,9,0)</f>
        <v>3.95</v>
      </c>
      <c r="BC23" s="13">
        <f t="array" ref="BC23">INDEX(BB:BB,MIN(IF(ISNUMBER(BB23:BB219),ROW(BB23:BB219),"")))</f>
        <v>3.95</v>
      </c>
      <c r="BD23" s="13">
        <f>IF('Données projet'!$A$88&gt;35,BD22+BC23-BL22,IF(A23&lt;'Données projet'!$A$88,$BA$205^A23,IF(A23='Données projet'!$A$88,'Données projet'!$B$88,BD22+BC23-BL22)))</f>
        <v>79</v>
      </c>
      <c r="BE23" s="14">
        <f>BD23*VLOOKUP('Données projet'!$B$11,Paramètres!$A$1:$I$89,3,0)*VLOOKUP('Données projet'!$B$11,Paramètres!$A$1:$I$89,5,0)</f>
        <v>69.014400000000009</v>
      </c>
      <c r="BF23" s="14">
        <f t="shared" si="37"/>
        <v>19.428496726251055</v>
      </c>
      <c r="BG23" s="22">
        <f t="shared" si="7"/>
        <v>154.03804513155393</v>
      </c>
      <c r="BH23" s="62">
        <f t="shared" si="8"/>
        <v>370.55274801844962</v>
      </c>
      <c r="BI23" s="62">
        <f ca="1">AVERAGE(OFFSET($BH$3,0,0,'Données projet'!$E$11+1,1))-AVERAGE(OFFSET($H$3,0,0,'Données projet'!$E$11+1,1))</f>
        <v>294.05955218567476</v>
      </c>
      <c r="BJ23" s="62">
        <f t="shared" si="38"/>
        <v>294.839995960176</v>
      </c>
      <c r="BK23" s="16">
        <f>IF(ISNA(VLOOKUP(A23,'Données projet'!$A$87:$I$107,3,0)),0,VLOOKUP(A23,'Données projet'!$A$87:$I$107,3,0))</f>
        <v>1</v>
      </c>
      <c r="BL23" s="16">
        <f>IF(ISNA(VLOOKUP(A23,'Données projet'!$A$87:$I$107,4,0)),0,VLOOKUP(A23,'Données projet'!$A$87:$I$107,4,0))</f>
        <v>17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73</v>
      </c>
      <c r="BW23" s="13">
        <f>VLOOKUP(A23,'Données projet'!$A$113:$I$133,9,0)</f>
        <v>3.65</v>
      </c>
      <c r="BX23" s="13">
        <f t="array" ref="BX23">INDEX(BW:BW,MIN(IF(ISNUMBER(BW23:BW219),ROW(BW23:BW219),"")))</f>
        <v>3.65</v>
      </c>
      <c r="BY23" s="13">
        <f>IF('Données projet'!$A$114&gt;35,BY22+BX23-CG22,IF(A23&lt;'Données projet'!$A$114,$BV$205^A23,IF(A23='Données projet'!$A$114,'Données projet'!$B$114,BY22+BX23-CG22)))</f>
        <v>73</v>
      </c>
      <c r="BZ23" s="14">
        <f>BY23*VLOOKUP('Données projet'!$B$12,Paramètres!$A$1:$I$89,3,0)*VLOOKUP('Données projet'!$B$12,Paramètres!$A$1:$I$89,5,0)</f>
        <v>78.577200000000005</v>
      </c>
      <c r="CA23" s="14">
        <f t="shared" si="39"/>
        <v>21.788939637935243</v>
      </c>
      <c r="CB23" s="22">
        <f t="shared" si="10"/>
        <v>174.8043598694039</v>
      </c>
      <c r="CC23" s="62">
        <f t="shared" si="11"/>
        <v>391.31906275629962</v>
      </c>
      <c r="CD23" s="62">
        <f ca="1">AVERAGE(OFFSET($CC$3,0,0,'Données projet'!$E$12+1,1))-AVERAGE(OFFSET($H$3,0,0,'Données projet'!$E$12+1,1))</f>
        <v>548.17046467409421</v>
      </c>
      <c r="CE23" s="62">
        <f t="shared" si="40"/>
        <v>341.9250949809848</v>
      </c>
      <c r="CF23" s="16">
        <f>IF(ISNA(VLOOKUP(A23,'Données projet'!$A$113:$I$133,3,0)),0,VLOOKUP(A23,'Données projet'!$A$113:$I$133,3,0))</f>
        <v>1</v>
      </c>
      <c r="CG23" s="16">
        <f>IF(ISNA(VLOOKUP(A23,'Données projet'!$A$113:$I$133,4,0)),0,VLOOKUP(A23,'Données projet'!$A$113:$I$133,4,0))</f>
        <v>6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1.2</v>
      </c>
      <c r="CT23" s="13">
        <f>IF('Données projet'!$A$140&gt;35,CT22+CS23-DB22,IF(A23&lt;'Données projet'!$A$140,$CQ$205^A23,IF(A23='Données projet'!$A$140,'Données projet'!$B$140,CT22+CS23-DB22)))</f>
        <v>15.194870523363559</v>
      </c>
      <c r="CU23" s="18">
        <f>CT23*VLOOKUP('Données projet'!$B$13,Paramètres!$A$1:$I$89,3,0)*VLOOKUP('Données projet'!$B$13,Paramètres!$A$1:$I$89,5,0)</f>
        <v>15.407598710690648</v>
      </c>
      <c r="CV23" s="14">
        <f t="shared" si="41"/>
        <v>5.1645760204094255</v>
      </c>
      <c r="CW23" s="22">
        <f t="shared" si="13"/>
        <v>35.829870989999293</v>
      </c>
      <c r="CX23" s="62">
        <f t="shared" si="14"/>
        <v>252.34457387689503</v>
      </c>
      <c r="CY23" s="62">
        <f ca="1">AVERAGE(OFFSET($CX$3,0,0,'Données projet'!$E$13+1,1))-AVERAGE(OFFSET($H$3,0,0,'Données projet'!$E$13+1,1))</f>
        <v>345.67675698621832</v>
      </c>
      <c r="CZ23" s="62">
        <f t="shared" si="42"/>
        <v>178.72086185623849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70">
        <f t="shared" si="1"/>
        <v>183.33333333333334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9</v>
      </c>
      <c r="N24" s="14">
        <f>IF('Données projet'!$A$36&gt;35,N23+M24-V23,IF(A24&lt;'Données projet'!$A$36,$K$205^A24,IF(A24='Données projet'!$A$36,'Données projet'!$B$36,N23+M24-V23)))</f>
        <v>71</v>
      </c>
      <c r="O24" s="14">
        <f>N24*VLOOKUP('Données projet'!$B$9,Paramètres!$A$1:$I$89,3,0)*VLOOKUP('Données projet'!$B$9,Paramètres!$A$1:$I$89,5,0)</f>
        <v>74.20920000000001</v>
      </c>
      <c r="P24" s="14">
        <f t="shared" si="33"/>
        <v>20.71517147214108</v>
      </c>
      <c r="Q24" s="22">
        <f t="shared" si="2"/>
        <v>165.3266136473124</v>
      </c>
      <c r="R24" s="62">
        <f t="shared" si="0"/>
        <v>384.18414202318678</v>
      </c>
      <c r="S24" s="62">
        <f ca="1">AVERAGE(OFFSET($R$3,0,0,'Données projet'!$E$9+1,1))-AVERAGE(OFFSET($H$3,0,0,'Données projet'!$E$9+1,1))</f>
        <v>339.31420023556404</v>
      </c>
      <c r="T24" s="62">
        <f t="shared" si="34"/>
        <v>340.55370180356397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7.2</v>
      </c>
      <c r="AI24" s="14">
        <f>IF('Données projet'!$A$62&gt;35,AI23+AH24-AQ23,IF(A24&lt;'Données projet'!$A$62,$AF$205^A24,IF(A24='Données projet'!$A$62,'Données projet'!$B$62,AI23+AH24-AQ23)))</f>
        <v>74.2</v>
      </c>
      <c r="AJ24" s="14">
        <f>AI24*VLOOKUP('Données projet'!$B$10,Paramètres!$A$1:$I$89,3,0)*VLOOKUP('Données projet'!$B$10,Paramètres!$A$1:$I$89,5,0)</f>
        <v>75.238800000000012</v>
      </c>
      <c r="AK24" s="14">
        <f t="shared" si="35"/>
        <v>20.96892143970209</v>
      </c>
      <c r="AL24" s="22">
        <f t="shared" si="4"/>
        <v>167.56178150748116</v>
      </c>
      <c r="AM24" s="62">
        <f t="shared" si="5"/>
        <v>386.41930988335554</v>
      </c>
      <c r="AN24" s="62">
        <f ca="1">AVERAGE(OFFSET($AM$3,0,0,'Données projet'!$E$10+1,1))-AVERAGE(OFFSET($H$3,0,0,'Données projet'!$E$10+1,1))</f>
        <v>520.80494930257237</v>
      </c>
      <c r="AO24" s="62">
        <f t="shared" si="36"/>
        <v>325.72635759450861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9</v>
      </c>
      <c r="BD24" s="13">
        <f>IF('Données projet'!$A$88&gt;35,BD23+BC24-BL23,IF(A24&lt;'Données projet'!$A$88,$BA$205^A24,IF(A24='Données projet'!$A$88,'Données projet'!$B$88,BD23+BC24-BL23)))</f>
        <v>71</v>
      </c>
      <c r="BE24" s="14">
        <f>BD24*VLOOKUP('Données projet'!$B$11,Paramètres!$A$1:$I$89,3,0)*VLOOKUP('Données projet'!$B$11,Paramètres!$A$1:$I$89,5,0)</f>
        <v>62.025600000000011</v>
      </c>
      <c r="BF24" s="14">
        <f t="shared" si="37"/>
        <v>17.679410406677221</v>
      </c>
      <c r="BG24" s="22">
        <f t="shared" si="7"/>
        <v>138.8195597916295</v>
      </c>
      <c r="BH24" s="62">
        <f t="shared" si="8"/>
        <v>357.67708816750388</v>
      </c>
      <c r="BI24" s="62">
        <f ca="1">AVERAGE(OFFSET($BH$3,0,0,'Données projet'!$E$11+1,1))-AVERAGE(OFFSET($H$3,0,0,'Données projet'!$E$11+1,1))</f>
        <v>294.05955218567476</v>
      </c>
      <c r="BJ24" s="62">
        <f t="shared" si="38"/>
        <v>294.839995960176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7.2</v>
      </c>
      <c r="BY24" s="13">
        <f>IF('Données projet'!$A$114&gt;35,BY23+BX24-CG23,IF(A24&lt;'Données projet'!$A$114,$BV$205^A24,IF(A24='Données projet'!$A$114,'Données projet'!$B$114,BY23+BX24-CG23)))</f>
        <v>74.2</v>
      </c>
      <c r="BZ24" s="14">
        <f>BY24*VLOOKUP('Données projet'!$B$12,Paramètres!$A$1:$I$89,3,0)*VLOOKUP('Données projet'!$B$12,Paramètres!$A$1:$I$89,5,0)</f>
        <v>79.868880000000004</v>
      </c>
      <c r="CA24" s="14">
        <f t="shared" si="39"/>
        <v>22.105121546989441</v>
      </c>
      <c r="CB24" s="22">
        <f t="shared" si="10"/>
        <v>177.6047193610066</v>
      </c>
      <c r="CC24" s="62">
        <f t="shared" si="11"/>
        <v>396.46224773688095</v>
      </c>
      <c r="CD24" s="62">
        <f ca="1">AVERAGE(OFFSET($CC$3,0,0,'Données projet'!$E$12+1,1))-AVERAGE(OFFSET($H$3,0,0,'Données projet'!$E$12+1,1))</f>
        <v>548.17046467409421</v>
      </c>
      <c r="CE24" s="62">
        <f t="shared" si="40"/>
        <v>341.9250949809848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1.2</v>
      </c>
      <c r="CT24" s="13">
        <f>IF('Données projet'!$A$140&gt;35,CT23+CS24-DB23,IF(A24&lt;'Données projet'!$A$140,$CQ$205^A24,IF(A24='Données projet'!$A$140,'Données projet'!$B$140,CT23+CS24-DB23)))</f>
        <v>17.409321838276906</v>
      </c>
      <c r="CU24" s="18">
        <f>CT24*VLOOKUP('Données projet'!$B$13,Paramètres!$A$1:$I$89,3,0)*VLOOKUP('Données projet'!$B$13,Paramètres!$A$1:$I$89,5,0)</f>
        <v>17.653052344012782</v>
      </c>
      <c r="CV24" s="14">
        <f t="shared" si="41"/>
        <v>5.8242773543349813</v>
      </c>
      <c r="CW24" s="22">
        <f t="shared" si="13"/>
        <v>40.889682557955688</v>
      </c>
      <c r="CX24" s="62">
        <f t="shared" si="14"/>
        <v>259.74721093383005</v>
      </c>
      <c r="CY24" s="62">
        <f ca="1">AVERAGE(OFFSET($CX$3,0,0,'Données projet'!$E$13+1,1))-AVERAGE(OFFSET($H$3,0,0,'Données projet'!$E$13+1,1))</f>
        <v>345.67675698621832</v>
      </c>
      <c r="CZ24" s="62">
        <f t="shared" si="42"/>
        <v>178.72086185623849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70">
        <f t="shared" si="1"/>
        <v>183.33333333333334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9</v>
      </c>
      <c r="N25" s="14">
        <f>IF('Données projet'!$A$36&gt;35,N24+M25-V24,IF(A25&lt;'Données projet'!$A$36,$K$205^A25,IF(A25='Données projet'!$A$36,'Données projet'!$B$36,N24+M25-V24)))</f>
        <v>80</v>
      </c>
      <c r="O25" s="14">
        <f>N25*VLOOKUP('Données projet'!$B$9,Paramètres!$A$1:$I$89,3,0)*VLOOKUP('Données projet'!$B$9,Paramètres!$A$1:$I$89,5,0)</f>
        <v>83.616</v>
      </c>
      <c r="P25" s="14">
        <f t="shared" si="33"/>
        <v>23.019027308735705</v>
      </c>
      <c r="Q25" s="22">
        <f t="shared" si="2"/>
        <v>185.72267256271468</v>
      </c>
      <c r="R25" s="62">
        <f t="shared" si="0"/>
        <v>406.90358646618307</v>
      </c>
      <c r="S25" s="62">
        <f ca="1">AVERAGE(OFFSET($R$3,0,0,'Données projet'!$E$9+1,1))-AVERAGE(OFFSET($H$3,0,0,'Données projet'!$E$9+1,1))</f>
        <v>339.31420023556404</v>
      </c>
      <c r="T25" s="62">
        <f t="shared" si="34"/>
        <v>340.55370180356397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7.2</v>
      </c>
      <c r="AI25" s="14">
        <f>IF('Données projet'!$A$62&gt;35,AI24+AH25-AQ24,IF(A25&lt;'Données projet'!$A$62,$AF$205^A25,IF(A25='Données projet'!$A$62,'Données projet'!$B$62,AI24+AH25-AQ24)))</f>
        <v>81.400000000000006</v>
      </c>
      <c r="AJ25" s="14">
        <f>AI25*VLOOKUP('Données projet'!$B$10,Paramètres!$A$1:$I$89,3,0)*VLOOKUP('Données projet'!$B$10,Paramètres!$A$1:$I$89,5,0)</f>
        <v>82.539600000000007</v>
      </c>
      <c r="AK25" s="14">
        <f t="shared" si="35"/>
        <v>22.756995627482848</v>
      </c>
      <c r="AL25" s="22">
        <f t="shared" si="4"/>
        <v>183.39157071786599</v>
      </c>
      <c r="AM25" s="62">
        <f t="shared" si="5"/>
        <v>404.57248462133441</v>
      </c>
      <c r="AN25" s="62">
        <f ca="1">AVERAGE(OFFSET($AM$3,0,0,'Données projet'!$E$10+1,1))-AVERAGE(OFFSET($H$3,0,0,'Données projet'!$E$10+1,1))</f>
        <v>520.80494930257237</v>
      </c>
      <c r="AO25" s="62">
        <f t="shared" si="36"/>
        <v>325.72635759450861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9</v>
      </c>
      <c r="BD25" s="13">
        <f>IF('Données projet'!$A$88&gt;35,BD24+BC25-BL24,IF(A25&lt;'Données projet'!$A$88,$BA$205^A25,IF(A25='Données projet'!$A$88,'Données projet'!$B$88,BD24+BC25-BL24)))</f>
        <v>80</v>
      </c>
      <c r="BE25" s="14">
        <f>BD25*VLOOKUP('Données projet'!$B$11,Paramètres!$A$1:$I$89,3,0)*VLOOKUP('Données projet'!$B$11,Paramètres!$A$1:$I$89,5,0)</f>
        <v>69.888000000000005</v>
      </c>
      <c r="BF25" s="14">
        <f t="shared" si="37"/>
        <v>19.645641432461961</v>
      </c>
      <c r="BG25" s="22">
        <f t="shared" si="7"/>
        <v>155.93775882820458</v>
      </c>
      <c r="BH25" s="62">
        <f t="shared" si="8"/>
        <v>377.11867273167297</v>
      </c>
      <c r="BI25" s="62">
        <f ca="1">AVERAGE(OFFSET($BH$3,0,0,'Données projet'!$E$11+1,1))-AVERAGE(OFFSET($H$3,0,0,'Données projet'!$E$11+1,1))</f>
        <v>294.05955218567476</v>
      </c>
      <c r="BJ25" s="62">
        <f t="shared" si="38"/>
        <v>294.839995960176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7.2</v>
      </c>
      <c r="BY25" s="13">
        <f>IF('Données projet'!$A$114&gt;35,BY24+BX25-CG24,IF(A25&lt;'Données projet'!$A$114,$BV$205^A25,IF(A25='Données projet'!$A$114,'Données projet'!$B$114,BY24+BX25-CG24)))</f>
        <v>81.400000000000006</v>
      </c>
      <c r="BZ25" s="14">
        <f>BY25*VLOOKUP('Données projet'!$B$12,Paramètres!$A$1:$I$89,3,0)*VLOOKUP('Données projet'!$B$12,Paramètres!$A$1:$I$89,5,0)</f>
        <v>87.618960000000001</v>
      </c>
      <c r="CA25" s="14">
        <f t="shared" si="39"/>
        <v>23.990082457811074</v>
      </c>
      <c r="CB25" s="22">
        <f t="shared" si="10"/>
        <v>194.38574894735427</v>
      </c>
      <c r="CC25" s="62">
        <f t="shared" si="11"/>
        <v>415.56666285082269</v>
      </c>
      <c r="CD25" s="62">
        <f ca="1">AVERAGE(OFFSET($CC$3,0,0,'Données projet'!$E$12+1,1))-AVERAGE(OFFSET($H$3,0,0,'Données projet'!$E$12+1,1))</f>
        <v>548.17046467409421</v>
      </c>
      <c r="CE25" s="62">
        <f t="shared" si="40"/>
        <v>341.9250949809848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1.2</v>
      </c>
      <c r="CT25" s="13">
        <f>IF('Données projet'!$A$140&gt;35,CT24+CS25-DB24,IF(A25&lt;'Données projet'!$A$140,$CQ$205^A25,IF(A25='Données projet'!$A$140,'Données projet'!$B$140,CT24+CS25-DB24)))</f>
        <v>19.946500129940819</v>
      </c>
      <c r="CU25" s="18">
        <f>CT25*VLOOKUP('Données projet'!$B$13,Paramètres!$A$1:$I$89,3,0)*VLOOKUP('Données projet'!$B$13,Paramètres!$A$1:$I$89,5,0)</f>
        <v>20.225751131759992</v>
      </c>
      <c r="CV25" s="14">
        <f t="shared" si="41"/>
        <v>6.5682461766784241</v>
      </c>
      <c r="CW25" s="22">
        <f t="shared" si="13"/>
        <v>46.666211978863579</v>
      </c>
      <c r="CX25" s="62">
        <f t="shared" si="14"/>
        <v>267.84712588233197</v>
      </c>
      <c r="CY25" s="62">
        <f ca="1">AVERAGE(OFFSET($CX$3,0,0,'Données projet'!$E$13+1,1))-AVERAGE(OFFSET($H$3,0,0,'Données projet'!$E$13+1,1))</f>
        <v>345.67675698621832</v>
      </c>
      <c r="CZ25" s="62">
        <f t="shared" si="42"/>
        <v>178.72086185623849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70">
        <f t="shared" si="1"/>
        <v>183.33333333333334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9</v>
      </c>
      <c r="N26" s="14">
        <f>IF('Données projet'!$A$36&gt;35,N25+M26-V25,IF(A26&lt;'Données projet'!$A$36,$K$205^A26,IF(A26='Données projet'!$A$36,'Données projet'!$B$36,N25+M26-V25)))</f>
        <v>89</v>
      </c>
      <c r="O26" s="14">
        <f>N26*VLOOKUP('Données projet'!$B$9,Paramètres!$A$1:$I$89,3,0)*VLOOKUP('Données projet'!$B$9,Paramètres!$A$1:$I$89,5,0)</f>
        <v>93.022800000000004</v>
      </c>
      <c r="P26" s="14">
        <f t="shared" si="33"/>
        <v>25.292844006107522</v>
      </c>
      <c r="Q26" s="22">
        <f t="shared" si="2"/>
        <v>206.06641331063727</v>
      </c>
      <c r="R26" s="62">
        <f t="shared" si="0"/>
        <v>429.55161002018377</v>
      </c>
      <c r="S26" s="62">
        <f ca="1">AVERAGE(OFFSET($R$3,0,0,'Données projet'!$E$9+1,1))-AVERAGE(OFFSET($H$3,0,0,'Données projet'!$E$9+1,1))</f>
        <v>339.31420023556404</v>
      </c>
      <c r="T26" s="62">
        <f t="shared" si="34"/>
        <v>340.55370180356397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7.2</v>
      </c>
      <c r="AI26" s="14">
        <f>IF('Données projet'!$A$62&gt;35,AI25+AH26-AQ25,IF(A26&lt;'Données projet'!$A$62,$AF$205^A26,IF(A26='Données projet'!$A$62,'Données projet'!$B$62,AI25+AH26-AQ25)))</f>
        <v>88.600000000000009</v>
      </c>
      <c r="AJ26" s="14">
        <f>AI26*VLOOKUP('Données projet'!$B$10,Paramètres!$A$1:$I$89,3,0)*VLOOKUP('Données projet'!$B$10,Paramètres!$A$1:$I$89,5,0)</f>
        <v>89.840400000000017</v>
      </c>
      <c r="AK26" s="14">
        <f t="shared" si="35"/>
        <v>24.526729341796202</v>
      </c>
      <c r="AL26" s="22">
        <f t="shared" si="4"/>
        <v>199.18941693696172</v>
      </c>
      <c r="AM26" s="62">
        <f t="shared" si="5"/>
        <v>422.67461364650819</v>
      </c>
      <c r="AN26" s="62">
        <f ca="1">AVERAGE(OFFSET($AM$3,0,0,'Données projet'!$E$10+1,1))-AVERAGE(OFFSET($H$3,0,0,'Données projet'!$E$10+1,1))</f>
        <v>520.80494930257237</v>
      </c>
      <c r="AO26" s="62">
        <f t="shared" si="36"/>
        <v>325.72635759450861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9</v>
      </c>
      <c r="BD26" s="13">
        <f>IF('Données projet'!$A$88&gt;35,BD25+BC26-BL25,IF(A26&lt;'Données projet'!$A$88,$BA$205^A26,IF(A26='Données projet'!$A$88,'Données projet'!$B$88,BD25+BC26-BL25)))</f>
        <v>89</v>
      </c>
      <c r="BE26" s="14">
        <f>BD26*VLOOKUP('Données projet'!$B$11,Paramètres!$A$1:$I$89,3,0)*VLOOKUP('Données projet'!$B$11,Paramètres!$A$1:$I$89,5,0)</f>
        <v>77.750400000000013</v>
      </c>
      <c r="BF26" s="14">
        <f t="shared" si="37"/>
        <v>21.586235486267142</v>
      </c>
      <c r="BG26" s="22">
        <f t="shared" si="7"/>
        <v>173.01130680524864</v>
      </c>
      <c r="BH26" s="62">
        <f t="shared" si="8"/>
        <v>396.49650351479511</v>
      </c>
      <c r="BI26" s="62">
        <f ca="1">AVERAGE(OFFSET($BH$3,0,0,'Données projet'!$E$11+1,1))-AVERAGE(OFFSET($H$3,0,0,'Données projet'!$E$11+1,1))</f>
        <v>294.05955218567476</v>
      </c>
      <c r="BJ26" s="62">
        <f t="shared" si="38"/>
        <v>294.839995960176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7.2</v>
      </c>
      <c r="BY26" s="13">
        <f>IF('Données projet'!$A$114&gt;35,BY25+BX26-CG25,IF(A26&lt;'Données projet'!$A$114,$BV$205^A26,IF(A26='Données projet'!$A$114,'Données projet'!$B$114,BY25+BX26-CG25)))</f>
        <v>88.600000000000009</v>
      </c>
      <c r="BZ26" s="14">
        <f>BY26*VLOOKUP('Données projet'!$B$12,Paramètres!$A$1:$I$89,3,0)*VLOOKUP('Données projet'!$B$12,Paramètres!$A$1:$I$89,5,0)</f>
        <v>95.369039999999998</v>
      </c>
      <c r="CA26" s="14">
        <f t="shared" si="39"/>
        <v>25.855709117398451</v>
      </c>
      <c r="CB26" s="22">
        <f t="shared" si="10"/>
        <v>211.13310471280226</v>
      </c>
      <c r="CC26" s="62">
        <f t="shared" si="11"/>
        <v>434.61830142234874</v>
      </c>
      <c r="CD26" s="62">
        <f ca="1">AVERAGE(OFFSET($CC$3,0,0,'Données projet'!$E$12+1,1))-AVERAGE(OFFSET($H$3,0,0,'Données projet'!$E$12+1,1))</f>
        <v>548.17046467409421</v>
      </c>
      <c r="CE26" s="62">
        <f t="shared" si="40"/>
        <v>341.9250949809848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1.2</v>
      </c>
      <c r="CT26" s="13">
        <f>IF('Données projet'!$A$140&gt;35,CT25+CS26-DB25,IF(A26&lt;'Données projet'!$A$140,$CQ$205^A26,IF(A26='Données projet'!$A$140,'Données projet'!$B$140,CT25+CS26-DB25)))</f>
        <v>22.853438584779923</v>
      </c>
      <c r="CU26" s="18">
        <f>CT26*VLOOKUP('Données projet'!$B$13,Paramètres!$A$1:$I$89,3,0)*VLOOKUP('Données projet'!$B$13,Paramètres!$A$1:$I$89,5,0)</f>
        <v>23.173386724966843</v>
      </c>
      <c r="CV26" s="14">
        <f t="shared" si="41"/>
        <v>7.4072464638622444</v>
      </c>
      <c r="CW26" s="22">
        <f t="shared" si="13"/>
        <v>53.261269470543994</v>
      </c>
      <c r="CX26" s="62">
        <f t="shared" si="14"/>
        <v>276.74646618009047</v>
      </c>
      <c r="CY26" s="62">
        <f ca="1">AVERAGE(OFFSET($CX$3,0,0,'Données projet'!$E$13+1,1))-AVERAGE(OFFSET($H$3,0,0,'Données projet'!$E$13+1,1))</f>
        <v>345.67675698621832</v>
      </c>
      <c r="CZ26" s="62">
        <f t="shared" si="42"/>
        <v>178.72086185623849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70">
        <f t="shared" si="1"/>
        <v>183.33333333333334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9</v>
      </c>
      <c r="N27" s="14">
        <f>IF('Données projet'!$A$36&gt;35,N26+M27-V26,IF(A27&lt;'Données projet'!$A$36,$K$205^A27,IF(A27='Données projet'!$A$36,'Données projet'!$B$36,N26+M27-V26)))</f>
        <v>98</v>
      </c>
      <c r="O27" s="14">
        <f>N27*VLOOKUP('Données projet'!$B$9,Paramètres!$A$1:$I$89,3,0)*VLOOKUP('Données projet'!$B$9,Paramètres!$A$1:$I$89,5,0)</f>
        <v>102.42960000000002</v>
      </c>
      <c r="P27" s="14">
        <f t="shared" si="33"/>
        <v>27.540005085928001</v>
      </c>
      <c r="Q27" s="22">
        <f t="shared" si="2"/>
        <v>226.3637288579913</v>
      </c>
      <c r="R27" s="62">
        <f t="shared" si="0"/>
        <v>452.13443704161114</v>
      </c>
      <c r="S27" s="62">
        <f ca="1">AVERAGE(OFFSET($R$3,0,0,'Données projet'!$E$9+1,1))-AVERAGE(OFFSET($H$3,0,0,'Données projet'!$E$9+1,1))</f>
        <v>339.31420023556404</v>
      </c>
      <c r="T27" s="62">
        <f t="shared" si="34"/>
        <v>340.55370180356397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7.2</v>
      </c>
      <c r="AI27" s="14">
        <f>IF('Données projet'!$A$62&gt;35,AI26+AH27-AQ26,IF(A27&lt;'Données projet'!$A$62,$AF$205^A27,IF(A27='Données projet'!$A$62,'Données projet'!$B$62,AI26+AH27-AQ26)))</f>
        <v>95.800000000000011</v>
      </c>
      <c r="AJ27" s="14">
        <f>AI27*VLOOKUP('Données projet'!$B$10,Paramètres!$A$1:$I$89,3,0)*VLOOKUP('Données projet'!$B$10,Paramètres!$A$1:$I$89,5,0)</f>
        <v>97.141200000000026</v>
      </c>
      <c r="AK27" s="14">
        <f t="shared" si="35"/>
        <v>26.279782450761708</v>
      </c>
      <c r="AL27" s="22">
        <f t="shared" si="4"/>
        <v>214.95821110174333</v>
      </c>
      <c r="AM27" s="62">
        <f t="shared" si="5"/>
        <v>440.72891928536313</v>
      </c>
      <c r="AN27" s="62">
        <f ca="1">AVERAGE(OFFSET($AM$3,0,0,'Données projet'!$E$10+1,1))-AVERAGE(OFFSET($H$3,0,0,'Données projet'!$E$10+1,1))</f>
        <v>520.80494930257237</v>
      </c>
      <c r="AO27" s="62">
        <f t="shared" si="36"/>
        <v>325.72635759450861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9</v>
      </c>
      <c r="BD27" s="13">
        <f>IF('Données projet'!$A$88&gt;35,BD26+BC27-BL26,IF(A27&lt;'Données projet'!$A$88,$BA$205^A27,IF(A27='Données projet'!$A$88,'Données projet'!$B$88,BD26+BC27-BL26)))</f>
        <v>98</v>
      </c>
      <c r="BE27" s="14">
        <f>BD27*VLOOKUP('Données projet'!$B$11,Paramètres!$A$1:$I$89,3,0)*VLOOKUP('Données projet'!$B$11,Paramètres!$A$1:$I$89,5,0)</f>
        <v>85.612800000000007</v>
      </c>
      <c r="BF27" s="14">
        <f t="shared" si="37"/>
        <v>23.504080242391282</v>
      </c>
      <c r="BG27" s="22">
        <f t="shared" si="7"/>
        <v>190.04523308883151</v>
      </c>
      <c r="BH27" s="62">
        <f t="shared" si="8"/>
        <v>415.81594127245131</v>
      </c>
      <c r="BI27" s="62">
        <f ca="1">AVERAGE(OFFSET($BH$3,0,0,'Données projet'!$E$11+1,1))-AVERAGE(OFFSET($H$3,0,0,'Données projet'!$E$11+1,1))</f>
        <v>294.05955218567476</v>
      </c>
      <c r="BJ27" s="62">
        <f t="shared" si="38"/>
        <v>294.839995960176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7.2</v>
      </c>
      <c r="BY27" s="13">
        <f>IF('Données projet'!$A$114&gt;35,BY26+BX27-CG26,IF(A27&lt;'Données projet'!$A$114,$BV$205^A27,IF(A27='Données projet'!$A$114,'Données projet'!$B$114,BY26+BX27-CG26)))</f>
        <v>95.800000000000011</v>
      </c>
      <c r="BZ27" s="14">
        <f>BY27*VLOOKUP('Données projet'!$B$12,Paramètres!$A$1:$I$89,3,0)*VLOOKUP('Données projet'!$B$12,Paramètres!$A$1:$I$89,5,0)</f>
        <v>103.11912000000001</v>
      </c>
      <c r="CA27" s="14">
        <f t="shared" si="39"/>
        <v>27.703751333753903</v>
      </c>
      <c r="CB27" s="22">
        <f t="shared" si="10"/>
        <v>227.84983423962137</v>
      </c>
      <c r="CC27" s="62">
        <f t="shared" si="11"/>
        <v>453.6205424232412</v>
      </c>
      <c r="CD27" s="62">
        <f ca="1">AVERAGE(OFFSET($CC$3,0,0,'Données projet'!$E$12+1,1))-AVERAGE(OFFSET($H$3,0,0,'Données projet'!$E$12+1,1))</f>
        <v>548.17046467409421</v>
      </c>
      <c r="CE27" s="62">
        <f t="shared" si="40"/>
        <v>341.9250949809848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1.2</v>
      </c>
      <c r="CT27" s="13">
        <f>IF('Données projet'!$A$140&gt;35,CT26+CS27-DB26,IF(A27&lt;'Données projet'!$A$140,$CQ$205^A27,IF(A27='Données projet'!$A$140,'Données projet'!$B$140,CT26+CS27-DB26)))</f>
        <v>26.184024853780567</v>
      </c>
      <c r="CU27" s="18">
        <f>CT27*VLOOKUP('Données projet'!$B$13,Paramètres!$A$1:$I$89,3,0)*VLOOKUP('Données projet'!$B$13,Paramètres!$A$1:$I$89,5,0)</f>
        <v>26.550601201733496</v>
      </c>
      <c r="CV27" s="14">
        <f t="shared" si="41"/>
        <v>8.3534171376241328</v>
      </c>
      <c r="CW27" s="22">
        <f t="shared" si="13"/>
        <v>60.7911652743812</v>
      </c>
      <c r="CX27" s="62">
        <f t="shared" si="14"/>
        <v>286.561873458001</v>
      </c>
      <c r="CY27" s="62">
        <f ca="1">AVERAGE(OFFSET($CX$3,0,0,'Données projet'!$E$13+1,1))-AVERAGE(OFFSET($H$3,0,0,'Données projet'!$E$13+1,1))</f>
        <v>345.67675698621832</v>
      </c>
      <c r="CZ27" s="62">
        <f t="shared" si="42"/>
        <v>178.72086185623849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70">
        <f t="shared" si="1"/>
        <v>183.33333333333334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107</v>
      </c>
      <c r="L28" s="13">
        <f>VLOOKUP(A28,'Données projet'!$A$35:$I$55,9,0)</f>
        <v>9</v>
      </c>
      <c r="M28" s="13">
        <f t="array" ref="M28">INDEX(L:L,MIN(IF(ISNUMBER(L28:L224),ROW(L28:L224),"")))</f>
        <v>9</v>
      </c>
      <c r="N28" s="14">
        <f>IF('Données projet'!$A$36&gt;35,N27+M28-V27,IF(A28&lt;'Données projet'!$A$36,$K$205^A28,IF(A28='Données projet'!$A$36,'Données projet'!$B$36,N27+M28-V27)))</f>
        <v>107</v>
      </c>
      <c r="O28" s="14">
        <f>N28*VLOOKUP('Données projet'!$B$9,Paramètres!$A$1:$I$89,3,0)*VLOOKUP('Données projet'!$B$9,Paramètres!$A$1:$I$89,5,0)</f>
        <v>111.8364</v>
      </c>
      <c r="P28" s="14">
        <f t="shared" si="33"/>
        <v>29.763236932758819</v>
      </c>
      <c r="Q28" s="22">
        <f t="shared" si="2"/>
        <v>246.61936765788826</v>
      </c>
      <c r="R28" s="62">
        <f t="shared" si="0"/>
        <v>474.65714162422034</v>
      </c>
      <c r="S28" s="62">
        <f ca="1">AVERAGE(OFFSET($R$3,0,0,'Données projet'!$E$9+1,1))-AVERAGE(OFFSET($H$3,0,0,'Données projet'!$E$9+1,1))</f>
        <v>339.31420023556404</v>
      </c>
      <c r="T28" s="62">
        <f t="shared" si="34"/>
        <v>340.55370180356397</v>
      </c>
      <c r="U28" s="16">
        <f>IF(ISNA(VLOOKUP(A28,'Données projet'!$A$35:$I$55,3,0)),0,VLOOKUP(A28,'Données projet'!$A$35:$I$55,3,0))</f>
        <v>2</v>
      </c>
      <c r="V28" s="16">
        <f>IF(ISNA(VLOOKUP(A28,'Données projet'!$A$35:$I$55,4,0)),0,VLOOKUP(A28,'Données projet'!$A$35:$I$55,4,0))</f>
        <v>26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103</v>
      </c>
      <c r="AG28" s="13">
        <f>VLOOKUP(A28,'Données projet'!$A$61:$I$81,9,0)</f>
        <v>7.2</v>
      </c>
      <c r="AH28" s="13">
        <f t="array" ref="AH28">INDEX(AG:AG,MIN(IF(ISNUMBER(AG28:AG224),ROW(AG28:AG224),"")))</f>
        <v>7.2</v>
      </c>
      <c r="AI28" s="14">
        <f>IF('Données projet'!$A$62&gt;35,AI27+AH28-AQ27,IF(A28&lt;'Données projet'!$A$62,$AF$205^A28,IF(A28='Données projet'!$A$62,'Données projet'!$B$62,AI27+AH28-AQ27)))</f>
        <v>103.00000000000001</v>
      </c>
      <c r="AJ28" s="14">
        <f>AI28*VLOOKUP('Données projet'!$B$10,Paramètres!$A$1:$I$89,3,0)*VLOOKUP('Données projet'!$B$10,Paramètres!$A$1:$I$89,5,0)</f>
        <v>104.44200000000004</v>
      </c>
      <c r="AK28" s="14">
        <f t="shared" si="35"/>
        <v>28.01755116176631</v>
      </c>
      <c r="AL28" s="22">
        <f t="shared" si="4"/>
        <v>230.70038494007636</v>
      </c>
      <c r="AM28" s="62">
        <f t="shared" si="5"/>
        <v>458.73815890640844</v>
      </c>
      <c r="AN28" s="62">
        <f ca="1">AVERAGE(OFFSET($AM$3,0,0,'Données projet'!$E$10+1,1))-AVERAGE(OFFSET($H$3,0,0,'Données projet'!$E$10+1,1))</f>
        <v>520.80494930257237</v>
      </c>
      <c r="AO28" s="62">
        <f t="shared" si="36"/>
        <v>325.72635759450861</v>
      </c>
      <c r="AP28" s="16">
        <f>IF(ISNA(VLOOKUP(A28,'Données projet'!$A$61:$I$81,3,0)),0,VLOOKUP(A28,'Données projet'!$A$61:$I$81,3,0))</f>
        <v>2</v>
      </c>
      <c r="AQ28" s="16">
        <f>IF(ISNA(VLOOKUP(A28,'Données projet'!$A$61:$I$81,4,0)),0,VLOOKUP(A28,'Données projet'!$A$61:$I$81,4,0))</f>
        <v>28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107</v>
      </c>
      <c r="BB28" s="13">
        <f>VLOOKUP(A28,'Données projet'!$A$87:$I$107,9,0)</f>
        <v>9</v>
      </c>
      <c r="BC28" s="13">
        <f t="array" ref="BC28">INDEX(BB:BB,MIN(IF(ISNUMBER(BB28:BB224),ROW(BB28:BB224),"")))</f>
        <v>9</v>
      </c>
      <c r="BD28" s="13">
        <f>IF('Données projet'!$A$88&gt;35,BD27+BC28-BL27,IF(A28&lt;'Données projet'!$A$88,$BA$205^A28,IF(A28='Données projet'!$A$88,'Données projet'!$B$88,BD27+BC28-BL27)))</f>
        <v>107</v>
      </c>
      <c r="BE28" s="14">
        <f>BD28*VLOOKUP('Données projet'!$B$11,Paramètres!$A$1:$I$89,3,0)*VLOOKUP('Données projet'!$B$11,Paramètres!$A$1:$I$89,5,0)</f>
        <v>93.475200000000015</v>
      </c>
      <c r="BF28" s="14">
        <f t="shared" si="37"/>
        <v>25.401502539965662</v>
      </c>
      <c r="BG28" s="22">
        <f t="shared" si="7"/>
        <v>207.04359025710687</v>
      </c>
      <c r="BH28" s="62">
        <f t="shared" si="8"/>
        <v>435.08136422343898</v>
      </c>
      <c r="BI28" s="62">
        <f ca="1">AVERAGE(OFFSET($BH$3,0,0,'Données projet'!$E$11+1,1))-AVERAGE(OFFSET($H$3,0,0,'Données projet'!$E$11+1,1))</f>
        <v>294.05955218567476</v>
      </c>
      <c r="BJ28" s="62">
        <f t="shared" si="38"/>
        <v>294.839995960176</v>
      </c>
      <c r="BK28" s="16">
        <f>IF(ISNA(VLOOKUP(A28,'Données projet'!$A$87:$I$107,3,0)),0,VLOOKUP(A28,'Données projet'!$A$87:$I$107,3,0))</f>
        <v>2</v>
      </c>
      <c r="BL28" s="16">
        <f>IF(ISNA(VLOOKUP(A28,'Données projet'!$A$87:$I$107,4,0)),0,VLOOKUP(A28,'Données projet'!$A$87:$I$107,4,0))</f>
        <v>26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103</v>
      </c>
      <c r="BW28" s="13">
        <f>VLOOKUP(A28,'Données projet'!$A$113:$I$133,9,0)</f>
        <v>7.2</v>
      </c>
      <c r="BX28" s="13">
        <f t="array" ref="BX28">INDEX(BW:BW,MIN(IF(ISNUMBER(BW28:BW224),ROW(BW28:BW224),"")))</f>
        <v>7.2</v>
      </c>
      <c r="BY28" s="13">
        <f>IF('Données projet'!$A$114&gt;35,BY27+BX28-CG27,IF(A28&lt;'Données projet'!$A$114,$BV$205^A28,IF(A28='Données projet'!$A$114,'Données projet'!$B$114,BY27+BX28-CG27)))</f>
        <v>103.00000000000001</v>
      </c>
      <c r="BZ28" s="14">
        <f>BY28*VLOOKUP('Données projet'!$B$12,Paramètres!$A$1:$I$89,3,0)*VLOOKUP('Données projet'!$B$12,Paramètres!$A$1:$I$89,5,0)</f>
        <v>110.86920000000002</v>
      </c>
      <c r="CA28" s="14">
        <f t="shared" si="39"/>
        <v>29.535680967701619</v>
      </c>
      <c r="CB28" s="22">
        <f t="shared" si="10"/>
        <v>244.53850101874704</v>
      </c>
      <c r="CC28" s="62">
        <f t="shared" si="11"/>
        <v>472.57627498507918</v>
      </c>
      <c r="CD28" s="62">
        <f ca="1">AVERAGE(OFFSET($CC$3,0,0,'Données projet'!$E$12+1,1))-AVERAGE(OFFSET($H$3,0,0,'Données projet'!$E$12+1,1))</f>
        <v>548.17046467409421</v>
      </c>
      <c r="CE28" s="62">
        <f t="shared" si="40"/>
        <v>341.9250949809848</v>
      </c>
      <c r="CF28" s="16">
        <f>IF(ISNA(VLOOKUP(A28,'Données projet'!$A$113:$I$133,3,0)),0,VLOOKUP(A28,'Données projet'!$A$113:$I$133,3,0))</f>
        <v>2</v>
      </c>
      <c r="CG28" s="16">
        <f>IF(ISNA(VLOOKUP(A28,'Données projet'!$A$113:$I$133,4,0)),0,VLOOKUP(A28,'Données projet'!$A$113:$I$133,4,0))</f>
        <v>28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30</v>
      </c>
      <c r="CR28" s="13">
        <f>VLOOKUP(A28,'Données projet'!$A$139:$I$159,9,0)</f>
        <v>1.2</v>
      </c>
      <c r="CS28" s="13">
        <f t="array" ref="CS28">INDEX(CR:CR,MIN(IF(ISNUMBER(CR28:CR224),ROW(CR28:CR224),"")))</f>
        <v>1.2</v>
      </c>
      <c r="CT28" s="13">
        <f>IF('Données projet'!$A$140&gt;35,CT27+CS28-DB27,IF(A28&lt;'Données projet'!$A$140,$CQ$205^A28,IF(A28='Données projet'!$A$140,'Données projet'!$B$140,CT27+CS28-DB27)))</f>
        <v>30</v>
      </c>
      <c r="CU28" s="18">
        <f>CT28*VLOOKUP('Données projet'!$B$13,Paramètres!$A$1:$I$89,3,0)*VLOOKUP('Données projet'!$B$13,Paramètres!$A$1:$I$89,5,0)</f>
        <v>30.42</v>
      </c>
      <c r="CV28" s="14">
        <f t="shared" si="41"/>
        <v>9.4204476947792024</v>
      </c>
      <c r="CW28" s="22">
        <f t="shared" si="13"/>
        <v>69.388779735073783</v>
      </c>
      <c r="CX28" s="62">
        <f t="shared" si="14"/>
        <v>297.42655370140591</v>
      </c>
      <c r="CY28" s="62">
        <f ca="1">AVERAGE(OFFSET($CX$3,0,0,'Données projet'!$E$13+1,1))-AVERAGE(OFFSET($H$3,0,0,'Données projet'!$E$13+1,1))</f>
        <v>345.67675698621832</v>
      </c>
      <c r="CZ28" s="62">
        <f t="shared" si="42"/>
        <v>178.72086185623849</v>
      </c>
      <c r="DA28" s="16">
        <f>IF(ISNA(VLOOKUP(A28,'Données projet'!$A$139:$I$159,3,0)),0,VLOOKUP(A28,'Données projet'!$A$139:$I$159,3,0))</f>
        <v>1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70">
        <f t="shared" si="1"/>
        <v>183.33333333333334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8.6</v>
      </c>
      <c r="N29" s="14">
        <f>IF('Données projet'!$A$36&gt;35,N28+M29-V28,IF(A29&lt;'Données projet'!$A$36,$K$205^A29,IF(A29='Données projet'!$A$36,'Données projet'!$B$36,N28+M29-V28)))</f>
        <v>89.6</v>
      </c>
      <c r="O29" s="14">
        <f>N29*VLOOKUP('Données projet'!$B$9,Paramètres!$A$1:$I$89,3,0)*VLOOKUP('Données projet'!$B$9,Paramètres!$A$1:$I$89,5,0)</f>
        <v>93.649919999999995</v>
      </c>
      <c r="P29" s="14">
        <f t="shared" si="33"/>
        <v>25.443450816014074</v>
      </c>
      <c r="Q29" s="22">
        <f t="shared" si="2"/>
        <v>207.42095417122448</v>
      </c>
      <c r="R29" s="62">
        <f t="shared" si="0"/>
        <v>437.70766822041469</v>
      </c>
      <c r="S29" s="62">
        <f ca="1">AVERAGE(OFFSET($R$3,0,0,'Données projet'!$E$9+1,1))-AVERAGE(OFFSET($H$3,0,0,'Données projet'!$E$9+1,1))</f>
        <v>339.31420023556404</v>
      </c>
      <c r="T29" s="62">
        <f t="shared" si="34"/>
        <v>340.55370180356397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9.1999999999999993</v>
      </c>
      <c r="AI29" s="14">
        <f>IF('Données projet'!$A$62&gt;35,AI28+AH29-AQ28,IF(A29&lt;'Données projet'!$A$62,$AF$205^A29,IF(A29='Données projet'!$A$62,'Données projet'!$B$62,AI28+AH29-AQ28)))</f>
        <v>84.200000000000017</v>
      </c>
      <c r="AJ29" s="14">
        <f>AI29*VLOOKUP('Données projet'!$B$10,Paramètres!$A$1:$I$89,3,0)*VLOOKUP('Données projet'!$B$10,Paramètres!$A$1:$I$89,5,0)</f>
        <v>85.378800000000027</v>
      </c>
      <c r="AK29" s="14">
        <f t="shared" si="35"/>
        <v>23.447306793896516</v>
      </c>
      <c r="AL29" s="22">
        <f t="shared" si="4"/>
        <v>189.53880266603645</v>
      </c>
      <c r="AM29" s="62">
        <f t="shared" si="5"/>
        <v>419.82551671522663</v>
      </c>
      <c r="AN29" s="62">
        <f ca="1">AVERAGE(OFFSET($AM$3,0,0,'Données projet'!$E$10+1,1))-AVERAGE(OFFSET($H$3,0,0,'Données projet'!$E$10+1,1))</f>
        <v>520.80494930257237</v>
      </c>
      <c r="AO29" s="62">
        <f t="shared" si="36"/>
        <v>325.72635759450861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8.6</v>
      </c>
      <c r="BD29" s="13">
        <f>IF('Données projet'!$A$88&gt;35,BD28+BC29-BL28,IF(A29&lt;'Données projet'!$A$88,$BA$205^A29,IF(A29='Données projet'!$A$88,'Données projet'!$B$88,BD28+BC29-BL28)))</f>
        <v>89.6</v>
      </c>
      <c r="BE29" s="14">
        <f>BD29*VLOOKUP('Données projet'!$B$11,Paramètres!$A$1:$I$89,3,0)*VLOOKUP('Données projet'!$B$11,Paramètres!$A$1:$I$89,5,0)</f>
        <v>78.274560000000008</v>
      </c>
      <c r="BF29" s="14">
        <f t="shared" si="37"/>
        <v>21.714771212170209</v>
      </c>
      <c r="BG29" s="22">
        <f t="shared" si="7"/>
        <v>174.14808519452978</v>
      </c>
      <c r="BH29" s="62">
        <f t="shared" si="8"/>
        <v>404.43479924371997</v>
      </c>
      <c r="BI29" s="62">
        <f ca="1">AVERAGE(OFFSET($BH$3,0,0,'Données projet'!$E$11+1,1))-AVERAGE(OFFSET($H$3,0,0,'Données projet'!$E$11+1,1))</f>
        <v>294.05955218567476</v>
      </c>
      <c r="BJ29" s="62">
        <f t="shared" si="38"/>
        <v>294.839995960176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9.1999999999999993</v>
      </c>
      <c r="BY29" s="13">
        <f>IF('Données projet'!$A$114&gt;35,BY28+BX29-CG28,IF(A29&lt;'Données projet'!$A$114,$BV$205^A29,IF(A29='Données projet'!$A$114,'Données projet'!$B$114,BY28+BX29-CG28)))</f>
        <v>84.200000000000017</v>
      </c>
      <c r="BZ29" s="14">
        <f>BY29*VLOOKUP('Données projet'!$B$12,Paramètres!$A$1:$I$89,3,0)*VLOOKUP('Données projet'!$B$12,Paramètres!$A$1:$I$89,5,0)</f>
        <v>90.632880000000014</v>
      </c>
      <c r="CA29" s="14">
        <f t="shared" si="39"/>
        <v>24.717798105117861</v>
      </c>
      <c r="CB29" s="22">
        <f t="shared" si="10"/>
        <v>200.90243103308026</v>
      </c>
      <c r="CC29" s="62">
        <f t="shared" si="11"/>
        <v>431.18914508227044</v>
      </c>
      <c r="CD29" s="62">
        <f ca="1">AVERAGE(OFFSET($CC$3,0,0,'Données projet'!$E$12+1,1))-AVERAGE(OFFSET($H$3,0,0,'Données projet'!$E$12+1,1))</f>
        <v>548.17046467409421</v>
      </c>
      <c r="CE29" s="62">
        <f t="shared" si="40"/>
        <v>341.9250949809848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4.8</v>
      </c>
      <c r="CT29" s="13">
        <f>IF('Données projet'!$A$140&gt;35,CT28+CS29-DB28,IF(A29&lt;'Données projet'!$A$140,$CQ$205^A29,IF(A29='Données projet'!$A$140,'Données projet'!$B$140,CT28+CS29-DB28)))</f>
        <v>34.799999999999997</v>
      </c>
      <c r="CU29" s="18">
        <f>CT29*VLOOKUP('Données projet'!$B$13,Paramètres!$A$1:$I$89,3,0)*VLOOKUP('Données projet'!$B$13,Paramètres!$A$1:$I$89,5,0)</f>
        <v>35.287199999999999</v>
      </c>
      <c r="CV29" s="14">
        <f t="shared" si="41"/>
        <v>10.740552489323523</v>
      </c>
      <c r="CW29" s="22">
        <f t="shared" si="13"/>
        <v>80.165002252238452</v>
      </c>
      <c r="CX29" s="62">
        <f t="shared" si="14"/>
        <v>310.45171630142863</v>
      </c>
      <c r="CY29" s="62">
        <f ca="1">AVERAGE(OFFSET($CX$3,0,0,'Données projet'!$E$13+1,1))-AVERAGE(OFFSET($H$3,0,0,'Données projet'!$E$13+1,1))</f>
        <v>345.67675698621832</v>
      </c>
      <c r="CZ29" s="62">
        <f t="shared" si="42"/>
        <v>178.72086185623849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70">
        <f t="shared" si="1"/>
        <v>183.33333333333334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8.6</v>
      </c>
      <c r="N30" s="14">
        <f>IF('Données projet'!$A$36&gt;35,N29+M30-V29,IF(A30&lt;'Données projet'!$A$36,$K$205^A30,IF(A30='Données projet'!$A$36,'Données projet'!$B$36,N29+M30-V29)))</f>
        <v>98.199999999999989</v>
      </c>
      <c r="O30" s="14">
        <f>N30*VLOOKUP('Données projet'!$B$9,Paramètres!$A$1:$I$89,3,0)*VLOOKUP('Données projet'!$B$9,Paramètres!$A$1:$I$89,5,0)</f>
        <v>102.63864</v>
      </c>
      <c r="P30" s="14">
        <f t="shared" si="33"/>
        <v>27.589661127483058</v>
      </c>
      <c r="Q30" s="22">
        <f t="shared" si="2"/>
        <v>226.81429113036631</v>
      </c>
      <c r="R30" s="62">
        <f t="shared" si="0"/>
        <v>459.33213400292982</v>
      </c>
      <c r="S30" s="62">
        <f ca="1">AVERAGE(OFFSET($R$3,0,0,'Données projet'!$E$9+1,1))-AVERAGE(OFFSET($H$3,0,0,'Données projet'!$E$9+1,1))</f>
        <v>339.31420023556404</v>
      </c>
      <c r="T30" s="62">
        <f t="shared" si="34"/>
        <v>340.55370180356397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9.1999999999999993</v>
      </c>
      <c r="AI30" s="14">
        <f>IF('Données projet'!$A$62&gt;35,AI29+AH30-AQ29,IF(A30&lt;'Données projet'!$A$62,$AF$205^A30,IF(A30='Données projet'!$A$62,'Données projet'!$B$62,AI29+AH30-AQ29)))</f>
        <v>93.40000000000002</v>
      </c>
      <c r="AJ30" s="14">
        <f>AI30*VLOOKUP('Données projet'!$B$10,Paramètres!$A$1:$I$89,3,0)*VLOOKUP('Données projet'!$B$10,Paramètres!$A$1:$I$89,5,0)</f>
        <v>94.707600000000028</v>
      </c>
      <c r="AK30" s="14">
        <f t="shared" si="35"/>
        <v>25.697193912523566</v>
      </c>
      <c r="AL30" s="22">
        <f t="shared" si="4"/>
        <v>209.70501606431188</v>
      </c>
      <c r="AM30" s="62">
        <f t="shared" si="5"/>
        <v>442.22285893687535</v>
      </c>
      <c r="AN30" s="62">
        <f ca="1">AVERAGE(OFFSET($AM$3,0,0,'Données projet'!$E$10+1,1))-AVERAGE(OFFSET($H$3,0,0,'Données projet'!$E$10+1,1))</f>
        <v>520.80494930257237</v>
      </c>
      <c r="AO30" s="62">
        <f t="shared" si="36"/>
        <v>325.72635759450861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8.6</v>
      </c>
      <c r="BD30" s="13">
        <f>IF('Données projet'!$A$88&gt;35,BD29+BC30-BL29,IF(A30&lt;'Données projet'!$A$88,$BA$205^A30,IF(A30='Données projet'!$A$88,'Données projet'!$B$88,BD29+BC30-BL29)))</f>
        <v>98.199999999999989</v>
      </c>
      <c r="BE30" s="14">
        <f>BD30*VLOOKUP('Données projet'!$B$11,Paramètres!$A$1:$I$89,3,0)*VLOOKUP('Données projet'!$B$11,Paramètres!$A$1:$I$89,5,0)</f>
        <v>85.787520000000001</v>
      </c>
      <c r="BF30" s="14">
        <f t="shared" si="37"/>
        <v>23.546459304471629</v>
      </c>
      <c r="BG30" s="22">
        <f t="shared" si="7"/>
        <v>190.42334728862139</v>
      </c>
      <c r="BH30" s="62">
        <f t="shared" si="8"/>
        <v>422.94119016118486</v>
      </c>
      <c r="BI30" s="62">
        <f ca="1">AVERAGE(OFFSET($BH$3,0,0,'Données projet'!$E$11+1,1))-AVERAGE(OFFSET($H$3,0,0,'Données projet'!$E$11+1,1))</f>
        <v>294.05955218567476</v>
      </c>
      <c r="BJ30" s="62">
        <f t="shared" si="38"/>
        <v>294.839995960176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9.1999999999999993</v>
      </c>
      <c r="BY30" s="13">
        <f>IF('Données projet'!$A$114&gt;35,BY29+BX30-CG29,IF(A30&lt;'Données projet'!$A$114,$BV$205^A30,IF(A30='Données projet'!$A$114,'Données projet'!$B$114,BY29+BX30-CG29)))</f>
        <v>93.40000000000002</v>
      </c>
      <c r="BZ30" s="14">
        <f>BY30*VLOOKUP('Données projet'!$B$12,Paramètres!$A$1:$I$89,3,0)*VLOOKUP('Données projet'!$B$12,Paramètres!$A$1:$I$89,5,0)</f>
        <v>100.53576000000002</v>
      </c>
      <c r="CA30" s="14">
        <f t="shared" si="39"/>
        <v>27.08959526060206</v>
      </c>
      <c r="CB30" s="22">
        <f t="shared" si="10"/>
        <v>222.28082707888197</v>
      </c>
      <c r="CC30" s="62">
        <f t="shared" si="11"/>
        <v>454.7986699514455</v>
      </c>
      <c r="CD30" s="62">
        <f ca="1">AVERAGE(OFFSET($CC$3,0,0,'Données projet'!$E$12+1,1))-AVERAGE(OFFSET($H$3,0,0,'Données projet'!$E$12+1,1))</f>
        <v>548.17046467409421</v>
      </c>
      <c r="CE30" s="62">
        <f t="shared" si="40"/>
        <v>341.9250949809848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4.8</v>
      </c>
      <c r="CT30" s="13">
        <f>IF('Données projet'!$A$140&gt;35,CT29+CS30-DB29,IF(A30&lt;'Données projet'!$A$140,$CQ$205^A30,IF(A30='Données projet'!$A$140,'Données projet'!$B$140,CT29+CS30-DB29)))</f>
        <v>39.599999999999994</v>
      </c>
      <c r="CU30" s="18">
        <f>CT30*VLOOKUP('Données projet'!$B$13,Paramètres!$A$1:$I$89,3,0)*VLOOKUP('Données projet'!$B$13,Paramètres!$A$1:$I$89,5,0)</f>
        <v>40.154399999999995</v>
      </c>
      <c r="CV30" s="14">
        <f t="shared" si="41"/>
        <v>12.039561463286329</v>
      </c>
      <c r="CW30" s="22">
        <f t="shared" si="13"/>
        <v>90.90448288189036</v>
      </c>
      <c r="CX30" s="62">
        <f t="shared" si="14"/>
        <v>323.42232575445388</v>
      </c>
      <c r="CY30" s="62">
        <f ca="1">AVERAGE(OFFSET($CX$3,0,0,'Données projet'!$E$13+1,1))-AVERAGE(OFFSET($H$3,0,0,'Données projet'!$E$13+1,1))</f>
        <v>345.67675698621832</v>
      </c>
      <c r="CZ30" s="62">
        <f t="shared" si="42"/>
        <v>178.72086185623849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70">
        <f t="shared" si="1"/>
        <v>183.33333333333334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8.6</v>
      </c>
      <c r="N31" s="14">
        <f>IF('Données projet'!$A$36&gt;35,N30+M31-V30,IF(A31&lt;'Données projet'!$A$36,$K$205^A31,IF(A31='Données projet'!$A$36,'Données projet'!$B$36,N30+M31-V30)))</f>
        <v>106.79999999999998</v>
      </c>
      <c r="O31" s="14">
        <f>N31*VLOOKUP('Données projet'!$B$9,Paramètres!$A$1:$I$89,3,0)*VLOOKUP('Données projet'!$B$9,Paramètres!$A$1:$I$89,5,0)</f>
        <v>111.62736</v>
      </c>
      <c r="P31" s="14">
        <f t="shared" si="33"/>
        <v>29.714074953204591</v>
      </c>
      <c r="Q31" s="22">
        <f t="shared" si="2"/>
        <v>246.16966587683132</v>
      </c>
      <c r="R31" s="62">
        <f t="shared" si="0"/>
        <v>480.9011352988154</v>
      </c>
      <c r="S31" s="62">
        <f ca="1">AVERAGE(OFFSET($R$3,0,0,'Données projet'!$E$9+1,1))-AVERAGE(OFFSET($H$3,0,0,'Données projet'!$E$9+1,1))</f>
        <v>339.31420023556404</v>
      </c>
      <c r="T31" s="62">
        <f t="shared" si="34"/>
        <v>340.55370180356397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9.1999999999999993</v>
      </c>
      <c r="AI31" s="14">
        <f>IF('Données projet'!$A$62&gt;35,AI30+AH31-AQ30,IF(A31&lt;'Données projet'!$A$62,$AF$205^A31,IF(A31='Données projet'!$A$62,'Données projet'!$B$62,AI30+AH31-AQ30)))</f>
        <v>102.60000000000002</v>
      </c>
      <c r="AJ31" s="14">
        <f>AI31*VLOOKUP('Données projet'!$B$10,Paramètres!$A$1:$I$89,3,0)*VLOOKUP('Données projet'!$B$10,Paramètres!$A$1:$I$89,5,0)</f>
        <v>104.03640000000003</v>
      </c>
      <c r="AK31" s="14">
        <f t="shared" si="35"/>
        <v>27.921388397820998</v>
      </c>
      <c r="AL31" s="22">
        <f t="shared" si="4"/>
        <v>229.82648145953826</v>
      </c>
      <c r="AM31" s="62">
        <f t="shared" si="5"/>
        <v>464.55795088152234</v>
      </c>
      <c r="AN31" s="62">
        <f ca="1">AVERAGE(OFFSET($AM$3,0,0,'Données projet'!$E$10+1,1))-AVERAGE(OFFSET($H$3,0,0,'Données projet'!$E$10+1,1))</f>
        <v>520.80494930257237</v>
      </c>
      <c r="AO31" s="62">
        <f t="shared" si="36"/>
        <v>325.72635759450861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8.6</v>
      </c>
      <c r="BD31" s="13">
        <f>IF('Données projet'!$A$88&gt;35,BD30+BC31-BL30,IF(A31&lt;'Données projet'!$A$88,$BA$205^A31,IF(A31='Données projet'!$A$88,'Données projet'!$B$88,BD30+BC31-BL30)))</f>
        <v>106.79999999999998</v>
      </c>
      <c r="BE31" s="14">
        <f>BD31*VLOOKUP('Données projet'!$B$11,Paramètres!$A$1:$I$89,3,0)*VLOOKUP('Données projet'!$B$11,Paramètres!$A$1:$I$89,5,0)</f>
        <v>93.300479999999993</v>
      </c>
      <c r="BF31" s="14">
        <f t="shared" si="37"/>
        <v>25.35954513622837</v>
      </c>
      <c r="BG31" s="22">
        <f t="shared" si="7"/>
        <v>206.66621044559773</v>
      </c>
      <c r="BH31" s="62">
        <f t="shared" si="8"/>
        <v>441.39767986758181</v>
      </c>
      <c r="BI31" s="62">
        <f ca="1">AVERAGE(OFFSET($BH$3,0,0,'Données projet'!$E$11+1,1))-AVERAGE(OFFSET($H$3,0,0,'Données projet'!$E$11+1,1))</f>
        <v>294.05955218567476</v>
      </c>
      <c r="BJ31" s="62">
        <f t="shared" si="38"/>
        <v>294.839995960176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9.1999999999999993</v>
      </c>
      <c r="BY31" s="13">
        <f>IF('Données projet'!$A$114&gt;35,BY30+BX31-CG30,IF(A31&lt;'Données projet'!$A$114,$BV$205^A31,IF(A31='Données projet'!$A$114,'Données projet'!$B$114,BY30+BX31-CG30)))</f>
        <v>102.60000000000002</v>
      </c>
      <c r="BZ31" s="14">
        <f>BY31*VLOOKUP('Données projet'!$B$12,Paramètres!$A$1:$I$89,3,0)*VLOOKUP('Données projet'!$B$12,Paramètres!$A$1:$I$89,5,0)</f>
        <v>110.43864000000002</v>
      </c>
      <c r="CA31" s="14">
        <f t="shared" si="39"/>
        <v>29.434307628523538</v>
      </c>
      <c r="CB31" s="22">
        <f t="shared" si="10"/>
        <v>243.61205045301185</v>
      </c>
      <c r="CC31" s="62">
        <f t="shared" si="11"/>
        <v>478.34351987499593</v>
      </c>
      <c r="CD31" s="62">
        <f ca="1">AVERAGE(OFFSET($CC$3,0,0,'Données projet'!$E$12+1,1))-AVERAGE(OFFSET($H$3,0,0,'Données projet'!$E$12+1,1))</f>
        <v>548.17046467409421</v>
      </c>
      <c r="CE31" s="62">
        <f t="shared" si="40"/>
        <v>341.9250949809848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4.8</v>
      </c>
      <c r="CT31" s="13">
        <f>IF('Données projet'!$A$140&gt;35,CT30+CS31-DB30,IF(A31&lt;'Données projet'!$A$140,$CQ$205^A31,IF(A31='Données projet'!$A$140,'Données projet'!$B$140,CT30+CS31-DB30)))</f>
        <v>44.399999999999991</v>
      </c>
      <c r="CU31" s="18">
        <f>CT31*VLOOKUP('Données projet'!$B$13,Paramètres!$A$1:$I$89,3,0)*VLOOKUP('Données projet'!$B$13,Paramètres!$A$1:$I$89,5,0)</f>
        <v>45.021599999999992</v>
      </c>
      <c r="CV31" s="14">
        <f t="shared" si="41"/>
        <v>13.320324173992205</v>
      </c>
      <c r="CW31" s="22">
        <f t="shared" si="13"/>
        <v>101.6121846030364</v>
      </c>
      <c r="CX31" s="62">
        <f t="shared" si="14"/>
        <v>336.3436540250205</v>
      </c>
      <c r="CY31" s="62">
        <f ca="1">AVERAGE(OFFSET($CX$3,0,0,'Données projet'!$E$13+1,1))-AVERAGE(OFFSET($H$3,0,0,'Données projet'!$E$13+1,1))</f>
        <v>345.67675698621832</v>
      </c>
      <c r="CZ31" s="62">
        <f t="shared" si="42"/>
        <v>178.72086185623849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70">
        <f t="shared" si="1"/>
        <v>183.33333333333334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8.6</v>
      </c>
      <c r="N32" s="14">
        <f>IF('Données projet'!$A$36&gt;35,N31+M32-V31,IF(A32&lt;'Données projet'!$A$36,$K$205^A32,IF(A32='Données projet'!$A$36,'Données projet'!$B$36,N31+M32-V31)))</f>
        <v>115.39999999999998</v>
      </c>
      <c r="O32" s="14">
        <f>N32*VLOOKUP('Données projet'!$B$9,Paramètres!$A$1:$I$89,3,0)*VLOOKUP('Données projet'!$B$9,Paramètres!$A$1:$I$89,5,0)</f>
        <v>120.61607999999998</v>
      </c>
      <c r="P32" s="14">
        <f t="shared" si="33"/>
        <v>31.818646984184912</v>
      </c>
      <c r="Q32" s="22">
        <f t="shared" si="2"/>
        <v>265.49048283078872</v>
      </c>
      <c r="R32" s="62">
        <f t="shared" si="0"/>
        <v>502.41838015356456</v>
      </c>
      <c r="S32" s="62">
        <f ca="1">AVERAGE(OFFSET($R$3,0,0,'Données projet'!$E$9+1,1))-AVERAGE(OFFSET($H$3,0,0,'Données projet'!$E$9+1,1))</f>
        <v>339.31420023556404</v>
      </c>
      <c r="T32" s="62">
        <f t="shared" si="34"/>
        <v>340.55370180356397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9.1999999999999993</v>
      </c>
      <c r="AI32" s="14">
        <f>IF('Données projet'!$A$62&gt;35,AI31+AH32-AQ31,IF(A32&lt;'Données projet'!$A$62,$AF$205^A32,IF(A32='Données projet'!$A$62,'Données projet'!$B$62,AI31+AH32-AQ31)))</f>
        <v>111.80000000000003</v>
      </c>
      <c r="AJ32" s="14">
        <f>AI32*VLOOKUP('Données projet'!$B$10,Paramètres!$A$1:$I$89,3,0)*VLOOKUP('Données projet'!$B$10,Paramètres!$A$1:$I$89,5,0)</f>
        <v>113.36520000000003</v>
      </c>
      <c r="AK32" s="14">
        <f t="shared" si="35"/>
        <v>30.122456058687614</v>
      </c>
      <c r="AL32" s="22">
        <f t="shared" si="4"/>
        <v>249.9076676355476</v>
      </c>
      <c r="AM32" s="62">
        <f t="shared" si="5"/>
        <v>486.8355649583234</v>
      </c>
      <c r="AN32" s="62">
        <f ca="1">AVERAGE(OFFSET($AM$3,0,0,'Données projet'!$E$10+1,1))-AVERAGE(OFFSET($H$3,0,0,'Données projet'!$E$10+1,1))</f>
        <v>520.80494930257237</v>
      </c>
      <c r="AO32" s="62">
        <f t="shared" si="36"/>
        <v>325.72635759450861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8.6</v>
      </c>
      <c r="BD32" s="13">
        <f>IF('Données projet'!$A$88&gt;35,BD31+BC32-BL31,IF(A32&lt;'Données projet'!$A$88,$BA$205^A32,IF(A32='Données projet'!$A$88,'Données projet'!$B$88,BD31+BC32-BL31)))</f>
        <v>115.39999999999998</v>
      </c>
      <c r="BE32" s="14">
        <f>BD32*VLOOKUP('Données projet'!$B$11,Paramètres!$A$1:$I$89,3,0)*VLOOKUP('Données projet'!$B$11,Paramètres!$A$1:$I$89,5,0)</f>
        <v>100.81344</v>
      </c>
      <c r="BF32" s="14">
        <f t="shared" si="37"/>
        <v>27.155696942944218</v>
      </c>
      <c r="BG32" s="22">
        <f t="shared" si="7"/>
        <v>222.87958017562786</v>
      </c>
      <c r="BH32" s="62">
        <f t="shared" si="8"/>
        <v>459.80747749840373</v>
      </c>
      <c r="BI32" s="62">
        <f ca="1">AVERAGE(OFFSET($BH$3,0,0,'Données projet'!$E$11+1,1))-AVERAGE(OFFSET($H$3,0,0,'Données projet'!$E$11+1,1))</f>
        <v>294.05955218567476</v>
      </c>
      <c r="BJ32" s="62">
        <f t="shared" si="38"/>
        <v>294.839995960176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9.1999999999999993</v>
      </c>
      <c r="BY32" s="13">
        <f>IF('Données projet'!$A$114&gt;35,BY31+BX32-CG31,IF(A32&lt;'Données projet'!$A$114,$BV$205^A32,IF(A32='Données projet'!$A$114,'Données projet'!$B$114,BY31+BX32-CG31)))</f>
        <v>111.80000000000003</v>
      </c>
      <c r="BZ32" s="14">
        <f>BY32*VLOOKUP('Données projet'!$B$12,Paramètres!$A$1:$I$89,3,0)*VLOOKUP('Données projet'!$B$12,Paramètres!$A$1:$I$89,5,0)</f>
        <v>120.34152000000002</v>
      </c>
      <c r="CA32" s="14">
        <f t="shared" si="39"/>
        <v>31.754640046026051</v>
      </c>
      <c r="CB32" s="22">
        <f t="shared" si="10"/>
        <v>264.90081208016204</v>
      </c>
      <c r="CC32" s="62">
        <f t="shared" si="11"/>
        <v>501.82870940293787</v>
      </c>
      <c r="CD32" s="62">
        <f ca="1">AVERAGE(OFFSET($CC$3,0,0,'Données projet'!$E$12+1,1))-AVERAGE(OFFSET($H$3,0,0,'Données projet'!$E$12+1,1))</f>
        <v>548.17046467409421</v>
      </c>
      <c r="CE32" s="62">
        <f t="shared" si="40"/>
        <v>341.9250949809848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4.8</v>
      </c>
      <c r="CT32" s="13">
        <f>IF('Données projet'!$A$140&gt;35,CT31+CS32-DB31,IF(A32&lt;'Données projet'!$A$140,$CQ$205^A32,IF(A32='Données projet'!$A$140,'Données projet'!$B$140,CT31+CS32-DB31)))</f>
        <v>49.199999999999989</v>
      </c>
      <c r="CU32" s="18">
        <f>CT32*VLOOKUP('Données projet'!$B$13,Paramètres!$A$1:$I$89,3,0)*VLOOKUP('Données projet'!$B$13,Paramètres!$A$1:$I$89,5,0)</f>
        <v>49.888799999999989</v>
      </c>
      <c r="CV32" s="14">
        <f t="shared" si="41"/>
        <v>14.585038058304724</v>
      </c>
      <c r="CW32" s="22">
        <f t="shared" si="13"/>
        <v>112.29193461821403</v>
      </c>
      <c r="CX32" s="62">
        <f t="shared" si="14"/>
        <v>349.21983194098988</v>
      </c>
      <c r="CY32" s="62">
        <f ca="1">AVERAGE(OFFSET($CX$3,0,0,'Données projet'!$E$13+1,1))-AVERAGE(OFFSET($H$3,0,0,'Données projet'!$E$13+1,1))</f>
        <v>345.67675698621832</v>
      </c>
      <c r="CZ32" s="62">
        <f t="shared" si="42"/>
        <v>178.72086185623849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70">
        <f t="shared" si="1"/>
        <v>183.33333333333334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124</v>
      </c>
      <c r="L33" s="13">
        <f>VLOOKUP(A33,'Données projet'!$A$35:$I$55,9,0)</f>
        <v>8.6</v>
      </c>
      <c r="M33" s="13">
        <f t="array" ref="M33">INDEX(L:L,MIN(IF(ISNUMBER(L33:L229),ROW(L33:L229),"")))</f>
        <v>8.6</v>
      </c>
      <c r="N33" s="14">
        <f>IF('Données projet'!$A$36&gt;35,N32+M33-V32,IF(A33&lt;'Données projet'!$A$36,$K$205^A33,IF(A33='Données projet'!$A$36,'Données projet'!$B$36,N32+M33-V32)))</f>
        <v>123.99999999999997</v>
      </c>
      <c r="O33" s="14">
        <f>N33*VLOOKUP('Données projet'!$B$9,Paramètres!$A$1:$I$89,3,0)*VLOOKUP('Données projet'!$B$9,Paramètres!$A$1:$I$89,5,0)</f>
        <v>129.60479999999998</v>
      </c>
      <c r="P33" s="14">
        <f t="shared" si="33"/>
        <v>33.905024040491121</v>
      </c>
      <c r="Q33" s="22">
        <f t="shared" si="2"/>
        <v>284.77961020385533</v>
      </c>
      <c r="R33" s="62">
        <f t="shared" si="0"/>
        <v>523.88703513689734</v>
      </c>
      <c r="S33" s="62">
        <f ca="1">AVERAGE(OFFSET($R$3,0,0,'Données projet'!$E$9+1,1))-AVERAGE(OFFSET($H$3,0,0,'Données projet'!$E$9+1,1))</f>
        <v>339.31420023556404</v>
      </c>
      <c r="T33" s="62">
        <f t="shared" si="34"/>
        <v>340.55370180356397</v>
      </c>
      <c r="U33" s="16">
        <f>IF(ISNA(VLOOKUP(A33,'Données projet'!$A$35:$I$55,3,0)),0,VLOOKUP(A33,'Données projet'!$A$35:$I$55,3,0))</f>
        <v>3</v>
      </c>
      <c r="V33" s="16">
        <f>IF(ISNA(VLOOKUP(A33,'Données projet'!$A$35:$I$55,4,0)),0,VLOOKUP(A33,'Données projet'!$A$35:$I$55,4,0))</f>
        <v>26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121</v>
      </c>
      <c r="AG33" s="13">
        <f>VLOOKUP(A33,'Données projet'!$A$61:$I$81,9,0)</f>
        <v>9.1999999999999993</v>
      </c>
      <c r="AH33" s="13">
        <f t="array" ref="AH33">INDEX(AG:AG,MIN(IF(ISNUMBER(AG33:AG229),ROW(AG33:AG229),"")))</f>
        <v>9.1999999999999993</v>
      </c>
      <c r="AI33" s="14">
        <f>IF('Données projet'!$A$62&gt;35,AI32+AH33-AQ32,IF(A33&lt;'Données projet'!$A$62,$AF$205^A33,IF(A33='Données projet'!$A$62,'Données projet'!$B$62,AI32+AH33-AQ32)))</f>
        <v>121.00000000000003</v>
      </c>
      <c r="AJ33" s="14">
        <f>AI33*VLOOKUP('Données projet'!$B$10,Paramètres!$A$1:$I$89,3,0)*VLOOKUP('Données projet'!$B$10,Paramètres!$A$1:$I$89,5,0)</f>
        <v>122.69400000000003</v>
      </c>
      <c r="AK33" s="14">
        <f t="shared" si="35"/>
        <v>32.302516360650685</v>
      </c>
      <c r="AL33" s="22">
        <f t="shared" si="4"/>
        <v>269.95226599480003</v>
      </c>
      <c r="AM33" s="62">
        <f t="shared" si="5"/>
        <v>509.05969092784198</v>
      </c>
      <c r="AN33" s="62">
        <f ca="1">AVERAGE(OFFSET($AM$3,0,0,'Données projet'!$E$10+1,1))-AVERAGE(OFFSET($H$3,0,0,'Données projet'!$E$10+1,1))</f>
        <v>520.80494930257237</v>
      </c>
      <c r="AO33" s="62">
        <f t="shared" si="36"/>
        <v>325.72635759450861</v>
      </c>
      <c r="AP33" s="16">
        <f>IF(ISNA(VLOOKUP(A33,'Données projet'!$A$61:$I$81,3,0)),0,VLOOKUP(A33,'Données projet'!$A$61:$I$81,3,0))</f>
        <v>3</v>
      </c>
      <c r="AQ33" s="16">
        <f>IF(ISNA(VLOOKUP(A33,'Données projet'!$A$61:$I$81,4,0)),0,VLOOKUP(A33,'Données projet'!$A$61:$I$81,4,0))</f>
        <v>28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124</v>
      </c>
      <c r="BB33" s="13">
        <f>VLOOKUP(A33,'Données projet'!$A$87:$I$107,9,0)</f>
        <v>8.6</v>
      </c>
      <c r="BC33" s="13">
        <f t="array" ref="BC33">INDEX(BB:BB,MIN(IF(ISNUMBER(BB33:BB229),ROW(BB33:BB229),"")))</f>
        <v>8.6</v>
      </c>
      <c r="BD33" s="13">
        <f>IF('Données projet'!$A$88&gt;35,BD32+BC33-BL32,IF(A33&lt;'Données projet'!$A$88,$BA$205^A33,IF(A33='Données projet'!$A$88,'Données projet'!$B$88,BD32+BC33-BL32)))</f>
        <v>123.99999999999997</v>
      </c>
      <c r="BE33" s="14">
        <f>BD33*VLOOKUP('Données projet'!$B$11,Paramètres!$A$1:$I$89,3,0)*VLOOKUP('Données projet'!$B$11,Paramètres!$A$1:$I$89,5,0)</f>
        <v>108.32640000000001</v>
      </c>
      <c r="BF33" s="14">
        <f t="shared" si="37"/>
        <v>28.936320206966883</v>
      </c>
      <c r="BG33" s="22">
        <f t="shared" si="7"/>
        <v>239.06590436046736</v>
      </c>
      <c r="BH33" s="62">
        <f t="shared" si="8"/>
        <v>478.17332929350937</v>
      </c>
      <c r="BI33" s="62">
        <f ca="1">AVERAGE(OFFSET($BH$3,0,0,'Données projet'!$E$11+1,1))-AVERAGE(OFFSET($H$3,0,0,'Données projet'!$E$11+1,1))</f>
        <v>294.05955218567476</v>
      </c>
      <c r="BJ33" s="62">
        <f t="shared" si="38"/>
        <v>294.839995960176</v>
      </c>
      <c r="BK33" s="16">
        <f>IF(ISNA(VLOOKUP(A33,'Données projet'!$A$87:$I$107,3,0)),0,VLOOKUP(A33,'Données projet'!$A$87:$I$107,3,0))</f>
        <v>3</v>
      </c>
      <c r="BL33" s="16">
        <f>IF(ISNA(VLOOKUP(A33,'Données projet'!$A$87:$I$107,4,0)),0,VLOOKUP(A33,'Données projet'!$A$87:$I$107,4,0))</f>
        <v>26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121</v>
      </c>
      <c r="BW33" s="13">
        <f>VLOOKUP(A33,'Données projet'!$A$113:$I$133,9,0)</f>
        <v>9.1999999999999993</v>
      </c>
      <c r="BX33" s="13">
        <f t="array" ref="BX33">INDEX(BW:BW,MIN(IF(ISNUMBER(BW33:BW229),ROW(BW33:BW229),"")))</f>
        <v>9.1999999999999993</v>
      </c>
      <c r="BY33" s="13">
        <f>IF('Données projet'!$A$114&gt;35,BY32+BX33-CG32,IF(A33&lt;'Données projet'!$A$114,$BV$205^A33,IF(A33='Données projet'!$A$114,'Données projet'!$B$114,BY32+BX33-CG32)))</f>
        <v>121.00000000000003</v>
      </c>
      <c r="BZ33" s="14">
        <f>BY33*VLOOKUP('Données projet'!$B$12,Paramètres!$A$1:$I$89,3,0)*VLOOKUP('Données projet'!$B$12,Paramètres!$A$1:$I$89,5,0)</f>
        <v>130.24440000000001</v>
      </c>
      <c r="CA33" s="14">
        <f t="shared" si="39"/>
        <v>34.052826821785409</v>
      </c>
      <c r="CB33" s="22">
        <f t="shared" si="10"/>
        <v>286.15100338127621</v>
      </c>
      <c r="CC33" s="62">
        <f t="shared" si="11"/>
        <v>525.25842831431817</v>
      </c>
      <c r="CD33" s="62">
        <f ca="1">AVERAGE(OFFSET($CC$3,0,0,'Données projet'!$E$12+1,1))-AVERAGE(OFFSET($H$3,0,0,'Données projet'!$E$12+1,1))</f>
        <v>548.17046467409421</v>
      </c>
      <c r="CE33" s="62">
        <f t="shared" si="40"/>
        <v>341.9250949809848</v>
      </c>
      <c r="CF33" s="16">
        <f>IF(ISNA(VLOOKUP(A33,'Données projet'!$A$113:$I$133,3,0)),0,VLOOKUP(A33,'Données projet'!$A$113:$I$133,3,0))</f>
        <v>3</v>
      </c>
      <c r="CG33" s="16">
        <f>IF(ISNA(VLOOKUP(A33,'Données projet'!$A$113:$I$133,4,0)),0,VLOOKUP(A33,'Données projet'!$A$113:$I$133,4,0))</f>
        <v>28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54</v>
      </c>
      <c r="CR33" s="13">
        <f>VLOOKUP(A33,'Données projet'!$A$139:$I$159,9,0)</f>
        <v>4.8</v>
      </c>
      <c r="CS33" s="13">
        <f t="array" ref="CS33">INDEX(CR:CR,MIN(IF(ISNUMBER(CR33:CR229),ROW(CR33:CR229),"")))</f>
        <v>4.8</v>
      </c>
      <c r="CT33" s="13">
        <f>IF('Données projet'!$A$140&gt;35,CT32+CS33-DB32,IF(A33&lt;'Données projet'!$A$140,$CQ$205^A33,IF(A33='Données projet'!$A$140,'Données projet'!$B$140,CT32+CS33-DB32)))</f>
        <v>53.999999999999986</v>
      </c>
      <c r="CU33" s="18">
        <f>CT33*VLOOKUP('Données projet'!$B$13,Paramètres!$A$1:$I$89,3,0)*VLOOKUP('Données projet'!$B$13,Paramètres!$A$1:$I$89,5,0)</f>
        <v>54.755999999999993</v>
      </c>
      <c r="CV33" s="14">
        <f t="shared" si="41"/>
        <v>15.835447037242044</v>
      </c>
      <c r="CW33" s="22">
        <f t="shared" si="13"/>
        <v>122.94677025652987</v>
      </c>
      <c r="CX33" s="62">
        <f t="shared" si="14"/>
        <v>362.05419518957183</v>
      </c>
      <c r="CY33" s="62">
        <f ca="1">AVERAGE(OFFSET($CX$3,0,0,'Données projet'!$E$13+1,1))-AVERAGE(OFFSET($H$3,0,0,'Données projet'!$E$13+1,1))</f>
        <v>345.67675698621832</v>
      </c>
      <c r="CZ33" s="62">
        <f t="shared" si="42"/>
        <v>178.72086185623849</v>
      </c>
      <c r="DA33" s="16">
        <f>IF(ISNA(VLOOKUP(A33,'Données projet'!$A$139:$I$159,3,0)),0,VLOOKUP(A33,'Données projet'!$A$139:$I$159,3,0))</f>
        <v>2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0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70">
        <f t="shared" si="1"/>
        <v>183.33333333333334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7.8</v>
      </c>
      <c r="N34" s="14">
        <f>IF('Données projet'!$A$36&gt;35,N33+M34-V33,IF(A34&lt;'Données projet'!$A$36,$K$205^A34,IF(A34='Données projet'!$A$36,'Données projet'!$B$36,N33+M34-V33)))</f>
        <v>105.79999999999998</v>
      </c>
      <c r="O34" s="14">
        <f>N34*VLOOKUP('Données projet'!$B$9,Paramètres!$A$1:$I$89,3,0)*VLOOKUP('Données projet'!$B$9,Paramètres!$A$1:$I$89,5,0)</f>
        <v>110.58216</v>
      </c>
      <c r="P34" s="14">
        <f t="shared" si="33"/>
        <v>29.468103844355575</v>
      </c>
      <c r="Q34" s="22">
        <f t="shared" si="2"/>
        <v>243.92087619558598</v>
      </c>
      <c r="R34" s="62">
        <f t="shared" si="0"/>
        <v>483.96899940840353</v>
      </c>
      <c r="S34" s="62">
        <f ca="1">AVERAGE(OFFSET($R$3,0,0,'Données projet'!$E$9+1,1))-AVERAGE(OFFSET($H$3,0,0,'Données projet'!$E$9+1,1))</f>
        <v>339.31420023556404</v>
      </c>
      <c r="T34" s="62">
        <f t="shared" si="34"/>
        <v>340.55370180356397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10.8</v>
      </c>
      <c r="AI34" s="14">
        <f>IF('Données projet'!$A$62&gt;35,AI33+AH34-AQ33,IF(A34&lt;'Données projet'!$A$62,$AF$205^A34,IF(A34='Données projet'!$A$62,'Données projet'!$B$62,AI33+AH34-AQ33)))</f>
        <v>103.80000000000004</v>
      </c>
      <c r="AJ34" s="14">
        <f>AI34*VLOOKUP('Données projet'!$B$10,Paramètres!$A$1:$I$89,3,0)*VLOOKUP('Données projet'!$B$10,Paramètres!$A$1:$I$89,5,0)</f>
        <v>105.25320000000005</v>
      </c>
      <c r="AK34" s="14">
        <f t="shared" si="35"/>
        <v>28.209746498519422</v>
      </c>
      <c r="AL34" s="22">
        <f t="shared" si="4"/>
        <v>232.44796515158808</v>
      </c>
      <c r="AM34" s="62">
        <f t="shared" si="5"/>
        <v>472.49608836440564</v>
      </c>
      <c r="AN34" s="62">
        <f ca="1">AVERAGE(OFFSET($AM$3,0,0,'Données projet'!$E$10+1,1))-AVERAGE(OFFSET($H$3,0,0,'Données projet'!$E$10+1,1))</f>
        <v>520.80494930257237</v>
      </c>
      <c r="AO34" s="62">
        <f t="shared" si="36"/>
        <v>325.72635759450861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7.8</v>
      </c>
      <c r="BD34" s="13">
        <f>IF('Données projet'!$A$88&gt;35,BD33+BC34-BL33,IF(A34&lt;'Données projet'!$A$88,$BA$205^A34,IF(A34='Données projet'!$A$88,'Données projet'!$B$88,BD33+BC34-BL33)))</f>
        <v>105.79999999999998</v>
      </c>
      <c r="BE34" s="14">
        <f>BD34*VLOOKUP('Données projet'!$B$11,Paramètres!$A$1:$I$89,3,0)*VLOOKUP('Données projet'!$B$11,Paramètres!$A$1:$I$89,5,0)</f>
        <v>92.426879999999997</v>
      </c>
      <c r="BF34" s="14">
        <f t="shared" si="37"/>
        <v>25.149620531579263</v>
      </c>
      <c r="BG34" s="22">
        <f t="shared" si="7"/>
        <v>204.77907175916721</v>
      </c>
      <c r="BH34" s="62">
        <f t="shared" si="8"/>
        <v>444.8271949719848</v>
      </c>
      <c r="BI34" s="62">
        <f ca="1">AVERAGE(OFFSET($BH$3,0,0,'Données projet'!$E$11+1,1))-AVERAGE(OFFSET($H$3,0,0,'Données projet'!$E$11+1,1))</f>
        <v>294.05955218567476</v>
      </c>
      <c r="BJ34" s="62">
        <f t="shared" si="38"/>
        <v>294.839995960176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10.8</v>
      </c>
      <c r="BY34" s="13">
        <f>IF('Données projet'!$A$114&gt;35,BY33+BX34-CG33,IF(A34&lt;'Données projet'!$A$114,$BV$205^A34,IF(A34='Données projet'!$A$114,'Données projet'!$B$114,BY33+BX34-CG33)))</f>
        <v>103.80000000000004</v>
      </c>
      <c r="BZ34" s="14">
        <f>BY34*VLOOKUP('Données projet'!$B$12,Paramètres!$A$1:$I$89,3,0)*VLOOKUP('Données projet'!$B$12,Paramètres!$A$1:$I$89,5,0)</f>
        <v>111.73032000000005</v>
      </c>
      <c r="CA34" s="14">
        <f t="shared" si="39"/>
        <v>29.738290400519091</v>
      </c>
      <c r="CB34" s="22">
        <f t="shared" si="10"/>
        <v>246.39116311423746</v>
      </c>
      <c r="CC34" s="62">
        <f t="shared" si="11"/>
        <v>486.43928632705502</v>
      </c>
      <c r="CD34" s="62">
        <f ca="1">AVERAGE(OFFSET($CC$3,0,0,'Données projet'!$E$12+1,1))-AVERAGE(OFFSET($H$3,0,0,'Données projet'!$E$12+1,1))</f>
        <v>548.17046467409421</v>
      </c>
      <c r="CE34" s="62">
        <f t="shared" si="40"/>
        <v>341.9250949809848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5</v>
      </c>
      <c r="CT34" s="13">
        <f>IF('Données projet'!$A$140&gt;35,CT33+CS34-DB33,IF(A34&lt;'Données projet'!$A$140,$CQ$205^A34,IF(A34='Données projet'!$A$140,'Données projet'!$B$140,CT33+CS34-DB33)))</f>
        <v>58.999999999999986</v>
      </c>
      <c r="CU34" s="18">
        <f>CT34*VLOOKUP('Données projet'!$B$13,Paramètres!$A$1:$I$89,3,0)*VLOOKUP('Données projet'!$B$13,Paramètres!$A$1:$I$89,5,0)</f>
        <v>59.825999999999993</v>
      </c>
      <c r="CV34" s="14">
        <f t="shared" si="41"/>
        <v>17.124268920142534</v>
      </c>
      <c r="CW34" s="22">
        <f t="shared" si="13"/>
        <v>134.02171836924822</v>
      </c>
      <c r="CX34" s="62">
        <f t="shared" si="14"/>
        <v>374.06984158206581</v>
      </c>
      <c r="CY34" s="62">
        <f ca="1">AVERAGE(OFFSET($CX$3,0,0,'Données projet'!$E$13+1,1))-AVERAGE(OFFSET($H$3,0,0,'Données projet'!$E$13+1,1))</f>
        <v>345.67675698621832</v>
      </c>
      <c r="CZ34" s="62">
        <f t="shared" si="42"/>
        <v>178.72086185623849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0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70">
        <f t="shared" si="1"/>
        <v>183.33333333333334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7.8</v>
      </c>
      <c r="N35" s="14">
        <f>IF('Données projet'!$A$36&gt;35,N34+M35-V34,IF(A35&lt;'Données projet'!$A$36,$K$205^A35,IF(A35='Données projet'!$A$36,'Données projet'!$B$36,N34+M35-V34)))</f>
        <v>113.59999999999998</v>
      </c>
      <c r="O35" s="14">
        <f>N35*VLOOKUP('Données projet'!$B$9,Paramètres!$A$1:$I$89,3,0)*VLOOKUP('Données projet'!$B$9,Paramètres!$A$1:$I$89,5,0)</f>
        <v>118.73472</v>
      </c>
      <c r="P35" s="14">
        <f t="shared" si="33"/>
        <v>31.379711702963693</v>
      </c>
      <c r="Q35" s="22">
        <f t="shared" ref="Q35:Q66" si="53">(O35+P35)*0.475*44/12</f>
        <v>261.4493018826617</v>
      </c>
      <c r="R35" s="62">
        <f t="shared" si="0"/>
        <v>502.42180436318699</v>
      </c>
      <c r="S35" s="62">
        <f ca="1">AVERAGE(OFFSET($R$3,0,0,'Données projet'!$E$9+1,1))-AVERAGE(OFFSET($H$3,0,0,'Données projet'!$E$9+1,1))</f>
        <v>339.31420023556404</v>
      </c>
      <c r="T35" s="62">
        <f t="shared" si="34"/>
        <v>340.55370180356397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10.8</v>
      </c>
      <c r="AI35" s="14">
        <f>IF('Données projet'!$A$62&gt;35,AI34+AH35-AQ34,IF(A35&lt;'Données projet'!$A$62,$AF$205^A35,IF(A35='Données projet'!$A$62,'Données projet'!$B$62,AI34+AH35-AQ34)))</f>
        <v>114.60000000000004</v>
      </c>
      <c r="AJ35" s="14">
        <f>AI35*VLOOKUP('Données projet'!$B$10,Paramètres!$A$1:$I$89,3,0)*VLOOKUP('Données projet'!$B$10,Paramètres!$A$1:$I$89,5,0)</f>
        <v>116.20440000000004</v>
      </c>
      <c r="AK35" s="14">
        <f t="shared" si="35"/>
        <v>30.788088768016376</v>
      </c>
      <c r="AL35" s="22">
        <f t="shared" si="4"/>
        <v>256.01191793762854</v>
      </c>
      <c r="AM35" s="62">
        <f t="shared" si="5"/>
        <v>496.98442041815383</v>
      </c>
      <c r="AN35" s="62">
        <f ca="1">AVERAGE(OFFSET($AM$3,0,0,'Données projet'!$E$10+1,1))-AVERAGE(OFFSET($H$3,0,0,'Données projet'!$E$10+1,1))</f>
        <v>520.80494930257237</v>
      </c>
      <c r="AO35" s="62">
        <f t="shared" si="36"/>
        <v>325.72635759450861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7.8</v>
      </c>
      <c r="BD35" s="13">
        <f>IF('Données projet'!$A$88&gt;35,BD34+BC35-BL34,IF(A35&lt;'Données projet'!$A$88,$BA$205^A35,IF(A35='Données projet'!$A$88,'Données projet'!$B$88,BD34+BC35-BL34)))</f>
        <v>113.59999999999998</v>
      </c>
      <c r="BE35" s="14">
        <f>BD35*VLOOKUP('Données projet'!$B$11,Paramètres!$A$1:$I$89,3,0)*VLOOKUP('Données projet'!$B$11,Paramètres!$A$1:$I$89,5,0)</f>
        <v>99.240959999999987</v>
      </c>
      <c r="BF35" s="14">
        <f t="shared" si="37"/>
        <v>26.781086624650886</v>
      </c>
      <c r="BG35" s="22">
        <f t="shared" si="7"/>
        <v>219.48839787126693</v>
      </c>
      <c r="BH35" s="62">
        <f t="shared" si="8"/>
        <v>460.46090035179225</v>
      </c>
      <c r="BI35" s="62">
        <f ca="1">AVERAGE(OFFSET($BH$3,0,0,'Données projet'!$E$11+1,1))-AVERAGE(OFFSET($H$3,0,0,'Données projet'!$E$11+1,1))</f>
        <v>294.05955218567476</v>
      </c>
      <c r="BJ35" s="62">
        <f t="shared" si="38"/>
        <v>294.839995960176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10.8</v>
      </c>
      <c r="BY35" s="13">
        <f>IF('Données projet'!$A$114&gt;35,BY34+BX35-CG34,IF(A35&lt;'Données projet'!$A$114,$BV$205^A35,IF(A35='Données projet'!$A$114,'Données projet'!$B$114,BY34+BX35-CG34)))</f>
        <v>114.60000000000004</v>
      </c>
      <c r="BZ35" s="14">
        <f>BY35*VLOOKUP('Données projet'!$B$12,Paramètres!$A$1:$I$89,3,0)*VLOOKUP('Données projet'!$B$12,Paramètres!$A$1:$I$89,5,0)</f>
        <v>123.35544000000004</v>
      </c>
      <c r="CA35" s="14">
        <f t="shared" si="39"/>
        <v>32.456340035111126</v>
      </c>
      <c r="CB35" s="22">
        <f t="shared" si="10"/>
        <v>271.37218356115193</v>
      </c>
      <c r="CC35" s="62">
        <f t="shared" si="11"/>
        <v>512.34468604167728</v>
      </c>
      <c r="CD35" s="62">
        <f ca="1">AVERAGE(OFFSET($CC$3,0,0,'Données projet'!$E$12+1,1))-AVERAGE(OFFSET($H$3,0,0,'Données projet'!$E$12+1,1))</f>
        <v>548.17046467409421</v>
      </c>
      <c r="CE35" s="62">
        <f t="shared" si="40"/>
        <v>341.9250949809848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5</v>
      </c>
      <c r="CT35" s="13">
        <f>IF('Données projet'!$A$140&gt;35,CT34+CS35-DB34,IF(A35&lt;'Données projet'!$A$140,$CQ$205^A35,IF(A35='Données projet'!$A$140,'Données projet'!$B$140,CT34+CS35-DB34)))</f>
        <v>63.999999999999986</v>
      </c>
      <c r="CU35" s="18">
        <f>CT35*VLOOKUP('Données projet'!$B$13,Paramètres!$A$1:$I$89,3,0)*VLOOKUP('Données projet'!$B$13,Paramètres!$A$1:$I$89,5,0)</f>
        <v>64.895999999999987</v>
      </c>
      <c r="CV35" s="14">
        <f t="shared" si="41"/>
        <v>18.400423846102949</v>
      </c>
      <c r="CW35" s="22">
        <f t="shared" si="13"/>
        <v>145.07460486529592</v>
      </c>
      <c r="CX35" s="62">
        <f t="shared" si="14"/>
        <v>386.04710734582125</v>
      </c>
      <c r="CY35" s="62">
        <f ca="1">AVERAGE(OFFSET($CX$3,0,0,'Données projet'!$E$13+1,1))-AVERAGE(OFFSET($H$3,0,0,'Données projet'!$E$13+1,1))</f>
        <v>345.67675698621832</v>
      </c>
      <c r="CZ35" s="62">
        <f t="shared" si="42"/>
        <v>178.72086185623849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0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70">
        <f t="shared" si="1"/>
        <v>183.33333333333334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7.8</v>
      </c>
      <c r="N36" s="14">
        <f>IF('Données projet'!$A$36&gt;35,N35+M36-V35,IF(A36&lt;'Données projet'!$A$36,$K$205^A36,IF(A36='Données projet'!$A$36,'Données projet'!$B$36,N35+M36-V35)))</f>
        <v>121.39999999999998</v>
      </c>
      <c r="O36" s="14">
        <f>N36*VLOOKUP('Données projet'!$B$9,Paramètres!$A$1:$I$89,3,0)*VLOOKUP('Données projet'!$B$9,Paramètres!$A$1:$I$89,5,0)</f>
        <v>126.88727999999999</v>
      </c>
      <c r="P36" s="14">
        <f t="shared" si="33"/>
        <v>33.276089770555018</v>
      </c>
      <c r="Q36" s="22">
        <f t="shared" si="53"/>
        <v>278.95120235038326</v>
      </c>
      <c r="R36" s="62">
        <f t="shared" si="0"/>
        <v>520.83204818492402</v>
      </c>
      <c r="S36" s="62">
        <f ca="1">AVERAGE(OFFSET($R$3,0,0,'Données projet'!$E$9+1,1))-AVERAGE(OFFSET($H$3,0,0,'Données projet'!$E$9+1,1))</f>
        <v>339.31420023556404</v>
      </c>
      <c r="T36" s="62">
        <f t="shared" si="34"/>
        <v>340.55370180356397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10.8</v>
      </c>
      <c r="AI36" s="14">
        <f>IF('Données projet'!$A$62&gt;35,AI35+AH36-AQ35,IF(A36&lt;'Données projet'!$A$62,$AF$205^A36,IF(A36='Données projet'!$A$62,'Données projet'!$B$62,AI35+AH36-AQ35)))</f>
        <v>125.40000000000003</v>
      </c>
      <c r="AJ36" s="14">
        <f>AI36*VLOOKUP('Données projet'!$B$10,Paramètres!$A$1:$I$89,3,0)*VLOOKUP('Données projet'!$B$10,Paramètres!$A$1:$I$89,5,0)</f>
        <v>127.15560000000004</v>
      </c>
      <c r="AK36" s="14">
        <f t="shared" si="35"/>
        <v>33.338258149231912</v>
      </c>
      <c r="AL36" s="22">
        <f t="shared" si="4"/>
        <v>279.52680294324563</v>
      </c>
      <c r="AM36" s="62">
        <f t="shared" si="5"/>
        <v>521.40764877778633</v>
      </c>
      <c r="AN36" s="62">
        <f ca="1">AVERAGE(OFFSET($AM$3,0,0,'Données projet'!$E$10+1,1))-AVERAGE(OFFSET($H$3,0,0,'Données projet'!$E$10+1,1))</f>
        <v>520.80494930257237</v>
      </c>
      <c r="AO36" s="62">
        <f t="shared" si="36"/>
        <v>325.72635759450861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7.8</v>
      </c>
      <c r="BD36" s="13">
        <f>IF('Données projet'!$A$88&gt;35,BD35+BC36-BL35,IF(A36&lt;'Données projet'!$A$88,$BA$205^A36,IF(A36='Données projet'!$A$88,'Données projet'!$B$88,BD35+BC36-BL35)))</f>
        <v>121.39999999999998</v>
      </c>
      <c r="BE36" s="14">
        <f>BD36*VLOOKUP('Données projet'!$B$11,Paramètres!$A$1:$I$89,3,0)*VLOOKUP('Données projet'!$B$11,Paramètres!$A$1:$I$89,5,0)</f>
        <v>106.05503999999999</v>
      </c>
      <c r="BF36" s="14">
        <f t="shared" si="37"/>
        <v>28.399554817794122</v>
      </c>
      <c r="BG36" s="22">
        <f t="shared" si="7"/>
        <v>234.17508597432473</v>
      </c>
      <c r="BH36" s="62">
        <f t="shared" si="8"/>
        <v>476.05593180886547</v>
      </c>
      <c r="BI36" s="62">
        <f ca="1">AVERAGE(OFFSET($BH$3,0,0,'Données projet'!$E$11+1,1))-AVERAGE(OFFSET($H$3,0,0,'Données projet'!$E$11+1,1))</f>
        <v>294.05955218567476</v>
      </c>
      <c r="BJ36" s="62">
        <f t="shared" si="38"/>
        <v>294.839995960176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10.8</v>
      </c>
      <c r="BY36" s="13">
        <f>IF('Données projet'!$A$114&gt;35,BY35+BX36-CG35,IF(A36&lt;'Données projet'!$A$114,$BV$205^A36,IF(A36='Données projet'!$A$114,'Données projet'!$B$114,BY35+BX36-CG35)))</f>
        <v>125.40000000000003</v>
      </c>
      <c r="BZ36" s="14">
        <f>BY36*VLOOKUP('Données projet'!$B$12,Paramètres!$A$1:$I$89,3,0)*VLOOKUP('Données projet'!$B$12,Paramètres!$A$1:$I$89,5,0)</f>
        <v>134.98056000000003</v>
      </c>
      <c r="CA36" s="14">
        <f t="shared" si="39"/>
        <v>35.144690234680603</v>
      </c>
      <c r="CB36" s="22">
        <f t="shared" si="10"/>
        <v>296.30147749206873</v>
      </c>
      <c r="CC36" s="62">
        <f t="shared" si="11"/>
        <v>538.18232332660943</v>
      </c>
      <c r="CD36" s="62">
        <f ca="1">AVERAGE(OFFSET($CC$3,0,0,'Données projet'!$E$12+1,1))-AVERAGE(OFFSET($H$3,0,0,'Données projet'!$E$12+1,1))</f>
        <v>548.17046467409421</v>
      </c>
      <c r="CE36" s="62">
        <f t="shared" si="40"/>
        <v>341.9250949809848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5</v>
      </c>
      <c r="CT36" s="13">
        <f>IF('Données projet'!$A$140&gt;35,CT35+CS36-DB35,IF(A36&lt;'Données projet'!$A$140,$CQ$205^A36,IF(A36='Données projet'!$A$140,'Données projet'!$B$140,CT35+CS36-DB35)))</f>
        <v>68.999999999999986</v>
      </c>
      <c r="CU36" s="18">
        <f>CT36*VLOOKUP('Données projet'!$B$13,Paramètres!$A$1:$I$89,3,0)*VLOOKUP('Données projet'!$B$13,Paramètres!$A$1:$I$89,5,0)</f>
        <v>69.965999999999994</v>
      </c>
      <c r="CV36" s="14">
        <f t="shared" si="41"/>
        <v>19.665013934342461</v>
      </c>
      <c r="CW36" s="22">
        <f t="shared" si="13"/>
        <v>156.10734926897979</v>
      </c>
      <c r="CX36" s="62">
        <f t="shared" si="14"/>
        <v>397.98819510352052</v>
      </c>
      <c r="CY36" s="62">
        <f ca="1">AVERAGE(OFFSET($CX$3,0,0,'Données projet'!$E$13+1,1))-AVERAGE(OFFSET($H$3,0,0,'Données projet'!$E$13+1,1))</f>
        <v>345.67675698621832</v>
      </c>
      <c r="CZ36" s="62">
        <f t="shared" si="42"/>
        <v>178.72086185623849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0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70">
        <f t="shared" si="1"/>
        <v>183.33333333333334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7.8</v>
      </c>
      <c r="N37" s="14">
        <f>IF('Données projet'!$A$36&gt;35,N36+M37-V36,IF(A37&lt;'Données projet'!$A$36,$K$205^A37,IF(A37='Données projet'!$A$36,'Données projet'!$B$36,N36+M37-V36)))</f>
        <v>129.19999999999999</v>
      </c>
      <c r="O37" s="14">
        <f>N37*VLOOKUP('Données projet'!$B$9,Paramètres!$A$1:$I$89,3,0)*VLOOKUP('Données projet'!$B$9,Paramètres!$A$1:$I$89,5,0)</f>
        <v>135.03984</v>
      </c>
      <c r="P37" s="14">
        <f t="shared" si="33"/>
        <v>35.158327939856846</v>
      </c>
      <c r="Q37" s="22">
        <f t="shared" si="53"/>
        <v>296.428475828584</v>
      </c>
      <c r="R37" s="62">
        <f t="shared" si="0"/>
        <v>539.20190729069964</v>
      </c>
      <c r="S37" s="62">
        <f ca="1">AVERAGE(OFFSET($R$3,0,0,'Données projet'!$E$9+1,1))-AVERAGE(OFFSET($H$3,0,0,'Données projet'!$E$9+1,1))</f>
        <v>339.31420023556404</v>
      </c>
      <c r="T37" s="62">
        <f t="shared" si="34"/>
        <v>340.55370180356397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10.8</v>
      </c>
      <c r="AI37" s="14">
        <f>IF('Données projet'!$A$62&gt;35,AI36+AH37-AQ36,IF(A37&lt;'Données projet'!$A$62,$AF$205^A37,IF(A37='Données projet'!$A$62,'Données projet'!$B$62,AI36+AH37-AQ36)))</f>
        <v>136.20000000000005</v>
      </c>
      <c r="AJ37" s="14">
        <f>AI37*VLOOKUP('Données projet'!$B$10,Paramètres!$A$1:$I$89,3,0)*VLOOKUP('Données projet'!$B$10,Paramètres!$A$1:$I$89,5,0)</f>
        <v>138.10680000000005</v>
      </c>
      <c r="AK37" s="14">
        <f t="shared" si="35"/>
        <v>35.862956890686135</v>
      </c>
      <c r="AL37" s="22">
        <f t="shared" si="4"/>
        <v>302.99732658461176</v>
      </c>
      <c r="AM37" s="62">
        <f t="shared" si="5"/>
        <v>545.77075804672734</v>
      </c>
      <c r="AN37" s="62">
        <f ca="1">AVERAGE(OFFSET($AM$3,0,0,'Données projet'!$E$10+1,1))-AVERAGE(OFFSET($H$3,0,0,'Données projet'!$E$10+1,1))</f>
        <v>520.80494930257237</v>
      </c>
      <c r="AO37" s="62">
        <f t="shared" si="36"/>
        <v>325.72635759450861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7.8</v>
      </c>
      <c r="BD37" s="13">
        <f>IF('Données projet'!$A$88&gt;35,BD36+BC37-BL36,IF(A37&lt;'Données projet'!$A$88,$BA$205^A37,IF(A37='Données projet'!$A$88,'Données projet'!$B$88,BD36+BC37-BL36)))</f>
        <v>129.19999999999999</v>
      </c>
      <c r="BE37" s="14">
        <f>BD37*VLOOKUP('Données projet'!$B$11,Paramètres!$A$1:$I$89,3,0)*VLOOKUP('Données projet'!$B$11,Paramètres!$A$1:$I$89,5,0)</f>
        <v>112.86912000000001</v>
      </c>
      <c r="BF37" s="14">
        <f t="shared" si="37"/>
        <v>30.00595528244644</v>
      </c>
      <c r="BG37" s="22">
        <f t="shared" si="7"/>
        <v>248.84075611692757</v>
      </c>
      <c r="BH37" s="62">
        <f t="shared" si="8"/>
        <v>491.61418757904312</v>
      </c>
      <c r="BI37" s="62">
        <f ca="1">AVERAGE(OFFSET($BH$3,0,0,'Données projet'!$E$11+1,1))-AVERAGE(OFFSET($H$3,0,0,'Données projet'!$E$11+1,1))</f>
        <v>294.05955218567476</v>
      </c>
      <c r="BJ37" s="62">
        <f t="shared" si="38"/>
        <v>294.839995960176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10.8</v>
      </c>
      <c r="BY37" s="13">
        <f>IF('Données projet'!$A$114&gt;35,BY36+BX37-CG36,IF(A37&lt;'Données projet'!$A$114,$BV$205^A37,IF(A37='Données projet'!$A$114,'Données projet'!$B$114,BY36+BX37-CG36)))</f>
        <v>136.20000000000005</v>
      </c>
      <c r="BZ37" s="14">
        <f>BY37*VLOOKUP('Données projet'!$B$12,Paramètres!$A$1:$I$89,3,0)*VLOOKUP('Données projet'!$B$12,Paramètres!$A$1:$I$89,5,0)</f>
        <v>146.60568000000004</v>
      </c>
      <c r="CA37" s="14">
        <f t="shared" si="39"/>
        <v>37.806189668967654</v>
      </c>
      <c r="CB37" s="22">
        <f t="shared" si="10"/>
        <v>321.18400634011869</v>
      </c>
      <c r="CC37" s="62">
        <f t="shared" si="11"/>
        <v>563.95743780223427</v>
      </c>
      <c r="CD37" s="62">
        <f ca="1">AVERAGE(OFFSET($CC$3,0,0,'Données projet'!$E$12+1,1))-AVERAGE(OFFSET($H$3,0,0,'Données projet'!$E$12+1,1))</f>
        <v>548.17046467409421</v>
      </c>
      <c r="CE37" s="62">
        <f t="shared" si="40"/>
        <v>341.9250949809848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5</v>
      </c>
      <c r="CT37" s="13">
        <f>IF('Données projet'!$A$140&gt;35,CT36+CS37-DB36,IF(A37&lt;'Données projet'!$A$140,$CQ$205^A37,IF(A37='Données projet'!$A$140,'Données projet'!$B$140,CT36+CS37-DB36)))</f>
        <v>73.999999999999986</v>
      </c>
      <c r="CU37" s="18">
        <f>CT37*VLOOKUP('Données projet'!$B$13,Paramètres!$A$1:$I$89,3,0)*VLOOKUP('Données projet'!$B$13,Paramètres!$A$1:$I$89,5,0)</f>
        <v>75.035999999999987</v>
      </c>
      <c r="CV37" s="14">
        <f t="shared" si="41"/>
        <v>20.918972521981534</v>
      </c>
      <c r="CW37" s="22">
        <f t="shared" si="13"/>
        <v>167.12157714245114</v>
      </c>
      <c r="CX37" s="62">
        <f t="shared" si="14"/>
        <v>409.89500860456673</v>
      </c>
      <c r="CY37" s="62">
        <f ca="1">AVERAGE(OFFSET($CX$3,0,0,'Données projet'!$E$13+1,1))-AVERAGE(OFFSET($H$3,0,0,'Données projet'!$E$13+1,1))</f>
        <v>345.67675698621832</v>
      </c>
      <c r="CZ37" s="62">
        <f t="shared" si="42"/>
        <v>178.72086185623849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0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70">
        <f t="shared" si="1"/>
        <v>183.33333333333334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137</v>
      </c>
      <c r="L38" s="13">
        <f>VLOOKUP(A38,'Données projet'!$A$35:$I$55,9,0)</f>
        <v>7.8</v>
      </c>
      <c r="M38" s="13">
        <f t="array" ref="M38">INDEX(L:L,MIN(IF(ISNUMBER(L38:L234),ROW(L38:L234),"")))</f>
        <v>7.8</v>
      </c>
      <c r="N38" s="14">
        <f>IF('Données projet'!$A$36&gt;35,N37+M38-V37,IF(A38&lt;'Données projet'!$A$36,$K$205^A38,IF(A38='Données projet'!$A$36,'Données projet'!$B$36,N37+M38-V37)))</f>
        <v>137</v>
      </c>
      <c r="O38" s="14">
        <f>N38*VLOOKUP('Données projet'!$B$9,Paramètres!$A$1:$I$89,3,0)*VLOOKUP('Données projet'!$B$9,Paramètres!$A$1:$I$89,5,0)</f>
        <v>143.19240000000002</v>
      </c>
      <c r="P38" s="14">
        <f t="shared" si="33"/>
        <v>37.027377071278792</v>
      </c>
      <c r="Q38" s="22">
        <f t="shared" si="53"/>
        <v>313.88277839914394</v>
      </c>
      <c r="R38" s="62">
        <f t="shared" si="0"/>
        <v>557.53331112371848</v>
      </c>
      <c r="S38" s="62">
        <f ca="1">AVERAGE(OFFSET($R$3,0,0,'Données projet'!$E$9+1,1))-AVERAGE(OFFSET($H$3,0,0,'Données projet'!$E$9+1,1))</f>
        <v>339.31420023556404</v>
      </c>
      <c r="T38" s="62">
        <f t="shared" si="34"/>
        <v>340.55370180356397</v>
      </c>
      <c r="U38" s="16">
        <f>IF(ISNA(VLOOKUP(A38,'Données projet'!$A$35:$I$55,3,0)),0,VLOOKUP(A38,'Données projet'!$A$35:$I$55,3,0))</f>
        <v>4</v>
      </c>
      <c r="V38" s="16">
        <f>IF(ISNA(VLOOKUP(A38,'Données projet'!$A$35:$I$55,4,0)),0,VLOOKUP(A38,'Données projet'!$A$35:$I$55,4,0))</f>
        <v>25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147</v>
      </c>
      <c r="AG38" s="13">
        <f>VLOOKUP(A38,'Données projet'!$A$61:$I$81,9,0)</f>
        <v>10.8</v>
      </c>
      <c r="AH38" s="13">
        <f t="array" ref="AH38">INDEX(AG:AG,MIN(IF(ISNUMBER(AG38:AG234),ROW(AG38:AG234),"")))</f>
        <v>10.8</v>
      </c>
      <c r="AI38" s="14">
        <f>IF('Données projet'!$A$62&gt;35,AI37+AH38-AQ37,IF(A38&lt;'Données projet'!$A$62,$AF$205^A38,IF(A38='Données projet'!$A$62,'Données projet'!$B$62,AI37+AH38-AQ37)))</f>
        <v>147.00000000000006</v>
      </c>
      <c r="AJ38" s="14">
        <f>AI38*VLOOKUP('Données projet'!$B$10,Paramètres!$A$1:$I$89,3,0)*VLOOKUP('Données projet'!$B$10,Paramètres!$A$1:$I$89,5,0)</f>
        <v>149.05800000000008</v>
      </c>
      <c r="AK38" s="14">
        <f t="shared" si="35"/>
        <v>38.364434314370335</v>
      </c>
      <c r="AL38" s="22">
        <f t="shared" si="4"/>
        <v>326.42740643086182</v>
      </c>
      <c r="AM38" s="62">
        <f t="shared" si="5"/>
        <v>570.0779391554363</v>
      </c>
      <c r="AN38" s="62">
        <f ca="1">AVERAGE(OFFSET($AM$3,0,0,'Données projet'!$E$10+1,1))-AVERAGE(OFFSET($H$3,0,0,'Données projet'!$E$10+1,1))</f>
        <v>520.80494930257237</v>
      </c>
      <c r="AO38" s="62">
        <f t="shared" si="36"/>
        <v>325.72635759450861</v>
      </c>
      <c r="AP38" s="16">
        <f>IF(ISNA(VLOOKUP(A38,'Données projet'!$A$61:$I$81,3,0)),0,VLOOKUP(A38,'Données projet'!$A$61:$I$81,3,0))</f>
        <v>4</v>
      </c>
      <c r="AQ38" s="16">
        <f>IF(ISNA(VLOOKUP(A38,'Données projet'!$A$61:$I$81,4,0)),0,VLOOKUP(A38,'Données projet'!$A$61:$I$81,4,0))</f>
        <v>28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137</v>
      </c>
      <c r="BB38" s="13">
        <f>VLOOKUP(A38,'Données projet'!$A$87:$I$107,9,0)</f>
        <v>7.8</v>
      </c>
      <c r="BC38" s="13">
        <f t="array" ref="BC38">INDEX(BB:BB,MIN(IF(ISNUMBER(BB38:BB234),ROW(BB38:BB234),"")))</f>
        <v>7.8</v>
      </c>
      <c r="BD38" s="13">
        <f>IF('Données projet'!$A$88&gt;35,BD37+BC38-BL37,IF(A38&lt;'Données projet'!$A$88,$BA$205^A38,IF(A38='Données projet'!$A$88,'Données projet'!$B$88,BD37+BC38-BL37)))</f>
        <v>137</v>
      </c>
      <c r="BE38" s="14">
        <f>BD38*VLOOKUP('Données projet'!$B$11,Paramètres!$A$1:$I$89,3,0)*VLOOKUP('Données projet'!$B$11,Paramètres!$A$1:$I$89,5,0)</f>
        <v>119.68320000000003</v>
      </c>
      <c r="BF38" s="14">
        <f t="shared" si="37"/>
        <v>31.601099532596194</v>
      </c>
      <c r="BG38" s="22">
        <f t="shared" si="7"/>
        <v>263.48682168593842</v>
      </c>
      <c r="BH38" s="62">
        <f t="shared" si="8"/>
        <v>507.1373544105129</v>
      </c>
      <c r="BI38" s="62">
        <f ca="1">AVERAGE(OFFSET($BH$3,0,0,'Données projet'!$E$11+1,1))-AVERAGE(OFFSET($H$3,0,0,'Données projet'!$E$11+1,1))</f>
        <v>294.05955218567476</v>
      </c>
      <c r="BJ38" s="62">
        <f t="shared" si="38"/>
        <v>294.839995960176</v>
      </c>
      <c r="BK38" s="16">
        <f>IF(ISNA(VLOOKUP(A38,'Données projet'!$A$87:$I$107,3,0)),0,VLOOKUP(A38,'Données projet'!$A$87:$I$107,3,0))</f>
        <v>4</v>
      </c>
      <c r="BL38" s="16">
        <f>IF(ISNA(VLOOKUP(A38,'Données projet'!$A$87:$I$107,4,0)),0,VLOOKUP(A38,'Données projet'!$A$87:$I$107,4,0))</f>
        <v>25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147</v>
      </c>
      <c r="BW38" s="13">
        <f>VLOOKUP(A38,'Données projet'!$A$113:$I$133,9,0)</f>
        <v>10.8</v>
      </c>
      <c r="BX38" s="13">
        <f t="array" ref="BX38">INDEX(BW:BW,MIN(IF(ISNUMBER(BW38:BW234),ROW(BW38:BW234),"")))</f>
        <v>10.8</v>
      </c>
      <c r="BY38" s="13">
        <f>IF('Données projet'!$A$114&gt;35,BY37+BX38-CG37,IF(A38&lt;'Données projet'!$A$114,$BV$205^A38,IF(A38='Données projet'!$A$114,'Données projet'!$B$114,BY37+BX38-CG37)))</f>
        <v>147.00000000000006</v>
      </c>
      <c r="BZ38" s="14">
        <f>BY38*VLOOKUP('Données projet'!$B$12,Paramètres!$A$1:$I$89,3,0)*VLOOKUP('Données projet'!$B$12,Paramètres!$A$1:$I$89,5,0)</f>
        <v>158.23080000000007</v>
      </c>
      <c r="CA38" s="14">
        <f t="shared" si="39"/>
        <v>40.443209539379019</v>
      </c>
      <c r="CB38" s="22">
        <f t="shared" si="10"/>
        <v>346.02389994775189</v>
      </c>
      <c r="CC38" s="62">
        <f t="shared" si="11"/>
        <v>589.67443267232636</v>
      </c>
      <c r="CD38" s="62">
        <f ca="1">AVERAGE(OFFSET($CC$3,0,0,'Données projet'!$E$12+1,1))-AVERAGE(OFFSET($H$3,0,0,'Données projet'!$E$12+1,1))</f>
        <v>548.17046467409421</v>
      </c>
      <c r="CE38" s="62">
        <f t="shared" si="40"/>
        <v>341.9250949809848</v>
      </c>
      <c r="CF38" s="16">
        <f>IF(ISNA(VLOOKUP(A38,'Données projet'!$A$113:$I$133,3,0)),0,VLOOKUP(A38,'Données projet'!$A$113:$I$133,3,0))</f>
        <v>4</v>
      </c>
      <c r="CG38" s="16">
        <f>IF(ISNA(VLOOKUP(A38,'Données projet'!$A$113:$I$133,4,0)),0,VLOOKUP(A38,'Données projet'!$A$113:$I$133,4,0))</f>
        <v>28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79</v>
      </c>
      <c r="CR38" s="13">
        <f>VLOOKUP(A38,'Données projet'!$A$139:$I$159,9,0)</f>
        <v>5</v>
      </c>
      <c r="CS38" s="13">
        <f t="array" ref="CS38">INDEX(CR:CR,MIN(IF(ISNUMBER(CR38:CR234),ROW(CR38:CR234),"")))</f>
        <v>5</v>
      </c>
      <c r="CT38" s="13">
        <f>IF('Données projet'!$A$140&gt;35,CT37+CS38-DB37,IF(A38&lt;'Données projet'!$A$140,$CQ$205^A38,IF(A38='Données projet'!$A$140,'Données projet'!$B$140,CT37+CS38-DB37)))</f>
        <v>78.999999999999986</v>
      </c>
      <c r="CU38" s="18">
        <f>CT38*VLOOKUP('Données projet'!$B$13,Paramètres!$A$1:$I$89,3,0)*VLOOKUP('Données projet'!$B$13,Paramètres!$A$1:$I$89,5,0)</f>
        <v>80.105999999999995</v>
      </c>
      <c r="CV38" s="14">
        <f t="shared" si="41"/>
        <v>22.163099682076496</v>
      </c>
      <c r="CW38" s="22">
        <f t="shared" si="13"/>
        <v>178.11868194628323</v>
      </c>
      <c r="CX38" s="62">
        <f t="shared" si="14"/>
        <v>421.76921467085776</v>
      </c>
      <c r="CY38" s="62">
        <f ca="1">AVERAGE(OFFSET($CX$3,0,0,'Données projet'!$E$13+1,1))-AVERAGE(OFFSET($H$3,0,0,'Données projet'!$E$13+1,1))</f>
        <v>345.67675698621832</v>
      </c>
      <c r="CZ38" s="62">
        <f t="shared" si="42"/>
        <v>178.72086185623849</v>
      </c>
      <c r="DA38" s="16">
        <f>IF(ISNA(VLOOKUP(A38,'Données projet'!$A$139:$I$159,3,0)),0,VLOOKUP(A38,'Données projet'!$A$139:$I$159,3,0))</f>
        <v>3</v>
      </c>
      <c r="DB38" s="16">
        <f>IF(ISNA(VLOOKUP(A38,'Données projet'!$A$139:$I$159,4,0)),0,VLOOKUP(A38,'Données projet'!$A$139:$I$159,4,0))</f>
        <v>13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0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70">
        <f t="shared" si="1"/>
        <v>183.33333333333334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7.2</v>
      </c>
      <c r="N39" s="14">
        <f>IF('Données projet'!$A$36&gt;35,N38+M39-V38,IF(A39&lt;'Données projet'!$A$36,$K$205^A39,IF(A39='Données projet'!$A$36,'Données projet'!$B$36,N38+M39-V38)))</f>
        <v>119.19999999999999</v>
      </c>
      <c r="O39" s="14">
        <f>N39*VLOOKUP('Données projet'!$B$9,Paramètres!$A$1:$I$89,3,0)*VLOOKUP('Données projet'!$B$9,Paramètres!$A$1:$I$89,5,0)</f>
        <v>124.58783999999999</v>
      </c>
      <c r="P39" s="14">
        <f t="shared" si="33"/>
        <v>32.742689893696436</v>
      </c>
      <c r="Q39" s="22">
        <f t="shared" si="53"/>
        <v>274.01733956485458</v>
      </c>
      <c r="R39" s="62">
        <f t="shared" si="0"/>
        <v>518.52975780588895</v>
      </c>
      <c r="S39" s="62">
        <f ca="1">AVERAGE(OFFSET($R$3,0,0,'Données projet'!$E$9+1,1))-AVERAGE(OFFSET($H$3,0,0,'Données projet'!$E$9+1,1))</f>
        <v>339.31420023556404</v>
      </c>
      <c r="T39" s="62">
        <f t="shared" si="34"/>
        <v>340.55370180356397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11.2</v>
      </c>
      <c r="AI39" s="14">
        <f>IF('Données projet'!$A$62&gt;35,AI38+AH39-AQ38,IF(A39&lt;'Données projet'!$A$62,$AF$205^A39,IF(A39='Données projet'!$A$62,'Données projet'!$B$62,AI38+AH39-AQ38)))</f>
        <v>130.20000000000005</v>
      </c>
      <c r="AJ39" s="14">
        <f>AI39*VLOOKUP('Données projet'!$B$10,Paramètres!$A$1:$I$89,3,0)*VLOOKUP('Données projet'!$B$10,Paramètres!$A$1:$I$89,5,0)</f>
        <v>132.02280000000007</v>
      </c>
      <c r="AK39" s="14">
        <f t="shared" si="35"/>
        <v>34.463348169992798</v>
      </c>
      <c r="AL39" s="22">
        <f t="shared" si="4"/>
        <v>289.96337472940422</v>
      </c>
      <c r="AM39" s="62">
        <f t="shared" si="5"/>
        <v>534.47579297043865</v>
      </c>
      <c r="AN39" s="62">
        <f ca="1">AVERAGE(OFFSET($AM$3,0,0,'Données projet'!$E$10+1,1))-AVERAGE(OFFSET($H$3,0,0,'Données projet'!$E$10+1,1))</f>
        <v>520.80494930257237</v>
      </c>
      <c r="AO39" s="62">
        <f t="shared" si="36"/>
        <v>325.72635759450861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7.2</v>
      </c>
      <c r="BD39" s="13">
        <f>IF('Données projet'!$A$88&gt;35,BD38+BC39-BL38,IF(A39&lt;'Données projet'!$A$88,$BA$205^A39,IF(A39='Données projet'!$A$88,'Données projet'!$B$88,BD38+BC39-BL38)))</f>
        <v>119.19999999999999</v>
      </c>
      <c r="BE39" s="14">
        <f>BD39*VLOOKUP('Données projet'!$B$11,Paramètres!$A$1:$I$89,3,0)*VLOOKUP('Données projet'!$B$11,Paramètres!$A$1:$I$89,5,0)</f>
        <v>104.13311999999999</v>
      </c>
      <c r="BF39" s="14">
        <f t="shared" si="37"/>
        <v>27.944323474595436</v>
      </c>
      <c r="BG39" s="22">
        <f t="shared" si="7"/>
        <v>230.0348807182537</v>
      </c>
      <c r="BH39" s="62">
        <f t="shared" si="8"/>
        <v>474.54729895928813</v>
      </c>
      <c r="BI39" s="62">
        <f ca="1">AVERAGE(OFFSET($BH$3,0,0,'Données projet'!$E$11+1,1))-AVERAGE(OFFSET($H$3,0,0,'Données projet'!$E$11+1,1))</f>
        <v>294.05955218567476</v>
      </c>
      <c r="BJ39" s="62">
        <f t="shared" si="38"/>
        <v>294.839995960176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11.2</v>
      </c>
      <c r="BY39" s="13">
        <f>IF('Données projet'!$A$114&gt;35,BY38+BX39-CG38,IF(A39&lt;'Données projet'!$A$114,$BV$205^A39,IF(A39='Données projet'!$A$114,'Données projet'!$B$114,BY38+BX39-CG38)))</f>
        <v>130.20000000000005</v>
      </c>
      <c r="BZ39" s="14">
        <f>BY39*VLOOKUP('Données projet'!$B$12,Paramètres!$A$1:$I$89,3,0)*VLOOKUP('Données projet'!$B$12,Paramètres!$A$1:$I$89,5,0)</f>
        <v>140.14728000000005</v>
      </c>
      <c r="CA39" s="14">
        <f t="shared" si="39"/>
        <v>36.330743209877284</v>
      </c>
      <c r="CB39" s="22">
        <f t="shared" si="10"/>
        <v>307.36589042386964</v>
      </c>
      <c r="CC39" s="62">
        <f t="shared" si="11"/>
        <v>551.87830866490413</v>
      </c>
      <c r="CD39" s="62">
        <f ca="1">AVERAGE(OFFSET($CC$3,0,0,'Données projet'!$E$12+1,1))-AVERAGE(OFFSET($H$3,0,0,'Données projet'!$E$12+1,1))</f>
        <v>548.17046467409421</v>
      </c>
      <c r="CE39" s="62">
        <f t="shared" si="40"/>
        <v>341.9250949809848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5.4</v>
      </c>
      <c r="CT39" s="13">
        <f>IF('Données projet'!$A$140&gt;35,CT38+CS39-DB38,IF(A39&lt;'Données projet'!$A$140,$CQ$205^A39,IF(A39='Données projet'!$A$140,'Données projet'!$B$140,CT38+CS39-DB38)))</f>
        <v>71.399999999999991</v>
      </c>
      <c r="CU39" s="18">
        <f>CT39*VLOOKUP('Données projet'!$B$13,Paramètres!$A$1:$I$89,3,0)*VLOOKUP('Données projet'!$B$13,Paramètres!$A$1:$I$89,5,0)</f>
        <v>72.399599999999992</v>
      </c>
      <c r="CV39" s="14">
        <f t="shared" si="41"/>
        <v>20.268188832715463</v>
      </c>
      <c r="CW39" s="22">
        <f t="shared" si="13"/>
        <v>161.3963988836461</v>
      </c>
      <c r="CX39" s="62">
        <f t="shared" si="14"/>
        <v>405.90881712468052</v>
      </c>
      <c r="CY39" s="62">
        <f ca="1">AVERAGE(OFFSET($CX$3,0,0,'Données projet'!$E$13+1,1))-AVERAGE(OFFSET($H$3,0,0,'Données projet'!$E$13+1,1))</f>
        <v>345.67675698621832</v>
      </c>
      <c r="CZ39" s="62">
        <f t="shared" si="42"/>
        <v>178.72086185623849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0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70">
        <f t="shared" si="1"/>
        <v>183.33333333333334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7.2</v>
      </c>
      <c r="N40" s="14">
        <f>IF('Données projet'!$A$36&gt;35,N39+M40-V39,IF(A40&lt;'Données projet'!$A$36,$K$205^A40,IF(A40='Données projet'!$A$36,'Données projet'!$B$36,N39+M40-V39)))</f>
        <v>126.39999999999999</v>
      </c>
      <c r="O40" s="14">
        <f>N40*VLOOKUP('Données projet'!$B$9,Paramètres!$A$1:$I$89,3,0)*VLOOKUP('Données projet'!$B$9,Paramètres!$A$1:$I$89,5,0)</f>
        <v>132.11328</v>
      </c>
      <c r="P40" s="14">
        <f t="shared" si="33"/>
        <v>34.48421706763893</v>
      </c>
      <c r="Q40" s="22">
        <f t="shared" si="53"/>
        <v>290.1573073928044</v>
      </c>
      <c r="R40" s="62">
        <f t="shared" si="0"/>
        <v>535.51665936347547</v>
      </c>
      <c r="S40" s="62">
        <f ca="1">AVERAGE(OFFSET($R$3,0,0,'Données projet'!$E$9+1,1))-AVERAGE(OFFSET($H$3,0,0,'Données projet'!$E$9+1,1))</f>
        <v>339.31420023556404</v>
      </c>
      <c r="T40" s="62">
        <f t="shared" si="34"/>
        <v>340.55370180356397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11.2</v>
      </c>
      <c r="AI40" s="14">
        <f>IF('Données projet'!$A$62&gt;35,AI39+AH40-AQ39,IF(A40&lt;'Données projet'!$A$62,$AF$205^A40,IF(A40='Données projet'!$A$62,'Données projet'!$B$62,AI39+AH40-AQ39)))</f>
        <v>141.40000000000003</v>
      </c>
      <c r="AJ40" s="14">
        <f>AI40*VLOOKUP('Données projet'!$B$10,Paramètres!$A$1:$I$89,3,0)*VLOOKUP('Données projet'!$B$10,Paramètres!$A$1:$I$89,5,0)</f>
        <v>143.37960000000004</v>
      </c>
      <c r="AK40" s="14">
        <f t="shared" si="35"/>
        <v>37.070146308317469</v>
      </c>
      <c r="AL40" s="22">
        <f t="shared" si="4"/>
        <v>314.28330815365302</v>
      </c>
      <c r="AM40" s="62">
        <f t="shared" si="5"/>
        <v>559.64266012432415</v>
      </c>
      <c r="AN40" s="62">
        <f ca="1">AVERAGE(OFFSET($AM$3,0,0,'Données projet'!$E$10+1,1))-AVERAGE(OFFSET($H$3,0,0,'Données projet'!$E$10+1,1))</f>
        <v>520.80494930257237</v>
      </c>
      <c r="AO40" s="62">
        <f t="shared" si="36"/>
        <v>325.72635759450861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7.2</v>
      </c>
      <c r="BD40" s="13">
        <f>IF('Données projet'!$A$88&gt;35,BD39+BC40-BL39,IF(A40&lt;'Données projet'!$A$88,$BA$205^A40,IF(A40='Données projet'!$A$88,'Données projet'!$B$88,BD39+BC40-BL39)))</f>
        <v>126.39999999999999</v>
      </c>
      <c r="BE40" s="14">
        <f>BD40*VLOOKUP('Données projet'!$B$11,Paramètres!$A$1:$I$89,3,0)*VLOOKUP('Données projet'!$B$11,Paramètres!$A$1:$I$89,5,0)</f>
        <v>110.42304000000001</v>
      </c>
      <c r="BF40" s="14">
        <f t="shared" si="37"/>
        <v>29.430633818872195</v>
      </c>
      <c r="BG40" s="22">
        <f t="shared" si="7"/>
        <v>243.57848190120242</v>
      </c>
      <c r="BH40" s="62">
        <f t="shared" si="8"/>
        <v>488.93783387187352</v>
      </c>
      <c r="BI40" s="62">
        <f ca="1">AVERAGE(OFFSET($BH$3,0,0,'Données projet'!$E$11+1,1))-AVERAGE(OFFSET($H$3,0,0,'Données projet'!$E$11+1,1))</f>
        <v>294.05955218567476</v>
      </c>
      <c r="BJ40" s="62">
        <f t="shared" si="38"/>
        <v>294.839995960176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11.2</v>
      </c>
      <c r="BY40" s="13">
        <f>IF('Données projet'!$A$114&gt;35,BY39+BX40-CG39,IF(A40&lt;'Données projet'!$A$114,$BV$205^A40,IF(A40='Données projet'!$A$114,'Données projet'!$B$114,BY39+BX40-CG39)))</f>
        <v>141.40000000000003</v>
      </c>
      <c r="BZ40" s="14">
        <f>BY40*VLOOKUP('Données projet'!$B$12,Paramètres!$A$1:$I$89,3,0)*VLOOKUP('Données projet'!$B$12,Paramètres!$A$1:$I$89,5,0)</f>
        <v>152.20296000000002</v>
      </c>
      <c r="CA40" s="14">
        <f t="shared" si="39"/>
        <v>39.078790593326843</v>
      </c>
      <c r="CB40" s="22">
        <f t="shared" si="10"/>
        <v>333.14904895004429</v>
      </c>
      <c r="CC40" s="62">
        <f t="shared" si="11"/>
        <v>578.50840092071542</v>
      </c>
      <c r="CD40" s="62">
        <f ca="1">AVERAGE(OFFSET($CC$3,0,0,'Données projet'!$E$12+1,1))-AVERAGE(OFFSET($H$3,0,0,'Données projet'!$E$12+1,1))</f>
        <v>548.17046467409421</v>
      </c>
      <c r="CE40" s="62">
        <f t="shared" si="40"/>
        <v>341.9250949809848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5.4</v>
      </c>
      <c r="CT40" s="13">
        <f>IF('Données projet'!$A$140&gt;35,CT39+CS40-DB39,IF(A40&lt;'Données projet'!$A$140,$CQ$205^A40,IF(A40='Données projet'!$A$140,'Données projet'!$B$140,CT39+CS40-DB39)))</f>
        <v>76.8</v>
      </c>
      <c r="CU40" s="18">
        <f>CT40*VLOOKUP('Données projet'!$B$13,Paramètres!$A$1:$I$89,3,0)*VLOOKUP('Données projet'!$B$13,Paramètres!$A$1:$I$89,5,0)</f>
        <v>77.875200000000007</v>
      </c>
      <c r="CV40" s="14">
        <f t="shared" si="41"/>
        <v>21.616848354491538</v>
      </c>
      <c r="CW40" s="22">
        <f t="shared" si="13"/>
        <v>173.28198421740612</v>
      </c>
      <c r="CX40" s="62">
        <f t="shared" si="14"/>
        <v>418.64133618807722</v>
      </c>
      <c r="CY40" s="62">
        <f ca="1">AVERAGE(OFFSET($CX$3,0,0,'Données projet'!$E$13+1,1))-AVERAGE(OFFSET($H$3,0,0,'Données projet'!$E$13+1,1))</f>
        <v>345.67675698621832</v>
      </c>
      <c r="CZ40" s="62">
        <f t="shared" si="42"/>
        <v>178.72086185623849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0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70">
        <f t="shared" si="1"/>
        <v>183.33333333333334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7.2</v>
      </c>
      <c r="N41" s="14">
        <f>IF('Données projet'!$A$36&gt;35,N40+M41-V40,IF(A41&lt;'Données projet'!$A$36,$K$205^A41,IF(A41='Données projet'!$A$36,'Données projet'!$B$36,N40+M41-V40)))</f>
        <v>133.6</v>
      </c>
      <c r="O41" s="14">
        <f>N41*VLOOKUP('Données projet'!$B$9,Paramètres!$A$1:$I$89,3,0)*VLOOKUP('Données projet'!$B$9,Paramètres!$A$1:$I$89,5,0)</f>
        <v>139.63872000000001</v>
      </c>
      <c r="P41" s="14">
        <f t="shared" si="33"/>
        <v>36.214228878025224</v>
      </c>
      <c r="Q41" s="22">
        <f t="shared" si="53"/>
        <v>306.27721929589393</v>
      </c>
      <c r="R41" s="62">
        <f t="shared" si="0"/>
        <v>552.46881258945268</v>
      </c>
      <c r="S41" s="62">
        <f ca="1">AVERAGE(OFFSET($R$3,0,0,'Données projet'!$E$9+1,1))-AVERAGE(OFFSET($H$3,0,0,'Données projet'!$E$9+1,1))</f>
        <v>339.31420023556404</v>
      </c>
      <c r="T41" s="62">
        <f t="shared" si="34"/>
        <v>340.55370180356397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11.2</v>
      </c>
      <c r="AI41" s="14">
        <f>IF('Données projet'!$A$62&gt;35,AI40+AH41-AQ40,IF(A41&lt;'Données projet'!$A$62,$AF$205^A41,IF(A41='Données projet'!$A$62,'Données projet'!$B$62,AI40+AH41-AQ40)))</f>
        <v>152.60000000000002</v>
      </c>
      <c r="AJ41" s="14">
        <f>AI41*VLOOKUP('Données projet'!$B$10,Paramètres!$A$1:$I$89,3,0)*VLOOKUP('Données projet'!$B$10,Paramètres!$A$1:$I$89,5,0)</f>
        <v>154.73640000000003</v>
      </c>
      <c r="AK41" s="14">
        <f t="shared" si="35"/>
        <v>39.652994320183701</v>
      </c>
      <c r="AL41" s="22">
        <f t="shared" si="4"/>
        <v>338.56152844098665</v>
      </c>
      <c r="AM41" s="62">
        <f t="shared" si="5"/>
        <v>584.7531217345454</v>
      </c>
      <c r="AN41" s="62">
        <f ca="1">AVERAGE(OFFSET($AM$3,0,0,'Données projet'!$E$10+1,1))-AVERAGE(OFFSET($H$3,0,0,'Données projet'!$E$10+1,1))</f>
        <v>520.80494930257237</v>
      </c>
      <c r="AO41" s="62">
        <f t="shared" si="36"/>
        <v>325.72635759450861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7.2</v>
      </c>
      <c r="BD41" s="13">
        <f>IF('Données projet'!$A$88&gt;35,BD40+BC41-BL40,IF(A41&lt;'Données projet'!$A$88,$BA$205^A41,IF(A41='Données projet'!$A$88,'Données projet'!$B$88,BD40+BC41-BL40)))</f>
        <v>133.6</v>
      </c>
      <c r="BE41" s="14">
        <f>BD41*VLOOKUP('Données projet'!$B$11,Paramètres!$A$1:$I$89,3,0)*VLOOKUP('Données projet'!$B$11,Paramètres!$A$1:$I$89,5,0)</f>
        <v>116.71296000000001</v>
      </c>
      <c r="BF41" s="14">
        <f t="shared" si="37"/>
        <v>30.90711634982064</v>
      </c>
      <c r="BG41" s="22">
        <f t="shared" si="7"/>
        <v>257.10496630927094</v>
      </c>
      <c r="BH41" s="62">
        <f t="shared" si="8"/>
        <v>503.29655960282969</v>
      </c>
      <c r="BI41" s="62">
        <f ca="1">AVERAGE(OFFSET($BH$3,0,0,'Données projet'!$E$11+1,1))-AVERAGE(OFFSET($H$3,0,0,'Données projet'!$E$11+1,1))</f>
        <v>294.05955218567476</v>
      </c>
      <c r="BJ41" s="62">
        <f t="shared" si="38"/>
        <v>294.839995960176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11.2</v>
      </c>
      <c r="BY41" s="13">
        <f>IF('Données projet'!$A$114&gt;35,BY40+BX41-CG40,IF(A41&lt;'Données projet'!$A$114,$BV$205^A41,IF(A41='Données projet'!$A$114,'Données projet'!$B$114,BY40+BX41-CG40)))</f>
        <v>152.60000000000002</v>
      </c>
      <c r="BZ41" s="14">
        <f>BY41*VLOOKUP('Données projet'!$B$12,Paramètres!$A$1:$I$89,3,0)*VLOOKUP('Données projet'!$B$12,Paramètres!$A$1:$I$89,5,0)</f>
        <v>164.25864000000001</v>
      </c>
      <c r="CA41" s="14">
        <f t="shared" si="39"/>
        <v>41.80159011374478</v>
      </c>
      <c r="CB41" s="22">
        <f t="shared" si="10"/>
        <v>358.88823411477216</v>
      </c>
      <c r="CC41" s="62">
        <f t="shared" si="11"/>
        <v>605.07982740833086</v>
      </c>
      <c r="CD41" s="62">
        <f ca="1">AVERAGE(OFFSET($CC$3,0,0,'Données projet'!$E$12+1,1))-AVERAGE(OFFSET($H$3,0,0,'Données projet'!$E$12+1,1))</f>
        <v>548.17046467409421</v>
      </c>
      <c r="CE41" s="62">
        <f t="shared" si="40"/>
        <v>341.9250949809848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5.4</v>
      </c>
      <c r="CT41" s="13">
        <f>IF('Données projet'!$A$140&gt;35,CT40+CS41-DB40,IF(A41&lt;'Données projet'!$A$140,$CQ$205^A41,IF(A41='Données projet'!$A$140,'Données projet'!$B$140,CT40+CS41-DB40)))</f>
        <v>82.2</v>
      </c>
      <c r="CU41" s="18">
        <f>CT41*VLOOKUP('Données projet'!$B$13,Paramètres!$A$1:$I$89,3,0)*VLOOKUP('Données projet'!$B$13,Paramètres!$A$1:$I$89,5,0)</f>
        <v>83.350800000000007</v>
      </c>
      <c r="CV41" s="14">
        <f t="shared" si="41"/>
        <v>22.954505421678146</v>
      </c>
      <c r="CW41" s="22">
        <f t="shared" si="13"/>
        <v>185.14840694275611</v>
      </c>
      <c r="CX41" s="62">
        <f t="shared" si="14"/>
        <v>431.34000023631484</v>
      </c>
      <c r="CY41" s="62">
        <f ca="1">AVERAGE(OFFSET($CX$3,0,0,'Données projet'!$E$13+1,1))-AVERAGE(OFFSET($H$3,0,0,'Données projet'!$E$13+1,1))</f>
        <v>345.67675698621832</v>
      </c>
      <c r="CZ41" s="62">
        <f t="shared" si="42"/>
        <v>178.72086185623849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0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70">
        <f t="shared" si="1"/>
        <v>183.33333333333334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7.2</v>
      </c>
      <c r="N42" s="14">
        <f>IF('Données projet'!$A$36&gt;35,N41+M42-V41,IF(A42&lt;'Données projet'!$A$36,$K$205^A42,IF(A42='Données projet'!$A$36,'Données projet'!$B$36,N41+M42-V41)))</f>
        <v>140.79999999999998</v>
      </c>
      <c r="O42" s="14">
        <f>N42*VLOOKUP('Données projet'!$B$9,Paramètres!$A$1:$I$89,3,0)*VLOOKUP('Données projet'!$B$9,Paramètres!$A$1:$I$89,5,0)</f>
        <v>147.16416000000001</v>
      </c>
      <c r="P42" s="14">
        <f t="shared" si="33"/>
        <v>37.93341666809318</v>
      </c>
      <c r="Q42" s="22">
        <f t="shared" si="53"/>
        <v>322.3782793635956</v>
      </c>
      <c r="R42" s="62">
        <f t="shared" si="0"/>
        <v>569.38767645370274</v>
      </c>
      <c r="S42" s="62">
        <f ca="1">AVERAGE(OFFSET($R$3,0,0,'Données projet'!$E$9+1,1))-AVERAGE(OFFSET($H$3,0,0,'Données projet'!$E$9+1,1))</f>
        <v>339.31420023556404</v>
      </c>
      <c r="T42" s="62">
        <f t="shared" si="34"/>
        <v>340.55370180356397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11.2</v>
      </c>
      <c r="AI42" s="14">
        <f>IF('Données projet'!$A$62&gt;35,AI41+AH42-AQ41,IF(A42&lt;'Données projet'!$A$62,$AF$205^A42,IF(A42='Données projet'!$A$62,'Données projet'!$B$62,AI41+AH42-AQ41)))</f>
        <v>163.80000000000001</v>
      </c>
      <c r="AJ42" s="14">
        <f>AI42*VLOOKUP('Données projet'!$B$10,Paramètres!$A$1:$I$89,3,0)*VLOOKUP('Données projet'!$B$10,Paramètres!$A$1:$I$89,5,0)</f>
        <v>166.09320000000002</v>
      </c>
      <c r="AK42" s="14">
        <f t="shared" si="35"/>
        <v>42.213849908165905</v>
      </c>
      <c r="AL42" s="22">
        <f t="shared" si="4"/>
        <v>362.80144525672227</v>
      </c>
      <c r="AM42" s="62">
        <f t="shared" si="5"/>
        <v>609.81084234682942</v>
      </c>
      <c r="AN42" s="62">
        <f ca="1">AVERAGE(OFFSET($AM$3,0,0,'Données projet'!$E$10+1,1))-AVERAGE(OFFSET($H$3,0,0,'Données projet'!$E$10+1,1))</f>
        <v>520.80494930257237</v>
      </c>
      <c r="AO42" s="62">
        <f t="shared" si="36"/>
        <v>325.72635759450861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7.2</v>
      </c>
      <c r="BD42" s="13">
        <f>IF('Données projet'!$A$88&gt;35,BD41+BC42-BL41,IF(A42&lt;'Données projet'!$A$88,$BA$205^A42,IF(A42='Données projet'!$A$88,'Données projet'!$B$88,BD41+BC42-BL41)))</f>
        <v>140.79999999999998</v>
      </c>
      <c r="BE42" s="14">
        <f>BD42*VLOOKUP('Données projet'!$B$11,Paramètres!$A$1:$I$89,3,0)*VLOOKUP('Données projet'!$B$11,Paramètres!$A$1:$I$89,5,0)</f>
        <v>123.00288</v>
      </c>
      <c r="BF42" s="14">
        <f t="shared" si="37"/>
        <v>32.374361095906167</v>
      </c>
      <c r="BG42" s="22">
        <f t="shared" si="7"/>
        <v>270.61536157536995</v>
      </c>
      <c r="BH42" s="62">
        <f t="shared" si="8"/>
        <v>517.62475866547709</v>
      </c>
      <c r="BI42" s="62">
        <f ca="1">AVERAGE(OFFSET($BH$3,0,0,'Données projet'!$E$11+1,1))-AVERAGE(OFFSET($H$3,0,0,'Données projet'!$E$11+1,1))</f>
        <v>294.05955218567476</v>
      </c>
      <c r="BJ42" s="62">
        <f t="shared" si="38"/>
        <v>294.839995960176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11.2</v>
      </c>
      <c r="BY42" s="13">
        <f>IF('Données projet'!$A$114&gt;35,BY41+BX42-CG41,IF(A42&lt;'Données projet'!$A$114,$BV$205^A42,IF(A42='Données projet'!$A$114,'Données projet'!$B$114,BY41+BX42-CG41)))</f>
        <v>163.80000000000001</v>
      </c>
      <c r="BZ42" s="14">
        <f>BY42*VLOOKUP('Données projet'!$B$12,Paramètres!$A$1:$I$89,3,0)*VLOOKUP('Données projet'!$B$12,Paramètres!$A$1:$I$89,5,0)</f>
        <v>176.31432000000001</v>
      </c>
      <c r="CA42" s="14">
        <f t="shared" si="39"/>
        <v>44.501205551735517</v>
      </c>
      <c r="CB42" s="22">
        <f t="shared" si="10"/>
        <v>384.58704033593932</v>
      </c>
      <c r="CC42" s="62">
        <f t="shared" si="11"/>
        <v>631.59643742604646</v>
      </c>
      <c r="CD42" s="62">
        <f ca="1">AVERAGE(OFFSET($CC$3,0,0,'Données projet'!$E$12+1,1))-AVERAGE(OFFSET($H$3,0,0,'Données projet'!$E$12+1,1))</f>
        <v>548.17046467409421</v>
      </c>
      <c r="CE42" s="62">
        <f t="shared" si="40"/>
        <v>341.9250949809848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5.4</v>
      </c>
      <c r="CT42" s="13">
        <f>IF('Données projet'!$A$140&gt;35,CT41+CS42-DB41,IF(A42&lt;'Données projet'!$A$140,$CQ$205^A42,IF(A42='Données projet'!$A$140,'Données projet'!$B$140,CT41+CS42-DB41)))</f>
        <v>87.600000000000009</v>
      </c>
      <c r="CU42" s="18">
        <f>CT42*VLOOKUP('Données projet'!$B$13,Paramètres!$A$1:$I$89,3,0)*VLOOKUP('Données projet'!$B$13,Paramètres!$A$1:$I$89,5,0)</f>
        <v>88.826400000000007</v>
      </c>
      <c r="CV42" s="14">
        <f t="shared" si="41"/>
        <v>24.28196507443278</v>
      </c>
      <c r="CW42" s="22">
        <f t="shared" si="13"/>
        <v>196.99706917130376</v>
      </c>
      <c r="CX42" s="62">
        <f t="shared" si="14"/>
        <v>444.00646626141088</v>
      </c>
      <c r="CY42" s="62">
        <f ca="1">AVERAGE(OFFSET($CX$3,0,0,'Données projet'!$E$13+1,1))-AVERAGE(OFFSET($H$3,0,0,'Données projet'!$E$13+1,1))</f>
        <v>345.67675698621832</v>
      </c>
      <c r="CZ42" s="62">
        <f t="shared" si="42"/>
        <v>178.72086185623849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0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70">
        <f t="shared" si="1"/>
        <v>183.33333333333334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148</v>
      </c>
      <c r="L43" s="13">
        <f>VLOOKUP(A43,'Données projet'!$A$35:$I$55,9,0)</f>
        <v>7.2</v>
      </c>
      <c r="M43" s="13">
        <f t="array" ref="M43">INDEX(L:L,MIN(IF(ISNUMBER(L43:L239),ROW(L43:L239),"")))</f>
        <v>7.2</v>
      </c>
      <c r="N43" s="14">
        <f>IF('Données projet'!$A$36&gt;35,N42+M43-V42,IF(A43&lt;'Données projet'!$A$36,$K$205^A43,IF(A43='Données projet'!$A$36,'Données projet'!$B$36,N42+M43-V42)))</f>
        <v>147.99999999999997</v>
      </c>
      <c r="O43" s="14">
        <f>N43*VLOOKUP('Données projet'!$B$9,Paramètres!$A$1:$I$89,3,0)*VLOOKUP('Données projet'!$B$9,Paramètres!$A$1:$I$89,5,0)</f>
        <v>154.68959999999998</v>
      </c>
      <c r="P43" s="14">
        <f t="shared" si="33"/>
        <v>39.64239708177282</v>
      </c>
      <c r="Q43" s="22">
        <f t="shared" si="53"/>
        <v>338.46156158408763</v>
      </c>
      <c r="R43" s="62">
        <f t="shared" si="0"/>
        <v>586.27457540320847</v>
      </c>
      <c r="S43" s="62">
        <f ca="1">AVERAGE(OFFSET($R$3,0,0,'Données projet'!$E$9+1,1))-AVERAGE(OFFSET($H$3,0,0,'Données projet'!$E$9+1,1))</f>
        <v>339.31420023556404</v>
      </c>
      <c r="T43" s="62">
        <f t="shared" si="34"/>
        <v>340.55370180356397</v>
      </c>
      <c r="U43" s="16">
        <f>IF(ISNA(VLOOKUP(A43,'Données projet'!$A$35:$I$55,3,0)),0,VLOOKUP(A43,'Données projet'!$A$35:$I$55,3,0))</f>
        <v>5</v>
      </c>
      <c r="V43" s="16">
        <f>IF(ISNA(VLOOKUP(A43,'Données projet'!$A$35:$I$55,4,0)),0,VLOOKUP(A43,'Données projet'!$A$35:$I$55,4,0))</f>
        <v>23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175</v>
      </c>
      <c r="AG43" s="13">
        <f>VLOOKUP(A43,'Données projet'!$A$61:$I$81,9,0)</f>
        <v>11.2</v>
      </c>
      <c r="AH43" s="13">
        <f t="array" ref="AH43">INDEX(AG:AG,MIN(IF(ISNUMBER(AG43:AG239),ROW(AG43:AG239),"")))</f>
        <v>11.2</v>
      </c>
      <c r="AI43" s="14">
        <f>IF('Données projet'!$A$62&gt;35,AI42+AH43-AQ42,IF(A43&lt;'Données projet'!$A$62,$AF$205^A43,IF(A43='Données projet'!$A$62,'Données projet'!$B$62,AI42+AH43-AQ42)))</f>
        <v>175</v>
      </c>
      <c r="AJ43" s="14">
        <f>AI43*VLOOKUP('Données projet'!$B$10,Paramètres!$A$1:$I$89,3,0)*VLOOKUP('Données projet'!$B$10,Paramètres!$A$1:$I$89,5,0)</f>
        <v>177.45000000000002</v>
      </c>
      <c r="AK43" s="14">
        <f t="shared" si="35"/>
        <v>44.754387900936791</v>
      </c>
      <c r="AL43" s="22">
        <f t="shared" si="4"/>
        <v>387.0059755941316</v>
      </c>
      <c r="AM43" s="62">
        <f t="shared" si="5"/>
        <v>634.81898941325244</v>
      </c>
      <c r="AN43" s="62">
        <f ca="1">AVERAGE(OFFSET($AM$3,0,0,'Données projet'!$E$10+1,1))-AVERAGE(OFFSET($H$3,0,0,'Données projet'!$E$10+1,1))</f>
        <v>520.80494930257237</v>
      </c>
      <c r="AO43" s="62">
        <f t="shared" si="36"/>
        <v>325.72635759450861</v>
      </c>
      <c r="AP43" s="16">
        <f>IF(ISNA(VLOOKUP(A43,'Données projet'!$A$61:$I$81,3,0)),0,VLOOKUP(A43,'Données projet'!$A$61:$I$81,3,0))</f>
        <v>5</v>
      </c>
      <c r="AQ43" s="16">
        <f>IF(ISNA(VLOOKUP(A43,'Données projet'!$A$61:$I$81,4,0)),0,VLOOKUP(A43,'Données projet'!$A$61:$I$81,4,0))</f>
        <v>28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148</v>
      </c>
      <c r="BB43" s="13">
        <f>VLOOKUP(A43,'Données projet'!$A$87:$I$107,9,0)</f>
        <v>7.2</v>
      </c>
      <c r="BC43" s="13">
        <f t="array" ref="BC43">INDEX(BB:BB,MIN(IF(ISNUMBER(BB43:BB239),ROW(BB43:BB239),"")))</f>
        <v>7.2</v>
      </c>
      <c r="BD43" s="13">
        <f>IF('Données projet'!$A$88&gt;35,BD42+BC43-BL42,IF(A43&lt;'Données projet'!$A$88,$BA$205^A43,IF(A43='Données projet'!$A$88,'Données projet'!$B$88,BD42+BC43-BL42)))</f>
        <v>147.99999999999997</v>
      </c>
      <c r="BE43" s="14">
        <f>BD43*VLOOKUP('Données projet'!$B$11,Paramètres!$A$1:$I$89,3,0)*VLOOKUP('Données projet'!$B$11,Paramètres!$A$1:$I$89,5,0)</f>
        <v>129.2928</v>
      </c>
      <c r="BF43" s="14">
        <f t="shared" si="37"/>
        <v>33.832894333299251</v>
      </c>
      <c r="BG43" s="22">
        <f t="shared" si="7"/>
        <v>284.1105842971628</v>
      </c>
      <c r="BH43" s="62">
        <f t="shared" si="8"/>
        <v>531.92359811628364</v>
      </c>
      <c r="BI43" s="62">
        <f ca="1">AVERAGE(OFFSET($BH$3,0,0,'Données projet'!$E$11+1,1))-AVERAGE(OFFSET($H$3,0,0,'Données projet'!$E$11+1,1))</f>
        <v>294.05955218567476</v>
      </c>
      <c r="BJ43" s="62">
        <f t="shared" si="38"/>
        <v>294.839995960176</v>
      </c>
      <c r="BK43" s="16">
        <f>IF(ISNA(VLOOKUP(A43,'Données projet'!$A$87:$I$107,3,0)),0,VLOOKUP(A43,'Données projet'!$A$87:$I$107,3,0))</f>
        <v>5</v>
      </c>
      <c r="BL43" s="16">
        <f>IF(ISNA(VLOOKUP(A43,'Données projet'!$A$87:$I$107,4,0)),0,VLOOKUP(A43,'Données projet'!$A$87:$I$107,4,0))</f>
        <v>23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175</v>
      </c>
      <c r="BW43" s="13">
        <f>VLOOKUP(A43,'Données projet'!$A$113:$I$133,9,0)</f>
        <v>11.2</v>
      </c>
      <c r="BX43" s="13">
        <f t="array" ref="BX43">INDEX(BW:BW,MIN(IF(ISNUMBER(BW43:BW239),ROW(BW43:BW239),"")))</f>
        <v>11.2</v>
      </c>
      <c r="BY43" s="13">
        <f>IF('Données projet'!$A$114&gt;35,BY42+BX43-CG42,IF(A43&lt;'Données projet'!$A$114,$BV$205^A43,IF(A43='Données projet'!$A$114,'Données projet'!$B$114,BY42+BX43-CG42)))</f>
        <v>175</v>
      </c>
      <c r="BZ43" s="14">
        <f>BY43*VLOOKUP('Données projet'!$B$12,Paramètres!$A$1:$I$89,3,0)*VLOOKUP('Données projet'!$B$12,Paramètres!$A$1:$I$89,5,0)</f>
        <v>188.36999999999998</v>
      </c>
      <c r="CA43" s="14">
        <f t="shared" si="39"/>
        <v>47.179402486491298</v>
      </c>
      <c r="CB43" s="22">
        <f t="shared" si="10"/>
        <v>410.24854266397227</v>
      </c>
      <c r="CC43" s="62">
        <f t="shared" si="11"/>
        <v>658.06155648309311</v>
      </c>
      <c r="CD43" s="62">
        <f ca="1">AVERAGE(OFFSET($CC$3,0,0,'Données projet'!$E$12+1,1))-AVERAGE(OFFSET($H$3,0,0,'Données projet'!$E$12+1,1))</f>
        <v>548.17046467409421</v>
      </c>
      <c r="CE43" s="62">
        <f t="shared" si="40"/>
        <v>341.9250949809848</v>
      </c>
      <c r="CF43" s="16">
        <f>IF(ISNA(VLOOKUP(A43,'Données projet'!$A$113:$I$133,3,0)),0,VLOOKUP(A43,'Données projet'!$A$113:$I$133,3,0))</f>
        <v>5</v>
      </c>
      <c r="CG43" s="16">
        <f>IF(ISNA(VLOOKUP(A43,'Données projet'!$A$113:$I$133,4,0)),0,VLOOKUP(A43,'Données projet'!$A$113:$I$133,4,0))</f>
        <v>28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93</v>
      </c>
      <c r="CR43" s="13">
        <f>VLOOKUP(A43,'Données projet'!$A$139:$I$159,9,0)</f>
        <v>5.4</v>
      </c>
      <c r="CS43" s="13">
        <f t="array" ref="CS43">INDEX(CR:CR,MIN(IF(ISNUMBER(CR43:CR239),ROW(CR43:CR239),"")))</f>
        <v>5.4</v>
      </c>
      <c r="CT43" s="13">
        <f>IF('Données projet'!$A$140&gt;35,CT42+CS43-DB42,IF(A43&lt;'Données projet'!$A$140,$CQ$205^A43,IF(A43='Données projet'!$A$140,'Données projet'!$B$140,CT42+CS43-DB42)))</f>
        <v>93.000000000000014</v>
      </c>
      <c r="CU43" s="18">
        <f>CT43*VLOOKUP('Données projet'!$B$13,Paramètres!$A$1:$I$89,3,0)*VLOOKUP('Données projet'!$B$13,Paramètres!$A$1:$I$89,5,0)</f>
        <v>94.302000000000021</v>
      </c>
      <c r="CV43" s="14">
        <f t="shared" si="41"/>
        <v>25.599927492506424</v>
      </c>
      <c r="CW43" s="22">
        <f t="shared" si="13"/>
        <v>208.82919038278203</v>
      </c>
      <c r="CX43" s="62">
        <f t="shared" si="14"/>
        <v>456.64220420190281</v>
      </c>
      <c r="CY43" s="62">
        <f ca="1">AVERAGE(OFFSET($CX$3,0,0,'Données projet'!$E$13+1,1))-AVERAGE(OFFSET($H$3,0,0,'Données projet'!$E$13+1,1))</f>
        <v>345.67675698621832</v>
      </c>
      <c r="CZ43" s="62">
        <f t="shared" si="42"/>
        <v>178.72086185623849</v>
      </c>
      <c r="DA43" s="16">
        <f>IF(ISNA(VLOOKUP(A43,'Données projet'!$A$139:$I$159,3,0)),0,VLOOKUP(A43,'Données projet'!$A$139:$I$159,3,0))</f>
        <v>4</v>
      </c>
      <c r="DB43" s="16">
        <f>IF(ISNA(VLOOKUP(A43,'Données projet'!$A$139:$I$159,4,0)),0,VLOOKUP(A43,'Données projet'!$A$139:$I$159,4,0))</f>
        <v>14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0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70">
        <f t="shared" si="1"/>
        <v>183.33333333333334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6.4</v>
      </c>
      <c r="N44" s="14">
        <f>IF('Données projet'!$A$36&gt;35,N43+M44-V43,IF(A44&lt;'Données projet'!$A$36,$K$205^A44,IF(A44='Données projet'!$A$36,'Données projet'!$B$36,N43+M44-V43)))</f>
        <v>131.39999999999998</v>
      </c>
      <c r="O44" s="14">
        <f>N44*VLOOKUP('Données projet'!$B$9,Paramètres!$A$1:$I$89,3,0)*VLOOKUP('Données projet'!$B$9,Paramètres!$A$1:$I$89,5,0)</f>
        <v>137.33928</v>
      </c>
      <c r="P44" s="14">
        <f t="shared" si="33"/>
        <v>35.686792884580939</v>
      </c>
      <c r="Q44" s="22">
        <f t="shared" si="53"/>
        <v>301.3537436073118</v>
      </c>
      <c r="R44" s="62">
        <f t="shared" si="0"/>
        <v>549.9564332018158</v>
      </c>
      <c r="S44" s="62">
        <f ca="1">AVERAGE(OFFSET($R$3,0,0,'Données projet'!$E$9+1,1))-AVERAGE(OFFSET($H$3,0,0,'Données projet'!$E$9+1,1))</f>
        <v>339.31420023556404</v>
      </c>
      <c r="T44" s="62">
        <f t="shared" si="34"/>
        <v>340.55370180356397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11.4</v>
      </c>
      <c r="AI44" s="14">
        <f>IF('Données projet'!$A$62&gt;35,AI43+AH44-AQ43,IF(A44&lt;'Données projet'!$A$62,$AF$205^A44,IF(A44='Données projet'!$A$62,'Données projet'!$B$62,AI43+AH44-AQ43)))</f>
        <v>158.4</v>
      </c>
      <c r="AJ44" s="14">
        <f>AI44*VLOOKUP('Données projet'!$B$10,Paramètres!$A$1:$I$89,3,0)*VLOOKUP('Données projet'!$B$10,Paramètres!$A$1:$I$89,5,0)</f>
        <v>160.61760000000001</v>
      </c>
      <c r="AK44" s="14">
        <f t="shared" si="35"/>
        <v>40.981785561145074</v>
      </c>
      <c r="AL44" s="22">
        <f t="shared" si="4"/>
        <v>351.11892985232771</v>
      </c>
      <c r="AM44" s="62">
        <f t="shared" si="5"/>
        <v>599.72161944683171</v>
      </c>
      <c r="AN44" s="62">
        <f ca="1">AVERAGE(OFFSET($AM$3,0,0,'Données projet'!$E$10+1,1))-AVERAGE(OFFSET($H$3,0,0,'Données projet'!$E$10+1,1))</f>
        <v>520.80494930257237</v>
      </c>
      <c r="AO44" s="62">
        <f t="shared" si="36"/>
        <v>325.72635759450861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6.4</v>
      </c>
      <c r="BD44" s="13">
        <f>IF('Données projet'!$A$88&gt;35,BD43+BC44-BL43,IF(A44&lt;'Données projet'!$A$88,$BA$205^A44,IF(A44='Données projet'!$A$88,'Données projet'!$B$88,BD43+BC44-BL43)))</f>
        <v>131.39999999999998</v>
      </c>
      <c r="BE44" s="14">
        <f>BD44*VLOOKUP('Données projet'!$B$11,Paramètres!$A$1:$I$89,3,0)*VLOOKUP('Données projet'!$B$11,Paramètres!$A$1:$I$89,5,0)</f>
        <v>114.79103999999998</v>
      </c>
      <c r="BF44" s="14">
        <f t="shared" si="37"/>
        <v>30.456974896543485</v>
      </c>
      <c r="BG44" s="22">
        <f t="shared" si="7"/>
        <v>252.97362594481319</v>
      </c>
      <c r="BH44" s="62">
        <f t="shared" si="8"/>
        <v>501.57631553931719</v>
      </c>
      <c r="BI44" s="62">
        <f ca="1">AVERAGE(OFFSET($BH$3,0,0,'Données projet'!$E$11+1,1))-AVERAGE(OFFSET($H$3,0,0,'Données projet'!$E$11+1,1))</f>
        <v>294.05955218567476</v>
      </c>
      <c r="BJ44" s="62">
        <f t="shared" si="38"/>
        <v>294.839995960176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11.4</v>
      </c>
      <c r="BY44" s="13">
        <f>IF('Données projet'!$A$114&gt;35,BY43+BX44-CG43,IF(A44&lt;'Données projet'!$A$114,$BV$205^A44,IF(A44='Données projet'!$A$114,'Données projet'!$B$114,BY43+BX44-CG43)))</f>
        <v>158.4</v>
      </c>
      <c r="BZ44" s="14">
        <f>BY44*VLOOKUP('Données projet'!$B$12,Paramètres!$A$1:$I$89,3,0)*VLOOKUP('Données projet'!$B$12,Paramètres!$A$1:$I$89,5,0)</f>
        <v>170.50175999999999</v>
      </c>
      <c r="CA44" s="14">
        <f t="shared" si="39"/>
        <v>43.202381851006642</v>
      </c>
      <c r="CB44" s="22">
        <f t="shared" si="10"/>
        <v>372.20138039050318</v>
      </c>
      <c r="CC44" s="62">
        <f t="shared" si="11"/>
        <v>620.80406998500712</v>
      </c>
      <c r="CD44" s="62">
        <f ca="1">AVERAGE(OFFSET($CC$3,0,0,'Données projet'!$E$12+1,1))-AVERAGE(OFFSET($H$3,0,0,'Données projet'!$E$12+1,1))</f>
        <v>548.17046467409421</v>
      </c>
      <c r="CE44" s="62">
        <f t="shared" si="40"/>
        <v>341.9250949809848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5.6</v>
      </c>
      <c r="CT44" s="13">
        <f>IF('Données projet'!$A$140&gt;35,CT43+CS44-DB43,IF(A44&lt;'Données projet'!$A$140,$CQ$205^A44,IF(A44='Données projet'!$A$140,'Données projet'!$B$140,CT43+CS44-DB43)))</f>
        <v>84.600000000000009</v>
      </c>
      <c r="CU44" s="18">
        <f>CT44*VLOOKUP('Données projet'!$B$13,Paramètres!$A$1:$I$89,3,0)*VLOOKUP('Données projet'!$B$13,Paramètres!$A$1:$I$89,5,0)</f>
        <v>85.784400000000019</v>
      </c>
      <c r="CV44" s="14">
        <f t="shared" si="41"/>
        <v>23.545702623664209</v>
      </c>
      <c r="CW44" s="22">
        <f t="shared" si="13"/>
        <v>190.41659540288185</v>
      </c>
      <c r="CX44" s="62">
        <f t="shared" si="14"/>
        <v>439.01928499738585</v>
      </c>
      <c r="CY44" s="62">
        <f ca="1">AVERAGE(OFFSET($CX$3,0,0,'Données projet'!$E$13+1,1))-AVERAGE(OFFSET($H$3,0,0,'Données projet'!$E$13+1,1))</f>
        <v>345.67675698621832</v>
      </c>
      <c r="CZ44" s="62">
        <f t="shared" si="42"/>
        <v>178.72086185623849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0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70">
        <f t="shared" si="1"/>
        <v>183.33333333333334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6.4</v>
      </c>
      <c r="N45" s="14">
        <f>IF('Données projet'!$A$36&gt;35,N44+M45-V44,IF(A45&lt;'Données projet'!$A$36,$K$205^A45,IF(A45='Données projet'!$A$36,'Données projet'!$B$36,N44+M45-V44)))</f>
        <v>137.79999999999998</v>
      </c>
      <c r="O45" s="14">
        <f>N45*VLOOKUP('Données projet'!$B$9,Paramètres!$A$1:$I$89,3,0)*VLOOKUP('Données projet'!$B$9,Paramètres!$A$1:$I$89,5,0)</f>
        <v>144.02856</v>
      </c>
      <c r="P45" s="14">
        <f t="shared" si="33"/>
        <v>37.218362737449134</v>
      </c>
      <c r="Q45" s="22">
        <f t="shared" si="53"/>
        <v>315.6717237677239</v>
      </c>
      <c r="R45" s="62">
        <f t="shared" si="0"/>
        <v>565.05039002835861</v>
      </c>
      <c r="S45" s="62">
        <f ca="1">AVERAGE(OFFSET($R$3,0,0,'Données projet'!$E$9+1,1))-AVERAGE(OFFSET($H$3,0,0,'Données projet'!$E$9+1,1))</f>
        <v>339.31420023556404</v>
      </c>
      <c r="T45" s="62">
        <f t="shared" si="34"/>
        <v>340.55370180356397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11.4</v>
      </c>
      <c r="AI45" s="14">
        <f>IF('Données projet'!$A$62&gt;35,AI44+AH45-AQ44,IF(A45&lt;'Données projet'!$A$62,$AF$205^A45,IF(A45='Données projet'!$A$62,'Données projet'!$B$62,AI44+AH45-AQ44)))</f>
        <v>169.8</v>
      </c>
      <c r="AJ45" s="14">
        <f>AI45*VLOOKUP('Données projet'!$B$10,Paramètres!$A$1:$I$89,3,0)*VLOOKUP('Données projet'!$B$10,Paramètres!$A$1:$I$89,5,0)</f>
        <v>172.1772</v>
      </c>
      <c r="AK45" s="14">
        <f t="shared" si="35"/>
        <v>43.577282221917017</v>
      </c>
      <c r="AL45" s="22">
        <f t="shared" si="4"/>
        <v>375.77238986983883</v>
      </c>
      <c r="AM45" s="62">
        <f t="shared" si="5"/>
        <v>625.15105613047353</v>
      </c>
      <c r="AN45" s="62">
        <f ca="1">AVERAGE(OFFSET($AM$3,0,0,'Données projet'!$E$10+1,1))-AVERAGE(OFFSET($H$3,0,0,'Données projet'!$E$10+1,1))</f>
        <v>520.80494930257237</v>
      </c>
      <c r="AO45" s="62">
        <f t="shared" si="36"/>
        <v>325.72635759450861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6.4</v>
      </c>
      <c r="BD45" s="13">
        <f>IF('Données projet'!$A$88&gt;35,BD44+BC45-BL44,IF(A45&lt;'Données projet'!$A$88,$BA$205^A45,IF(A45='Données projet'!$A$88,'Données projet'!$B$88,BD44+BC45-BL44)))</f>
        <v>137.79999999999998</v>
      </c>
      <c r="BE45" s="14">
        <f>BD45*VLOOKUP('Données projet'!$B$11,Paramètres!$A$1:$I$89,3,0)*VLOOKUP('Données projet'!$B$11,Paramètres!$A$1:$I$89,5,0)</f>
        <v>120.38207999999999</v>
      </c>
      <c r="BF45" s="14">
        <f t="shared" si="37"/>
        <v>31.764096685603551</v>
      </c>
      <c r="BG45" s="22">
        <f t="shared" si="7"/>
        <v>264.98792439409277</v>
      </c>
      <c r="BH45" s="62">
        <f t="shared" si="8"/>
        <v>514.36659065472747</v>
      </c>
      <c r="BI45" s="62">
        <f ca="1">AVERAGE(OFFSET($BH$3,0,0,'Données projet'!$E$11+1,1))-AVERAGE(OFFSET($H$3,0,0,'Données projet'!$E$11+1,1))</f>
        <v>294.05955218567476</v>
      </c>
      <c r="BJ45" s="62">
        <f t="shared" si="38"/>
        <v>294.839995960176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11.4</v>
      </c>
      <c r="BY45" s="13">
        <f>IF('Données projet'!$A$114&gt;35,BY44+BX45-CG44,IF(A45&lt;'Données projet'!$A$114,$BV$205^A45,IF(A45='Données projet'!$A$114,'Données projet'!$B$114,BY44+BX45-CG44)))</f>
        <v>169.8</v>
      </c>
      <c r="BZ45" s="14">
        <f>BY45*VLOOKUP('Données projet'!$B$12,Paramètres!$A$1:$I$89,3,0)*VLOOKUP('Données projet'!$B$12,Paramètres!$A$1:$I$89,5,0)</f>
        <v>182.77271999999999</v>
      </c>
      <c r="CA45" s="14">
        <f t="shared" si="39"/>
        <v>45.938515386827795</v>
      </c>
      <c r="CB45" s="22">
        <f t="shared" si="10"/>
        <v>398.33873496539172</v>
      </c>
      <c r="CC45" s="62">
        <f t="shared" si="11"/>
        <v>647.71740122602648</v>
      </c>
      <c r="CD45" s="62">
        <f ca="1">AVERAGE(OFFSET($CC$3,0,0,'Données projet'!$E$12+1,1))-AVERAGE(OFFSET($H$3,0,0,'Données projet'!$E$12+1,1))</f>
        <v>548.17046467409421</v>
      </c>
      <c r="CE45" s="62">
        <f t="shared" si="40"/>
        <v>341.9250949809848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5.6</v>
      </c>
      <c r="CT45" s="13">
        <f>IF('Données projet'!$A$140&gt;35,CT44+CS45-DB44,IF(A45&lt;'Données projet'!$A$140,$CQ$205^A45,IF(A45='Données projet'!$A$140,'Données projet'!$B$140,CT44+CS45-DB44)))</f>
        <v>90.2</v>
      </c>
      <c r="CU45" s="18">
        <f>CT45*VLOOKUP('Données projet'!$B$13,Paramètres!$A$1:$I$89,3,0)*VLOOKUP('Données projet'!$B$13,Paramètres!$A$1:$I$89,5,0)</f>
        <v>91.462800000000001</v>
      </c>
      <c r="CV45" s="14">
        <f t="shared" si="41"/>
        <v>24.917685409456144</v>
      </c>
      <c r="CW45" s="22">
        <f t="shared" si="13"/>
        <v>202.69601208813609</v>
      </c>
      <c r="CX45" s="62">
        <f t="shared" si="14"/>
        <v>452.07467834877082</v>
      </c>
      <c r="CY45" s="62">
        <f ca="1">AVERAGE(OFFSET($CX$3,0,0,'Données projet'!$E$13+1,1))-AVERAGE(OFFSET($H$3,0,0,'Données projet'!$E$13+1,1))</f>
        <v>345.67675698621832</v>
      </c>
      <c r="CZ45" s="62">
        <f t="shared" si="42"/>
        <v>178.72086185623849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0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70">
        <f t="shared" si="1"/>
        <v>183.33333333333334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6.4</v>
      </c>
      <c r="N46" s="14">
        <f>IF('Données projet'!$A$36&gt;35,N45+M46-V45,IF(A46&lt;'Données projet'!$A$36,$K$205^A46,IF(A46='Données projet'!$A$36,'Données projet'!$B$36,N45+M46-V45)))</f>
        <v>144.19999999999999</v>
      </c>
      <c r="O46" s="14">
        <f>N46*VLOOKUP('Données projet'!$B$9,Paramètres!$A$1:$I$89,3,0)*VLOOKUP('Données projet'!$B$9,Paramètres!$A$1:$I$89,5,0)</f>
        <v>150.71784000000002</v>
      </c>
      <c r="P46" s="14">
        <f t="shared" si="33"/>
        <v>38.741671981677534</v>
      </c>
      <c r="Q46" s="22">
        <f t="shared" si="53"/>
        <v>329.97531670142172</v>
      </c>
      <c r="R46" s="62">
        <f t="shared" si="0"/>
        <v>580.11649816785371</v>
      </c>
      <c r="S46" s="62">
        <f ca="1">AVERAGE(OFFSET($R$3,0,0,'Données projet'!$E$9+1,1))-AVERAGE(OFFSET($H$3,0,0,'Données projet'!$E$9+1,1))</f>
        <v>339.31420023556404</v>
      </c>
      <c r="T46" s="62">
        <f t="shared" si="34"/>
        <v>340.55370180356397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11.4</v>
      </c>
      <c r="AI46" s="14">
        <f>IF('Données projet'!$A$62&gt;35,AI45+AH46-AQ45,IF(A46&lt;'Données projet'!$A$62,$AF$205^A46,IF(A46='Données projet'!$A$62,'Données projet'!$B$62,AI45+AH46-AQ45)))</f>
        <v>181.20000000000002</v>
      </c>
      <c r="AJ46" s="14">
        <f>AI46*VLOOKUP('Données projet'!$B$10,Paramètres!$A$1:$I$89,3,0)*VLOOKUP('Données projet'!$B$10,Paramètres!$A$1:$I$89,5,0)</f>
        <v>183.73680000000002</v>
      </c>
      <c r="AK46" s="14">
        <f t="shared" si="35"/>
        <v>46.152558509293854</v>
      </c>
      <c r="AL46" s="22">
        <f t="shared" si="4"/>
        <v>400.3906327370201</v>
      </c>
      <c r="AM46" s="62">
        <f t="shared" si="5"/>
        <v>650.53181420345209</v>
      </c>
      <c r="AN46" s="62">
        <f ca="1">AVERAGE(OFFSET($AM$3,0,0,'Données projet'!$E$10+1,1))-AVERAGE(OFFSET($H$3,0,0,'Données projet'!$E$10+1,1))</f>
        <v>520.80494930257237</v>
      </c>
      <c r="AO46" s="62">
        <f t="shared" si="36"/>
        <v>325.72635759450861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6.4</v>
      </c>
      <c r="BD46" s="13">
        <f>IF('Données projet'!$A$88&gt;35,BD45+BC46-BL45,IF(A46&lt;'Données projet'!$A$88,$BA$205^A46,IF(A46='Données projet'!$A$88,'Données projet'!$B$88,BD45+BC46-BL45)))</f>
        <v>144.19999999999999</v>
      </c>
      <c r="BE46" s="14">
        <f>BD46*VLOOKUP('Données projet'!$B$11,Paramètres!$A$1:$I$89,3,0)*VLOOKUP('Données projet'!$B$11,Paramètres!$A$1:$I$89,5,0)</f>
        <v>125.97311999999999</v>
      </c>
      <c r="BF46" s="14">
        <f t="shared" si="37"/>
        <v>33.064168439352592</v>
      </c>
      <c r="BG46" s="22">
        <f t="shared" si="7"/>
        <v>276.98994403187243</v>
      </c>
      <c r="BH46" s="62">
        <f t="shared" si="8"/>
        <v>527.13112549830453</v>
      </c>
      <c r="BI46" s="62">
        <f ca="1">AVERAGE(OFFSET($BH$3,0,0,'Données projet'!$E$11+1,1))-AVERAGE(OFFSET($H$3,0,0,'Données projet'!$E$11+1,1))</f>
        <v>294.05955218567476</v>
      </c>
      <c r="BJ46" s="62">
        <f t="shared" si="38"/>
        <v>294.839995960176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11.4</v>
      </c>
      <c r="BY46" s="13">
        <f>IF('Données projet'!$A$114&gt;35,BY45+BX46-CG45,IF(A46&lt;'Données projet'!$A$114,$BV$205^A46,IF(A46='Données projet'!$A$114,'Données projet'!$B$114,BY45+BX46-CG45)))</f>
        <v>181.20000000000002</v>
      </c>
      <c r="BZ46" s="14">
        <f>BY46*VLOOKUP('Données projet'!$B$12,Paramètres!$A$1:$I$89,3,0)*VLOOKUP('Données projet'!$B$12,Paramètres!$A$1:$I$89,5,0)</f>
        <v>195.04368000000002</v>
      </c>
      <c r="CA46" s="14">
        <f t="shared" si="39"/>
        <v>48.65333290919024</v>
      </c>
      <c r="CB46" s="22">
        <f t="shared" si="10"/>
        <v>424.43896415017304</v>
      </c>
      <c r="CC46" s="62">
        <f t="shared" si="11"/>
        <v>674.58014561660502</v>
      </c>
      <c r="CD46" s="62">
        <f ca="1">AVERAGE(OFFSET($CC$3,0,0,'Données projet'!$E$12+1,1))-AVERAGE(OFFSET($H$3,0,0,'Données projet'!$E$12+1,1))</f>
        <v>548.17046467409421</v>
      </c>
      <c r="CE46" s="62">
        <f t="shared" si="40"/>
        <v>341.9250949809848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5.6</v>
      </c>
      <c r="CT46" s="13">
        <f>IF('Données projet'!$A$140&gt;35,CT45+CS46-DB45,IF(A46&lt;'Données projet'!$A$140,$CQ$205^A46,IF(A46='Données projet'!$A$140,'Données projet'!$B$140,CT45+CS46-DB45)))</f>
        <v>95.8</v>
      </c>
      <c r="CU46" s="18">
        <f>CT46*VLOOKUP('Données projet'!$B$13,Paramètres!$A$1:$I$89,3,0)*VLOOKUP('Données projet'!$B$13,Paramètres!$A$1:$I$89,5,0)</f>
        <v>97.141200000000012</v>
      </c>
      <c r="CV46" s="14">
        <f t="shared" si="41"/>
        <v>26.279782450761708</v>
      </c>
      <c r="CW46" s="22">
        <f t="shared" si="13"/>
        <v>214.95821110174333</v>
      </c>
      <c r="CX46" s="62">
        <f t="shared" si="14"/>
        <v>465.0993925681754</v>
      </c>
      <c r="CY46" s="62">
        <f ca="1">AVERAGE(OFFSET($CX$3,0,0,'Données projet'!$E$13+1,1))-AVERAGE(OFFSET($H$3,0,0,'Données projet'!$E$13+1,1))</f>
        <v>345.67675698621832</v>
      </c>
      <c r="CZ46" s="62">
        <f t="shared" si="42"/>
        <v>178.72086185623849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0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70">
        <f t="shared" si="1"/>
        <v>183.33333333333334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6.4</v>
      </c>
      <c r="N47" s="14">
        <f>IF('Données projet'!$A$36&gt;35,N46+M47-V46,IF(A47&lt;'Données projet'!$A$36,$K$205^A47,IF(A47='Données projet'!$A$36,'Données projet'!$B$36,N46+M47-V46)))</f>
        <v>150.6</v>
      </c>
      <c r="O47" s="14">
        <f>N47*VLOOKUP('Données projet'!$B$9,Paramètres!$A$1:$I$89,3,0)*VLOOKUP('Données projet'!$B$9,Paramètres!$A$1:$I$89,5,0)</f>
        <v>157.40712000000002</v>
      </c>
      <c r="P47" s="14">
        <f t="shared" si="33"/>
        <v>40.257129140302432</v>
      </c>
      <c r="Q47" s="22">
        <f t="shared" si="53"/>
        <v>344.26523391936007</v>
      </c>
      <c r="R47" s="62">
        <f t="shared" si="0"/>
        <v>595.1557026574975</v>
      </c>
      <c r="S47" s="62">
        <f ca="1">AVERAGE(OFFSET($R$3,0,0,'Données projet'!$E$9+1,1))-AVERAGE(OFFSET($H$3,0,0,'Données projet'!$E$9+1,1))</f>
        <v>339.31420023556404</v>
      </c>
      <c r="T47" s="62">
        <f t="shared" si="34"/>
        <v>340.55370180356397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11.4</v>
      </c>
      <c r="AI47" s="14">
        <f>IF('Données projet'!$A$62&gt;35,AI46+AH47-AQ46,IF(A47&lt;'Données projet'!$A$62,$AF$205^A47,IF(A47='Données projet'!$A$62,'Données projet'!$B$62,AI46+AH47-AQ46)))</f>
        <v>192.60000000000002</v>
      </c>
      <c r="AJ47" s="14">
        <f>AI47*VLOOKUP('Données projet'!$B$10,Paramètres!$A$1:$I$89,3,0)*VLOOKUP('Données projet'!$B$10,Paramètres!$A$1:$I$89,5,0)</f>
        <v>195.29640000000003</v>
      </c>
      <c r="AK47" s="14">
        <f t="shared" si="35"/>
        <v>48.709031383366153</v>
      </c>
      <c r="AL47" s="22">
        <f t="shared" si="4"/>
        <v>424.97612632602949</v>
      </c>
      <c r="AM47" s="62">
        <f t="shared" si="5"/>
        <v>675.86659506416686</v>
      </c>
      <c r="AN47" s="62">
        <f ca="1">AVERAGE(OFFSET($AM$3,0,0,'Données projet'!$E$10+1,1))-AVERAGE(OFFSET($H$3,0,0,'Données projet'!$E$10+1,1))</f>
        <v>520.80494930257237</v>
      </c>
      <c r="AO47" s="62">
        <f t="shared" si="36"/>
        <v>325.72635759450861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6.4</v>
      </c>
      <c r="BD47" s="13">
        <f>IF('Données projet'!$A$88&gt;35,BD46+BC47-BL46,IF(A47&lt;'Données projet'!$A$88,$BA$205^A47,IF(A47='Données projet'!$A$88,'Données projet'!$B$88,BD46+BC47-BL46)))</f>
        <v>150.6</v>
      </c>
      <c r="BE47" s="14">
        <f>BD47*VLOOKUP('Données projet'!$B$11,Paramètres!$A$1:$I$89,3,0)*VLOOKUP('Données projet'!$B$11,Paramètres!$A$1:$I$89,5,0)</f>
        <v>131.56416000000002</v>
      </c>
      <c r="BF47" s="14">
        <f t="shared" si="37"/>
        <v>34.357538812709066</v>
      </c>
      <c r="BG47" s="22">
        <f t="shared" si="7"/>
        <v>288.98029209880161</v>
      </c>
      <c r="BH47" s="62">
        <f t="shared" si="8"/>
        <v>539.8707608369391</v>
      </c>
      <c r="BI47" s="62">
        <f ca="1">AVERAGE(OFFSET($BH$3,0,0,'Données projet'!$E$11+1,1))-AVERAGE(OFFSET($H$3,0,0,'Données projet'!$E$11+1,1))</f>
        <v>294.05955218567476</v>
      </c>
      <c r="BJ47" s="62">
        <f t="shared" si="38"/>
        <v>294.839995960176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11.4</v>
      </c>
      <c r="BY47" s="13">
        <f>IF('Données projet'!$A$114&gt;35,BY46+BX47-CG46,IF(A47&lt;'Données projet'!$A$114,$BV$205^A47,IF(A47='Données projet'!$A$114,'Données projet'!$B$114,BY46+BX47-CG46)))</f>
        <v>192.60000000000002</v>
      </c>
      <c r="BZ47" s="14">
        <f>BY47*VLOOKUP('Données projet'!$B$12,Paramètres!$A$1:$I$89,3,0)*VLOOKUP('Données projet'!$B$12,Paramètres!$A$1:$I$89,5,0)</f>
        <v>207.31464000000003</v>
      </c>
      <c r="CA47" s="14">
        <f t="shared" si="39"/>
        <v>51.348328156106163</v>
      </c>
      <c r="CB47" s="22">
        <f t="shared" si="10"/>
        <v>450.50466953855158</v>
      </c>
      <c r="CC47" s="62">
        <f t="shared" si="11"/>
        <v>701.39513827668907</v>
      </c>
      <c r="CD47" s="62">
        <f ca="1">AVERAGE(OFFSET($CC$3,0,0,'Données projet'!$E$12+1,1))-AVERAGE(OFFSET($H$3,0,0,'Données projet'!$E$12+1,1))</f>
        <v>548.17046467409421</v>
      </c>
      <c r="CE47" s="62">
        <f t="shared" si="40"/>
        <v>341.9250949809848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5.6</v>
      </c>
      <c r="CT47" s="13">
        <f>IF('Données projet'!$A$140&gt;35,CT46+CS47-DB46,IF(A47&lt;'Données projet'!$A$140,$CQ$205^A47,IF(A47='Données projet'!$A$140,'Données projet'!$B$140,CT46+CS47-DB46)))</f>
        <v>101.39999999999999</v>
      </c>
      <c r="CU47" s="18">
        <f>CT47*VLOOKUP('Données projet'!$B$13,Paramètres!$A$1:$I$89,3,0)*VLOOKUP('Données projet'!$B$13,Paramètres!$A$1:$I$89,5,0)</f>
        <v>102.81959999999999</v>
      </c>
      <c r="CV47" s="14">
        <f t="shared" si="41"/>
        <v>27.632637448562328</v>
      </c>
      <c r="CW47" s="22">
        <f t="shared" si="13"/>
        <v>227.20431355624603</v>
      </c>
      <c r="CX47" s="62">
        <f t="shared" si="14"/>
        <v>478.09478229438344</v>
      </c>
      <c r="CY47" s="62">
        <f ca="1">AVERAGE(OFFSET($CX$3,0,0,'Données projet'!$E$13+1,1))-AVERAGE(OFFSET($H$3,0,0,'Données projet'!$E$13+1,1))</f>
        <v>345.67675698621832</v>
      </c>
      <c r="CZ47" s="62">
        <f t="shared" si="42"/>
        <v>178.72086185623849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0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70">
        <f t="shared" si="1"/>
        <v>183.33333333333334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157</v>
      </c>
      <c r="L48" s="13">
        <f>VLOOKUP(A48,'Données projet'!$A$35:$I$55,9,0)</f>
        <v>6.4</v>
      </c>
      <c r="M48" s="13">
        <f t="array" ref="M48">INDEX(L:L,MIN(IF(ISNUMBER(L48:L244),ROW(L48:L244),"")))</f>
        <v>6.4</v>
      </c>
      <c r="N48" s="14">
        <f>IF('Données projet'!$A$36&gt;35,N47+M48-V47,IF(A48&lt;'Données projet'!$A$36,$K$205^A48,IF(A48='Données projet'!$A$36,'Données projet'!$B$36,N47+M48-V47)))</f>
        <v>157</v>
      </c>
      <c r="O48" s="14">
        <f>N48*VLOOKUP('Données projet'!$B$9,Paramètres!$A$1:$I$89,3,0)*VLOOKUP('Données projet'!$B$9,Paramètres!$A$1:$I$89,5,0)</f>
        <v>164.09640000000002</v>
      </c>
      <c r="P48" s="14">
        <f t="shared" si="33"/>
        <v>41.765106050628262</v>
      </c>
      <c r="Q48" s="22">
        <f t="shared" si="53"/>
        <v>358.54212303817758</v>
      </c>
      <c r="R48" s="62">
        <f t="shared" si="0"/>
        <v>610.16888058901168</v>
      </c>
      <c r="S48" s="62">
        <f ca="1">AVERAGE(OFFSET($R$3,0,0,'Données projet'!$E$9+1,1))-AVERAGE(OFFSET($H$3,0,0,'Données projet'!$E$9+1,1))</f>
        <v>339.31420023556404</v>
      </c>
      <c r="T48" s="62">
        <f t="shared" si="34"/>
        <v>340.55370180356397</v>
      </c>
      <c r="U48" s="16">
        <f>IF(ISNA(VLOOKUP(A48,'Données projet'!$A$35:$I$55,3,0)),0,VLOOKUP(A48,'Données projet'!$A$35:$I$55,3,0))</f>
        <v>6</v>
      </c>
      <c r="V48" s="16">
        <f>IF(ISNA(VLOOKUP(A48,'Données projet'!$A$35:$I$55,4,0)),0,VLOOKUP(A48,'Données projet'!$A$35:$I$55,4,0))</f>
        <v>21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204</v>
      </c>
      <c r="AG48" s="13">
        <f>VLOOKUP(A48,'Données projet'!$A$61:$I$81,9,0)</f>
        <v>11.4</v>
      </c>
      <c r="AH48" s="13">
        <f t="array" ref="AH48">INDEX(AG:AG,MIN(IF(ISNUMBER(AG48:AG244),ROW(AG48:AG244),"")))</f>
        <v>11.4</v>
      </c>
      <c r="AI48" s="14">
        <f>IF('Données projet'!$A$62&gt;35,AI47+AH48-AQ47,IF(A48&lt;'Données projet'!$A$62,$AF$205^A48,IF(A48='Données projet'!$A$62,'Données projet'!$B$62,AI47+AH48-AQ47)))</f>
        <v>204.00000000000003</v>
      </c>
      <c r="AJ48" s="14">
        <f>AI48*VLOOKUP('Données projet'!$B$10,Paramètres!$A$1:$I$89,3,0)*VLOOKUP('Données projet'!$B$10,Paramètres!$A$1:$I$89,5,0)</f>
        <v>206.85600000000005</v>
      </c>
      <c r="AK48" s="14">
        <f t="shared" si="35"/>
        <v>51.247940588293027</v>
      </c>
      <c r="AL48" s="22">
        <f t="shared" si="4"/>
        <v>449.53102985794379</v>
      </c>
      <c r="AM48" s="62">
        <f t="shared" si="5"/>
        <v>701.15778740877795</v>
      </c>
      <c r="AN48" s="62">
        <f ca="1">AVERAGE(OFFSET($AM$3,0,0,'Données projet'!$E$10+1,1))-AVERAGE(OFFSET($H$3,0,0,'Données projet'!$E$10+1,1))</f>
        <v>520.80494930257237</v>
      </c>
      <c r="AO48" s="62">
        <f t="shared" si="36"/>
        <v>325.72635759450861</v>
      </c>
      <c r="AP48" s="16">
        <f>IF(ISNA(VLOOKUP(A48,'Données projet'!$A$61:$I$81,3,0)),0,VLOOKUP(A48,'Données projet'!$A$61:$I$81,3,0))</f>
        <v>6</v>
      </c>
      <c r="AQ48" s="16">
        <f>IF(ISNA(VLOOKUP(A48,'Données projet'!$A$61:$I$81,4,0)),0,VLOOKUP(A48,'Données projet'!$A$61:$I$81,4,0))</f>
        <v>28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157</v>
      </c>
      <c r="BB48" s="13">
        <f>VLOOKUP(A48,'Données projet'!$A$87:$I$107,9,0)</f>
        <v>6.4</v>
      </c>
      <c r="BC48" s="13">
        <f t="array" ref="BC48">INDEX(BB:BB,MIN(IF(ISNUMBER(BB48:BB244),ROW(BB48:BB244),"")))</f>
        <v>6.4</v>
      </c>
      <c r="BD48" s="13">
        <f>IF('Données projet'!$A$88&gt;35,BD47+BC48-BL47,IF(A48&lt;'Données projet'!$A$88,$BA$205^A48,IF(A48='Données projet'!$A$88,'Données projet'!$B$88,BD47+BC48-BL47)))</f>
        <v>157</v>
      </c>
      <c r="BE48" s="14">
        <f>BD48*VLOOKUP('Données projet'!$B$11,Paramètres!$A$1:$I$89,3,0)*VLOOKUP('Données projet'!$B$11,Paramètres!$A$1:$I$89,5,0)</f>
        <v>137.15520000000001</v>
      </c>
      <c r="BF48" s="14">
        <f t="shared" si="37"/>
        <v>35.644525151069693</v>
      </c>
      <c r="BG48" s="22">
        <f t="shared" si="7"/>
        <v>300.95952130477974</v>
      </c>
      <c r="BH48" s="62">
        <f t="shared" si="8"/>
        <v>552.58627885561384</v>
      </c>
      <c r="BI48" s="62">
        <f ca="1">AVERAGE(OFFSET($BH$3,0,0,'Données projet'!$E$11+1,1))-AVERAGE(OFFSET($H$3,0,0,'Données projet'!$E$11+1,1))</f>
        <v>294.05955218567476</v>
      </c>
      <c r="BJ48" s="62">
        <f t="shared" si="38"/>
        <v>294.839995960176</v>
      </c>
      <c r="BK48" s="16">
        <f>IF(ISNA(VLOOKUP(A48,'Données projet'!$A$87:$I$107,3,0)),0,VLOOKUP(A48,'Données projet'!$A$87:$I$107,3,0))</f>
        <v>6</v>
      </c>
      <c r="BL48" s="16">
        <f>IF(ISNA(VLOOKUP(A48,'Données projet'!$A$87:$I$107,4,0)),0,VLOOKUP(A48,'Données projet'!$A$87:$I$107,4,0))</f>
        <v>21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204</v>
      </c>
      <c r="BW48" s="13">
        <f>VLOOKUP(A48,'Données projet'!$A$113:$I$133,9,0)</f>
        <v>11.4</v>
      </c>
      <c r="BX48" s="13">
        <f t="array" ref="BX48">INDEX(BW:BW,MIN(IF(ISNUMBER(BW48:BW244),ROW(BW48:BW244),"")))</f>
        <v>11.4</v>
      </c>
      <c r="BY48" s="13">
        <f>IF('Données projet'!$A$114&gt;35,BY47+BX48-CG47,IF(A48&lt;'Données projet'!$A$114,$BV$205^A48,IF(A48='Données projet'!$A$114,'Données projet'!$B$114,BY47+BX48-CG47)))</f>
        <v>204.00000000000003</v>
      </c>
      <c r="BZ48" s="14">
        <f>BY48*VLOOKUP('Données projet'!$B$12,Paramètres!$A$1:$I$89,3,0)*VLOOKUP('Données projet'!$B$12,Paramètres!$A$1:$I$89,5,0)</f>
        <v>219.58560000000003</v>
      </c>
      <c r="CA48" s="14">
        <f t="shared" si="39"/>
        <v>54.024808047218549</v>
      </c>
      <c r="CB48" s="22">
        <f t="shared" si="10"/>
        <v>476.53812734890562</v>
      </c>
      <c r="CC48" s="62">
        <f t="shared" si="11"/>
        <v>728.16488489973972</v>
      </c>
      <c r="CD48" s="62">
        <f ca="1">AVERAGE(OFFSET($CC$3,0,0,'Données projet'!$E$12+1,1))-AVERAGE(OFFSET($H$3,0,0,'Données projet'!$E$12+1,1))</f>
        <v>548.17046467409421</v>
      </c>
      <c r="CE48" s="62">
        <f t="shared" si="40"/>
        <v>341.9250949809848</v>
      </c>
      <c r="CF48" s="16">
        <f>IF(ISNA(VLOOKUP(A48,'Données projet'!$A$113:$I$133,3,0)),0,VLOOKUP(A48,'Données projet'!$A$113:$I$133,3,0))</f>
        <v>6</v>
      </c>
      <c r="CG48" s="16">
        <f>IF(ISNA(VLOOKUP(A48,'Données projet'!$A$113:$I$133,4,0)),0,VLOOKUP(A48,'Données projet'!$A$113:$I$133,4,0))</f>
        <v>28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107</v>
      </c>
      <c r="CR48" s="13">
        <f>VLOOKUP(A48,'Données projet'!$A$139:$I$159,9,0)</f>
        <v>5.6</v>
      </c>
      <c r="CS48" s="13">
        <f t="array" ref="CS48">INDEX(CR:CR,MIN(IF(ISNUMBER(CR48:CR244),ROW(CR48:CR244),"")))</f>
        <v>5.6</v>
      </c>
      <c r="CT48" s="13">
        <f>IF('Données projet'!$A$140&gt;35,CT47+CS48-DB47,IF(A48&lt;'Données projet'!$A$140,$CQ$205^A48,IF(A48='Données projet'!$A$140,'Données projet'!$B$140,CT47+CS48-DB47)))</f>
        <v>106.99999999999999</v>
      </c>
      <c r="CU48" s="18">
        <f>CT48*VLOOKUP('Données projet'!$B$13,Paramètres!$A$1:$I$89,3,0)*VLOOKUP('Données projet'!$B$13,Paramètres!$A$1:$I$89,5,0)</f>
        <v>108.498</v>
      </c>
      <c r="CV48" s="14">
        <f t="shared" si="41"/>
        <v>28.976818989145283</v>
      </c>
      <c r="CW48" s="22">
        <f t="shared" si="13"/>
        <v>239.43530973942802</v>
      </c>
      <c r="CX48" s="62">
        <f t="shared" si="14"/>
        <v>491.06206729026212</v>
      </c>
      <c r="CY48" s="62">
        <f ca="1">AVERAGE(OFFSET($CX$3,0,0,'Données projet'!$E$13+1,1))-AVERAGE(OFFSET($H$3,0,0,'Données projet'!$E$13+1,1))</f>
        <v>345.67675698621832</v>
      </c>
      <c r="CZ48" s="62">
        <f t="shared" si="42"/>
        <v>178.72086185623849</v>
      </c>
      <c r="DA48" s="16">
        <f>IF(ISNA(VLOOKUP(A48,'Données projet'!$A$139:$I$159,3,0)),0,VLOOKUP(A48,'Données projet'!$A$139:$I$159,3,0))</f>
        <v>5</v>
      </c>
      <c r="DB48" s="16">
        <f>IF(ISNA(VLOOKUP(A48,'Données projet'!$A$139:$I$159,4,0)),0,VLOOKUP(A48,'Données projet'!$A$139:$I$159,4,0))</f>
        <v>14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0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70">
        <f t="shared" si="1"/>
        <v>183.33333333333334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5.8</v>
      </c>
      <c r="N49" s="14">
        <f>IF('Données projet'!$A$36&gt;35,N48+M49-V48,IF(A49&lt;'Données projet'!$A$36,$K$205^A49,IF(A49='Données projet'!$A$36,'Données projet'!$B$36,N48+M49-V48)))</f>
        <v>141.80000000000001</v>
      </c>
      <c r="O49" s="14">
        <f>N49*VLOOKUP('Données projet'!$B$9,Paramètres!$A$1:$I$89,3,0)*VLOOKUP('Données projet'!$B$9,Paramètres!$A$1:$I$89,5,0)</f>
        <v>148.20936000000003</v>
      </c>
      <c r="P49" s="14">
        <f t="shared" si="33"/>
        <v>38.171372269805182</v>
      </c>
      <c r="Q49" s="22">
        <f t="shared" si="53"/>
        <v>324.61310870324411</v>
      </c>
      <c r="R49" s="62">
        <f t="shared" si="0"/>
        <v>576.96338210196973</v>
      </c>
      <c r="S49" s="62">
        <f ca="1">AVERAGE(OFFSET($R$3,0,0,'Données projet'!$E$9+1,1))-AVERAGE(OFFSET($H$3,0,0,'Données projet'!$E$9+1,1))</f>
        <v>339.31420023556404</v>
      </c>
      <c r="T49" s="62">
        <f t="shared" si="34"/>
        <v>340.55370180356397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11</v>
      </c>
      <c r="AI49" s="14">
        <f>IF('Données projet'!$A$62&gt;35,AI48+AH49-AQ48,IF(A49&lt;'Données projet'!$A$62,$AF$205^A49,IF(A49='Données projet'!$A$62,'Données projet'!$B$62,AI48+AH49-AQ48)))</f>
        <v>187.00000000000003</v>
      </c>
      <c r="AJ49" s="14">
        <f>AI49*VLOOKUP('Données projet'!$B$10,Paramètres!$A$1:$I$89,3,0)*VLOOKUP('Données projet'!$B$10,Paramètres!$A$1:$I$89,5,0)</f>
        <v>189.61800000000005</v>
      </c>
      <c r="AK49" s="14">
        <f t="shared" si="35"/>
        <v>47.4554881852685</v>
      </c>
      <c r="AL49" s="22">
        <f t="shared" si="4"/>
        <v>412.90299192267599</v>
      </c>
      <c r="AM49" s="62">
        <f t="shared" si="5"/>
        <v>665.25326532140161</v>
      </c>
      <c r="AN49" s="62">
        <f ca="1">AVERAGE(OFFSET($AM$3,0,0,'Données projet'!$E$10+1,1))-AVERAGE(OFFSET($H$3,0,0,'Données projet'!$E$10+1,1))</f>
        <v>520.80494930257237</v>
      </c>
      <c r="AO49" s="62">
        <f t="shared" si="36"/>
        <v>325.72635759450861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5.8</v>
      </c>
      <c r="BD49" s="13">
        <f>IF('Données projet'!$A$88&gt;35,BD48+BC49-BL48,IF(A49&lt;'Données projet'!$A$88,$BA$205^A49,IF(A49='Données projet'!$A$88,'Données projet'!$B$88,BD48+BC49-BL48)))</f>
        <v>141.80000000000001</v>
      </c>
      <c r="BE49" s="14">
        <f>BD49*VLOOKUP('Données projet'!$B$11,Paramètres!$A$1:$I$89,3,0)*VLOOKUP('Données projet'!$B$11,Paramètres!$A$1:$I$89,5,0)</f>
        <v>123.87648000000003</v>
      </c>
      <c r="BF49" s="14">
        <f t="shared" si="37"/>
        <v>32.577444847681598</v>
      </c>
      <c r="BG49" s="22">
        <f t="shared" si="7"/>
        <v>272.49058577637885</v>
      </c>
      <c r="BH49" s="62">
        <f t="shared" si="8"/>
        <v>524.84085917510447</v>
      </c>
      <c r="BI49" s="62">
        <f ca="1">AVERAGE(OFFSET($BH$3,0,0,'Données projet'!$E$11+1,1))-AVERAGE(OFFSET($H$3,0,0,'Données projet'!$E$11+1,1))</f>
        <v>294.05955218567476</v>
      </c>
      <c r="BJ49" s="62">
        <f t="shared" si="38"/>
        <v>294.839995960176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11</v>
      </c>
      <c r="BY49" s="13">
        <f>IF('Données projet'!$A$114&gt;35,BY48+BX49-CG48,IF(A49&lt;'Données projet'!$A$114,$BV$205^A49,IF(A49='Données projet'!$A$114,'Données projet'!$B$114,BY48+BX49-CG48)))</f>
        <v>187.00000000000003</v>
      </c>
      <c r="BZ49" s="14">
        <f>BY49*VLOOKUP('Données projet'!$B$12,Paramètres!$A$1:$I$89,3,0)*VLOOKUP('Données projet'!$B$12,Paramètres!$A$1:$I$89,5,0)</f>
        <v>201.2868</v>
      </c>
      <c r="CA49" s="14">
        <f t="shared" si="39"/>
        <v>50.026861773677616</v>
      </c>
      <c r="CB49" s="22">
        <f t="shared" si="10"/>
        <v>437.70462758915511</v>
      </c>
      <c r="CC49" s="62">
        <f t="shared" si="11"/>
        <v>690.05490098788073</v>
      </c>
      <c r="CD49" s="62">
        <f ca="1">AVERAGE(OFFSET($CC$3,0,0,'Données projet'!$E$12+1,1))-AVERAGE(OFFSET($H$3,0,0,'Données projet'!$E$12+1,1))</f>
        <v>548.17046467409421</v>
      </c>
      <c r="CE49" s="62">
        <f t="shared" si="40"/>
        <v>341.9250949809848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5.6</v>
      </c>
      <c r="CT49" s="13">
        <f>IF('Données projet'!$A$140&gt;35,CT48+CS49-DB48,IF(A49&lt;'Données projet'!$A$140,$CQ$205^A49,IF(A49='Données projet'!$A$140,'Données projet'!$B$140,CT48+CS49-DB48)))</f>
        <v>98.59999999999998</v>
      </c>
      <c r="CU49" s="18">
        <f>CT49*VLOOKUP('Données projet'!$B$13,Paramètres!$A$1:$I$89,3,0)*VLOOKUP('Données projet'!$B$13,Paramètres!$A$1:$I$89,5,0)</f>
        <v>99.980399999999989</v>
      </c>
      <c r="CV49" s="14">
        <f t="shared" si="41"/>
        <v>26.957328065359373</v>
      </c>
      <c r="CW49" s="22">
        <f t="shared" si="13"/>
        <v>221.08320971383421</v>
      </c>
      <c r="CX49" s="62">
        <f t="shared" si="14"/>
        <v>473.43348311255988</v>
      </c>
      <c r="CY49" s="62">
        <f ca="1">AVERAGE(OFFSET($CX$3,0,0,'Données projet'!$E$13+1,1))-AVERAGE(OFFSET($H$3,0,0,'Données projet'!$E$13+1,1))</f>
        <v>345.67675698621832</v>
      </c>
      <c r="CZ49" s="62">
        <f t="shared" si="42"/>
        <v>178.72086185623849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0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70">
        <f t="shared" si="1"/>
        <v>183.33333333333334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5.8</v>
      </c>
      <c r="N50" s="14">
        <f>IF('Données projet'!$A$36&gt;35,N49+M50-V49,IF(A50&lt;'Données projet'!$A$36,$K$205^A50,IF(A50='Données projet'!$A$36,'Données projet'!$B$36,N49+M50-V49)))</f>
        <v>147.60000000000002</v>
      </c>
      <c r="O50" s="14">
        <f>N50*VLOOKUP('Données projet'!$B$9,Paramètres!$A$1:$I$89,3,0)*VLOOKUP('Données projet'!$B$9,Paramètres!$A$1:$I$89,5,0)</f>
        <v>154.27152000000004</v>
      </c>
      <c r="P50" s="14">
        <f t="shared" si="33"/>
        <v>39.547711845491243</v>
      </c>
      <c r="Q50" s="22">
        <f t="shared" si="53"/>
        <v>337.56849546423069</v>
      </c>
      <c r="R50" s="62">
        <f t="shared" si="0"/>
        <v>590.62973332842603</v>
      </c>
      <c r="S50" s="62">
        <f ca="1">AVERAGE(OFFSET($R$3,0,0,'Données projet'!$E$9+1,1))-AVERAGE(OFFSET($H$3,0,0,'Données projet'!$E$9+1,1))</f>
        <v>339.31420023556404</v>
      </c>
      <c r="T50" s="62">
        <f t="shared" si="34"/>
        <v>340.55370180356397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11</v>
      </c>
      <c r="AI50" s="14">
        <f>IF('Données projet'!$A$62&gt;35,AI49+AH50-AQ49,IF(A50&lt;'Données projet'!$A$62,$AF$205^A50,IF(A50='Données projet'!$A$62,'Données projet'!$B$62,AI49+AH50-AQ49)))</f>
        <v>198.00000000000003</v>
      </c>
      <c r="AJ50" s="14">
        <f>AI50*VLOOKUP('Données projet'!$B$10,Paramètres!$A$1:$I$89,3,0)*VLOOKUP('Données projet'!$B$10,Paramètres!$A$1:$I$89,5,0)</f>
        <v>200.77200000000002</v>
      </c>
      <c r="AK50" s="14">
        <f t="shared" si="35"/>
        <v>49.913791898945412</v>
      </c>
      <c r="AL50" s="22">
        <f t="shared" si="4"/>
        <v>436.61108755732994</v>
      </c>
      <c r="AM50" s="62">
        <f t="shared" si="5"/>
        <v>689.67232542152533</v>
      </c>
      <c r="AN50" s="62">
        <f ca="1">AVERAGE(OFFSET($AM$3,0,0,'Données projet'!$E$10+1,1))-AVERAGE(OFFSET($H$3,0,0,'Données projet'!$E$10+1,1))</f>
        <v>520.80494930257237</v>
      </c>
      <c r="AO50" s="62">
        <f t="shared" si="36"/>
        <v>325.72635759450861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5.8</v>
      </c>
      <c r="BD50" s="13">
        <f>IF('Données projet'!$A$88&gt;35,BD49+BC50-BL49,IF(A50&lt;'Données projet'!$A$88,$BA$205^A50,IF(A50='Données projet'!$A$88,'Données projet'!$B$88,BD49+BC50-BL49)))</f>
        <v>147.60000000000002</v>
      </c>
      <c r="BE50" s="14">
        <f>BD50*VLOOKUP('Données projet'!$B$11,Paramètres!$A$1:$I$89,3,0)*VLOOKUP('Données projet'!$B$11,Paramètres!$A$1:$I$89,5,0)</f>
        <v>128.94336000000004</v>
      </c>
      <c r="BF50" s="14">
        <f t="shared" si="37"/>
        <v>33.752085002132198</v>
      </c>
      <c r="BG50" s="22">
        <f t="shared" si="7"/>
        <v>283.36123337871362</v>
      </c>
      <c r="BH50" s="62">
        <f t="shared" si="8"/>
        <v>536.42247124290907</v>
      </c>
      <c r="BI50" s="62">
        <f ca="1">AVERAGE(OFFSET($BH$3,0,0,'Données projet'!$E$11+1,1))-AVERAGE(OFFSET($H$3,0,0,'Données projet'!$E$11+1,1))</f>
        <v>294.05955218567476</v>
      </c>
      <c r="BJ50" s="62">
        <f t="shared" si="38"/>
        <v>294.839995960176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11</v>
      </c>
      <c r="BY50" s="13">
        <f>IF('Données projet'!$A$114&gt;35,BY49+BX50-CG49,IF(A50&lt;'Données projet'!$A$114,$BV$205^A50,IF(A50='Données projet'!$A$114,'Données projet'!$B$114,BY49+BX50-CG49)))</f>
        <v>198.00000000000003</v>
      </c>
      <c r="BZ50" s="14">
        <f>BY50*VLOOKUP('Données projet'!$B$12,Paramètres!$A$1:$I$89,3,0)*VLOOKUP('Données projet'!$B$12,Paramètres!$A$1:$I$89,5,0)</f>
        <v>213.12720000000002</v>
      </c>
      <c r="CA50" s="14">
        <f t="shared" si="39"/>
        <v>52.618368568459893</v>
      </c>
      <c r="CB50" s="22">
        <f t="shared" si="10"/>
        <v>462.8401985900677</v>
      </c>
      <c r="CC50" s="62">
        <f t="shared" si="11"/>
        <v>715.90143645426315</v>
      </c>
      <c r="CD50" s="62">
        <f ca="1">AVERAGE(OFFSET($CC$3,0,0,'Données projet'!$E$12+1,1))-AVERAGE(OFFSET($H$3,0,0,'Données projet'!$E$12+1,1))</f>
        <v>548.17046467409421</v>
      </c>
      <c r="CE50" s="62">
        <f t="shared" si="40"/>
        <v>341.9250949809848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5.6</v>
      </c>
      <c r="CT50" s="13">
        <f>IF('Données projet'!$A$140&gt;35,CT49+CS50-DB49,IF(A50&lt;'Données projet'!$A$140,$CQ$205^A50,IF(A50='Données projet'!$A$140,'Données projet'!$B$140,CT49+CS50-DB49)))</f>
        <v>104.19999999999997</v>
      </c>
      <c r="CU50" s="18">
        <f>CT50*VLOOKUP('Données projet'!$B$13,Paramètres!$A$1:$I$89,3,0)*VLOOKUP('Données projet'!$B$13,Paramètres!$A$1:$I$89,5,0)</f>
        <v>105.65879999999999</v>
      </c>
      <c r="CV50" s="14">
        <f t="shared" si="41"/>
        <v>28.305779445097851</v>
      </c>
      <c r="CW50" s="22">
        <f t="shared" si="13"/>
        <v>233.32164253354537</v>
      </c>
      <c r="CX50" s="62">
        <f t="shared" si="14"/>
        <v>486.38288039774079</v>
      </c>
      <c r="CY50" s="62">
        <f ca="1">AVERAGE(OFFSET($CX$3,0,0,'Données projet'!$E$13+1,1))-AVERAGE(OFFSET($H$3,0,0,'Données projet'!$E$13+1,1))</f>
        <v>345.67675698621832</v>
      </c>
      <c r="CZ50" s="62">
        <f t="shared" si="42"/>
        <v>178.72086185623849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0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70">
        <f t="shared" si="1"/>
        <v>183.33333333333334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5.8</v>
      </c>
      <c r="N51" s="14">
        <f>IF('Données projet'!$A$36&gt;35,N50+M51-V50,IF(A51&lt;'Données projet'!$A$36,$K$205^A51,IF(A51='Données projet'!$A$36,'Données projet'!$B$36,N50+M51-V50)))</f>
        <v>153.40000000000003</v>
      </c>
      <c r="O51" s="14">
        <f>N51*VLOOKUP('Données projet'!$B$9,Paramètres!$A$1:$I$89,3,0)*VLOOKUP('Données projet'!$B$9,Paramètres!$A$1:$I$89,5,0)</f>
        <v>160.33368000000007</v>
      </c>
      <c r="P51" s="14">
        <f t="shared" si="33"/>
        <v>40.917768734126462</v>
      </c>
      <c r="Q51" s="22">
        <f t="shared" si="53"/>
        <v>350.51293987860367</v>
      </c>
      <c r="R51" s="62">
        <f t="shared" si="0"/>
        <v>604.27280856427137</v>
      </c>
      <c r="S51" s="62">
        <f ca="1">AVERAGE(OFFSET($R$3,0,0,'Données projet'!$E$9+1,1))-AVERAGE(OFFSET($H$3,0,0,'Données projet'!$E$9+1,1))</f>
        <v>339.31420023556404</v>
      </c>
      <c r="T51" s="62">
        <f t="shared" si="34"/>
        <v>340.55370180356397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11</v>
      </c>
      <c r="AI51" s="14">
        <f>IF('Données projet'!$A$62&gt;35,AI50+AH51-AQ50,IF(A51&lt;'Données projet'!$A$62,$AF$205^A51,IF(A51='Données projet'!$A$62,'Données projet'!$B$62,AI50+AH51-AQ50)))</f>
        <v>209.00000000000003</v>
      </c>
      <c r="AJ51" s="14">
        <f>AI51*VLOOKUP('Données projet'!$B$10,Paramètres!$A$1:$I$89,3,0)*VLOOKUP('Données projet'!$B$10,Paramètres!$A$1:$I$89,5,0)</f>
        <v>211.92600000000004</v>
      </c>
      <c r="AK51" s="14">
        <f t="shared" si="35"/>
        <v>52.356241262970165</v>
      </c>
      <c r="AL51" s="22">
        <f t="shared" si="4"/>
        <v>460.29157019967312</v>
      </c>
      <c r="AM51" s="62">
        <f t="shared" si="5"/>
        <v>714.05143888534076</v>
      </c>
      <c r="AN51" s="62">
        <f ca="1">AVERAGE(OFFSET($AM$3,0,0,'Données projet'!$E$10+1,1))-AVERAGE(OFFSET($H$3,0,0,'Données projet'!$E$10+1,1))</f>
        <v>520.80494930257237</v>
      </c>
      <c r="AO51" s="62">
        <f t="shared" si="36"/>
        <v>325.72635759450861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5.8</v>
      </c>
      <c r="BD51" s="13">
        <f>IF('Données projet'!$A$88&gt;35,BD50+BC51-BL50,IF(A51&lt;'Données projet'!$A$88,$BA$205^A51,IF(A51='Données projet'!$A$88,'Données projet'!$B$88,BD50+BC51-BL50)))</f>
        <v>153.40000000000003</v>
      </c>
      <c r="BE51" s="14">
        <f>BD51*VLOOKUP('Données projet'!$B$11,Paramètres!$A$1:$I$89,3,0)*VLOOKUP('Données projet'!$B$11,Paramètres!$A$1:$I$89,5,0)</f>
        <v>134.01024000000004</v>
      </c>
      <c r="BF51" s="14">
        <f t="shared" si="37"/>
        <v>34.921363182969436</v>
      </c>
      <c r="BG51" s="22">
        <f t="shared" si="7"/>
        <v>294.22254221033847</v>
      </c>
      <c r="BH51" s="62">
        <f t="shared" si="8"/>
        <v>547.98241089600617</v>
      </c>
      <c r="BI51" s="62">
        <f ca="1">AVERAGE(OFFSET($BH$3,0,0,'Données projet'!$E$11+1,1))-AVERAGE(OFFSET($H$3,0,0,'Données projet'!$E$11+1,1))</f>
        <v>294.05955218567476</v>
      </c>
      <c r="BJ51" s="62">
        <f t="shared" si="38"/>
        <v>294.839995960176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11</v>
      </c>
      <c r="BY51" s="13">
        <f>IF('Données projet'!$A$114&gt;35,BY50+BX51-CG50,IF(A51&lt;'Données projet'!$A$114,$BV$205^A51,IF(A51='Données projet'!$A$114,'Données projet'!$B$114,BY50+BX51-CG50)))</f>
        <v>209.00000000000003</v>
      </c>
      <c r="BZ51" s="14">
        <f>BY51*VLOOKUP('Données projet'!$B$12,Paramètres!$A$1:$I$89,3,0)*VLOOKUP('Données projet'!$B$12,Paramètres!$A$1:$I$89,5,0)</f>
        <v>224.96760000000003</v>
      </c>
      <c r="CA51" s="14">
        <f t="shared" si="39"/>
        <v>55.193161946335238</v>
      </c>
      <c r="CB51" s="22">
        <f t="shared" si="10"/>
        <v>487.94666038986719</v>
      </c>
      <c r="CC51" s="62">
        <f t="shared" si="11"/>
        <v>741.70652907553495</v>
      </c>
      <c r="CD51" s="62">
        <f ca="1">AVERAGE(OFFSET($CC$3,0,0,'Données projet'!$E$12+1,1))-AVERAGE(OFFSET($H$3,0,0,'Données projet'!$E$12+1,1))</f>
        <v>548.17046467409421</v>
      </c>
      <c r="CE51" s="62">
        <f t="shared" si="40"/>
        <v>341.9250949809848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5.6</v>
      </c>
      <c r="CT51" s="13">
        <f>IF('Données projet'!$A$140&gt;35,CT50+CS51-DB50,IF(A51&lt;'Données projet'!$A$140,$CQ$205^A51,IF(A51='Données projet'!$A$140,'Données projet'!$B$140,CT50+CS51-DB50)))</f>
        <v>109.79999999999997</v>
      </c>
      <c r="CU51" s="18">
        <f>CT51*VLOOKUP('Données projet'!$B$13,Paramètres!$A$1:$I$89,3,0)*VLOOKUP('Données projet'!$B$13,Paramètres!$A$1:$I$89,5,0)</f>
        <v>111.33719999999997</v>
      </c>
      <c r="CV51" s="14">
        <f t="shared" si="41"/>
        <v>29.645817422905317</v>
      </c>
      <c r="CW51" s="22">
        <f t="shared" si="13"/>
        <v>245.54542201156005</v>
      </c>
      <c r="CX51" s="62">
        <f t="shared" si="14"/>
        <v>499.30529069722775</v>
      </c>
      <c r="CY51" s="62">
        <f ca="1">AVERAGE(OFFSET($CX$3,0,0,'Données projet'!$E$13+1,1))-AVERAGE(OFFSET($H$3,0,0,'Données projet'!$E$13+1,1))</f>
        <v>345.67675698621832</v>
      </c>
      <c r="CZ51" s="62">
        <f t="shared" si="42"/>
        <v>178.72086185623849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0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70">
        <f t="shared" si="1"/>
        <v>183.33333333333334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5.8</v>
      </c>
      <c r="N52" s="14">
        <f>IF('Données projet'!$A$36&gt;35,N51+M52-V51,IF(A52&lt;'Données projet'!$A$36,$K$205^A52,IF(A52='Données projet'!$A$36,'Données projet'!$B$36,N51+M52-V51)))</f>
        <v>159.20000000000005</v>
      </c>
      <c r="O52" s="14">
        <f>N52*VLOOKUP('Données projet'!$B$9,Paramètres!$A$1:$I$89,3,0)*VLOOKUP('Données projet'!$B$9,Paramètres!$A$1:$I$89,5,0)</f>
        <v>166.39584000000005</v>
      </c>
      <c r="P52" s="14">
        <f t="shared" si="33"/>
        <v>42.281807677960458</v>
      </c>
      <c r="Q52" s="22">
        <f t="shared" si="53"/>
        <v>363.4469030391146</v>
      </c>
      <c r="R52" s="62">
        <f t="shared" si="0"/>
        <v>617.89328286340651</v>
      </c>
      <c r="S52" s="62">
        <f ca="1">AVERAGE(OFFSET($R$3,0,0,'Données projet'!$E$9+1,1))-AVERAGE(OFFSET($H$3,0,0,'Données projet'!$E$9+1,1))</f>
        <v>339.31420023556404</v>
      </c>
      <c r="T52" s="62">
        <f t="shared" si="34"/>
        <v>340.55370180356397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11</v>
      </c>
      <c r="AI52" s="14">
        <f>IF('Données projet'!$A$62&gt;35,AI51+AH52-AQ51,IF(A52&lt;'Données projet'!$A$62,$AF$205^A52,IF(A52='Données projet'!$A$62,'Données projet'!$B$62,AI51+AH52-AQ51)))</f>
        <v>220.00000000000003</v>
      </c>
      <c r="AJ52" s="14">
        <f>AI52*VLOOKUP('Données projet'!$B$10,Paramètres!$A$1:$I$89,3,0)*VLOOKUP('Données projet'!$B$10,Paramètres!$A$1:$I$89,5,0)</f>
        <v>223.08000000000004</v>
      </c>
      <c r="AK52" s="14">
        <f t="shared" si="35"/>
        <v>54.783765878062667</v>
      </c>
      <c r="AL52" s="22">
        <f t="shared" si="4"/>
        <v>483.94605890429256</v>
      </c>
      <c r="AM52" s="62">
        <f t="shared" si="5"/>
        <v>738.39243872858447</v>
      </c>
      <c r="AN52" s="62">
        <f ca="1">AVERAGE(OFFSET($AM$3,0,0,'Données projet'!$E$10+1,1))-AVERAGE(OFFSET($H$3,0,0,'Données projet'!$E$10+1,1))</f>
        <v>520.80494930257237</v>
      </c>
      <c r="AO52" s="62">
        <f t="shared" si="36"/>
        <v>325.72635759450861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5.8</v>
      </c>
      <c r="BD52" s="13">
        <f>IF('Données projet'!$A$88&gt;35,BD51+BC52-BL51,IF(A52&lt;'Données projet'!$A$88,$BA$205^A52,IF(A52='Données projet'!$A$88,'Données projet'!$B$88,BD51+BC52-BL51)))</f>
        <v>159.20000000000005</v>
      </c>
      <c r="BE52" s="14">
        <f>BD52*VLOOKUP('Données projet'!$B$11,Paramètres!$A$1:$I$89,3,0)*VLOOKUP('Données projet'!$B$11,Paramètres!$A$1:$I$89,5,0)</f>
        <v>139.07712000000006</v>
      </c>
      <c r="BF52" s="14">
        <f t="shared" si="37"/>
        <v>36.085505335071026</v>
      </c>
      <c r="BG52" s="22">
        <f t="shared" si="7"/>
        <v>305.07490579191546</v>
      </c>
      <c r="BH52" s="62">
        <f t="shared" si="8"/>
        <v>559.52128561620748</v>
      </c>
      <c r="BI52" s="62">
        <f ca="1">AVERAGE(OFFSET($BH$3,0,0,'Données projet'!$E$11+1,1))-AVERAGE(OFFSET($H$3,0,0,'Données projet'!$E$11+1,1))</f>
        <v>294.05955218567476</v>
      </c>
      <c r="BJ52" s="62">
        <f t="shared" si="38"/>
        <v>294.839995960176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11</v>
      </c>
      <c r="BY52" s="13">
        <f>IF('Données projet'!$A$114&gt;35,BY51+BX52-CG51,IF(A52&lt;'Données projet'!$A$114,$BV$205^A52,IF(A52='Données projet'!$A$114,'Données projet'!$B$114,BY51+BX52-CG51)))</f>
        <v>220.00000000000003</v>
      </c>
      <c r="BZ52" s="14">
        <f>BY52*VLOOKUP('Données projet'!$B$12,Paramètres!$A$1:$I$89,3,0)*VLOOKUP('Données projet'!$B$12,Paramètres!$A$1:$I$89,5,0)</f>
        <v>236.80800000000002</v>
      </c>
      <c r="CA52" s="14">
        <f t="shared" si="39"/>
        <v>57.752221878398714</v>
      </c>
      <c r="CB52" s="22">
        <f t="shared" si="10"/>
        <v>513.02571977154446</v>
      </c>
      <c r="CC52" s="62">
        <f t="shared" si="11"/>
        <v>767.47209959583643</v>
      </c>
      <c r="CD52" s="62">
        <f ca="1">AVERAGE(OFFSET($CC$3,0,0,'Données projet'!$E$12+1,1))-AVERAGE(OFFSET($H$3,0,0,'Données projet'!$E$12+1,1))</f>
        <v>548.17046467409421</v>
      </c>
      <c r="CE52" s="62">
        <f t="shared" si="40"/>
        <v>341.9250949809848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5.6</v>
      </c>
      <c r="CT52" s="13">
        <f>IF('Données projet'!$A$140&gt;35,CT51+CS52-DB51,IF(A52&lt;'Données projet'!$A$140,$CQ$205^A52,IF(A52='Données projet'!$A$140,'Données projet'!$B$140,CT51+CS52-DB51)))</f>
        <v>115.39999999999996</v>
      </c>
      <c r="CU52" s="18">
        <f>CT52*VLOOKUP('Données projet'!$B$13,Paramètres!$A$1:$I$89,3,0)*VLOOKUP('Données projet'!$B$13,Paramètres!$A$1:$I$89,5,0)</f>
        <v>117.01559999999996</v>
      </c>
      <c r="CV52" s="14">
        <f t="shared" si="41"/>
        <v>30.977920050269788</v>
      </c>
      <c r="CW52" s="22">
        <f t="shared" si="13"/>
        <v>257.7553807542198</v>
      </c>
      <c r="CX52" s="62">
        <f t="shared" si="14"/>
        <v>512.20176057851177</v>
      </c>
      <c r="CY52" s="62">
        <f ca="1">AVERAGE(OFFSET($CX$3,0,0,'Données projet'!$E$13+1,1))-AVERAGE(OFFSET($H$3,0,0,'Données projet'!$E$13+1,1))</f>
        <v>345.67675698621832</v>
      </c>
      <c r="CZ52" s="62">
        <f t="shared" si="42"/>
        <v>178.72086185623849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0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70">
        <f t="shared" si="1"/>
        <v>183.33333333333334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165</v>
      </c>
      <c r="L53" s="13">
        <f>VLOOKUP(A53,'Données projet'!$A$35:$I$55,9,0)</f>
        <v>5.8</v>
      </c>
      <c r="M53" s="13">
        <f t="array" ref="M53">INDEX(L:L,MIN(IF(ISNUMBER(L53:L249),ROW(L53:L249),"")))</f>
        <v>5.8</v>
      </c>
      <c r="N53" s="14">
        <f>IF('Données projet'!$A$36&gt;35,N52+M53-V52,IF(A53&lt;'Données projet'!$A$36,$K$205^A53,IF(A53='Données projet'!$A$36,'Données projet'!$B$36,N52+M53-V52)))</f>
        <v>165.00000000000006</v>
      </c>
      <c r="O53" s="14">
        <f>N53*VLOOKUP('Données projet'!$B$9,Paramètres!$A$1:$I$89,3,0)*VLOOKUP('Données projet'!$B$9,Paramètres!$A$1:$I$89,5,0)</f>
        <v>172.45800000000006</v>
      </c>
      <c r="P53" s="14">
        <f t="shared" si="33"/>
        <v>43.640073035750284</v>
      </c>
      <c r="Q53" s="22">
        <f t="shared" si="53"/>
        <v>376.37081053726519</v>
      </c>
      <c r="R53" s="62">
        <f t="shared" si="0"/>
        <v>631.49179206673534</v>
      </c>
      <c r="S53" s="62">
        <f ca="1">AVERAGE(OFFSET($R$3,0,0,'Données projet'!$E$9+1,1))-AVERAGE(OFFSET($H$3,0,0,'Données projet'!$E$9+1,1))</f>
        <v>339.31420023556404</v>
      </c>
      <c r="T53" s="62">
        <f t="shared" si="34"/>
        <v>340.55370180356397</v>
      </c>
      <c r="U53" s="16">
        <f>IF(ISNA(VLOOKUP(A53,'Données projet'!$A$35:$I$55,3,0)),0,VLOOKUP(A53,'Données projet'!$A$35:$I$55,3,0))</f>
        <v>7</v>
      </c>
      <c r="V53" s="16">
        <f>IF(ISNA(VLOOKUP(A53,'Données projet'!$A$35:$I$55,4,0)),0,VLOOKUP(A53,'Données projet'!$A$35:$I$55,4,0))</f>
        <v>19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231</v>
      </c>
      <c r="AG53" s="13">
        <f>VLOOKUP(A53,'Données projet'!$A$61:$I$81,9,0)</f>
        <v>11</v>
      </c>
      <c r="AH53" s="13">
        <f t="array" ref="AH53">INDEX(AG:AG,MIN(IF(ISNUMBER(AG53:AG249),ROW(AG53:AG249),"")))</f>
        <v>11</v>
      </c>
      <c r="AI53" s="14">
        <f>IF('Données projet'!$A$62&gt;35,AI52+AH53-AQ52,IF(A53&lt;'Données projet'!$A$62,$AF$205^A53,IF(A53='Données projet'!$A$62,'Données projet'!$B$62,AI52+AH53-AQ52)))</f>
        <v>231.00000000000003</v>
      </c>
      <c r="AJ53" s="14">
        <f>AI53*VLOOKUP('Données projet'!$B$10,Paramètres!$A$1:$I$89,3,0)*VLOOKUP('Données projet'!$B$10,Paramètres!$A$1:$I$89,5,0)</f>
        <v>234.23400000000007</v>
      </c>
      <c r="AK53" s="14">
        <f t="shared" si="35"/>
        <v>57.197197133603488</v>
      </c>
      <c r="AL53" s="22">
        <f t="shared" si="4"/>
        <v>507.57600167435953</v>
      </c>
      <c r="AM53" s="62">
        <f t="shared" si="5"/>
        <v>762.69698320382963</v>
      </c>
      <c r="AN53" s="62">
        <f ca="1">AVERAGE(OFFSET($AM$3,0,0,'Données projet'!$E$10+1,1))-AVERAGE(OFFSET($H$3,0,0,'Données projet'!$E$10+1,1))</f>
        <v>520.80494930257237</v>
      </c>
      <c r="AO53" s="62">
        <f t="shared" si="36"/>
        <v>325.72635759450861</v>
      </c>
      <c r="AP53" s="16">
        <f>IF(ISNA(VLOOKUP(A53,'Données projet'!$A$61:$I$81,3,0)),0,VLOOKUP(A53,'Données projet'!$A$61:$I$81,3,0))</f>
        <v>7</v>
      </c>
      <c r="AQ53" s="16">
        <f>IF(ISNA(VLOOKUP(A53,'Données projet'!$A$61:$I$81,4,0)),0,VLOOKUP(A53,'Données projet'!$A$61:$I$81,4,0))</f>
        <v>28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165</v>
      </c>
      <c r="BB53" s="13">
        <f>VLOOKUP(A53,'Données projet'!$A$87:$I$107,9,0)</f>
        <v>5.8</v>
      </c>
      <c r="BC53" s="13">
        <f t="array" ref="BC53">INDEX(BB:BB,MIN(IF(ISNUMBER(BB53:BB249),ROW(BB53:BB249),"")))</f>
        <v>5.8</v>
      </c>
      <c r="BD53" s="13">
        <f>IF('Données projet'!$A$88&gt;35,BD52+BC53-BL52,IF(A53&lt;'Données projet'!$A$88,$BA$205^A53,IF(A53='Données projet'!$A$88,'Données projet'!$B$88,BD52+BC53-BL52)))</f>
        <v>165.00000000000006</v>
      </c>
      <c r="BE53" s="14">
        <f>BD53*VLOOKUP('Données projet'!$B$11,Paramètres!$A$1:$I$89,3,0)*VLOOKUP('Données projet'!$B$11,Paramètres!$A$1:$I$89,5,0)</f>
        <v>144.14400000000006</v>
      </c>
      <c r="BF53" s="14">
        <f t="shared" si="37"/>
        <v>37.244720006976252</v>
      </c>
      <c r="BG53" s="22">
        <f t="shared" si="7"/>
        <v>315.91868734548376</v>
      </c>
      <c r="BH53" s="62">
        <f t="shared" si="8"/>
        <v>571.0396688749538</v>
      </c>
      <c r="BI53" s="62">
        <f ca="1">AVERAGE(OFFSET($BH$3,0,0,'Données projet'!$E$11+1,1))-AVERAGE(OFFSET($H$3,0,0,'Données projet'!$E$11+1,1))</f>
        <v>294.05955218567476</v>
      </c>
      <c r="BJ53" s="62">
        <f t="shared" si="38"/>
        <v>294.839995960176</v>
      </c>
      <c r="BK53" s="16">
        <f>IF(ISNA(VLOOKUP(A53,'Données projet'!$A$87:$I$107,3,0)),0,VLOOKUP(A53,'Données projet'!$A$87:$I$107,3,0))</f>
        <v>7</v>
      </c>
      <c r="BL53" s="16">
        <f>IF(ISNA(VLOOKUP(A53,'Données projet'!$A$87:$I$107,4,0)),0,VLOOKUP(A53,'Données projet'!$A$87:$I$107,4,0))</f>
        <v>19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231</v>
      </c>
      <c r="BW53" s="13">
        <f>VLOOKUP(A53,'Données projet'!$A$113:$I$133,9,0)</f>
        <v>11</v>
      </c>
      <c r="BX53" s="13">
        <f t="array" ref="BX53">INDEX(BW:BW,MIN(IF(ISNUMBER(BW53:BW249),ROW(BW53:BW249),"")))</f>
        <v>11</v>
      </c>
      <c r="BY53" s="13">
        <f>IF('Données projet'!$A$114&gt;35,BY52+BX53-CG52,IF(A53&lt;'Données projet'!$A$114,$BV$205^A53,IF(A53='Données projet'!$A$114,'Données projet'!$B$114,BY52+BX53-CG52)))</f>
        <v>231.00000000000003</v>
      </c>
      <c r="BZ53" s="14">
        <f>BY53*VLOOKUP('Données projet'!$B$12,Paramètres!$A$1:$I$89,3,0)*VLOOKUP('Données projet'!$B$12,Paramètres!$A$1:$I$89,5,0)</f>
        <v>248.64840000000004</v>
      </c>
      <c r="CA53" s="14">
        <f t="shared" si="39"/>
        <v>60.296424802828774</v>
      </c>
      <c r="CB53" s="22">
        <f t="shared" si="10"/>
        <v>538.07890319826015</v>
      </c>
      <c r="CC53" s="62">
        <f t="shared" si="11"/>
        <v>793.19988472773025</v>
      </c>
      <c r="CD53" s="62">
        <f ca="1">AVERAGE(OFFSET($CC$3,0,0,'Données projet'!$E$12+1,1))-AVERAGE(OFFSET($H$3,0,0,'Données projet'!$E$12+1,1))</f>
        <v>548.17046467409421</v>
      </c>
      <c r="CE53" s="62">
        <f t="shared" si="40"/>
        <v>341.9250949809848</v>
      </c>
      <c r="CF53" s="16">
        <f>IF(ISNA(VLOOKUP(A53,'Données projet'!$A$113:$I$133,3,0)),0,VLOOKUP(A53,'Données projet'!$A$113:$I$133,3,0))</f>
        <v>7</v>
      </c>
      <c r="CG53" s="16">
        <f>IF(ISNA(VLOOKUP(A53,'Données projet'!$A$113:$I$133,4,0)),0,VLOOKUP(A53,'Données projet'!$A$113:$I$133,4,0))</f>
        <v>28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121</v>
      </c>
      <c r="CR53" s="13">
        <f>VLOOKUP(A53,'Données projet'!$A$139:$I$159,9,0)</f>
        <v>5.6</v>
      </c>
      <c r="CS53" s="13">
        <f t="array" ref="CS53">INDEX(CR:CR,MIN(IF(ISNUMBER(CR53:CR249),ROW(CR53:CR249),"")))</f>
        <v>5.6</v>
      </c>
      <c r="CT53" s="13">
        <f>IF('Données projet'!$A$140&gt;35,CT52+CS53-DB52,IF(A53&lt;'Données projet'!$A$140,$CQ$205^A53,IF(A53='Données projet'!$A$140,'Données projet'!$B$140,CT52+CS53-DB52)))</f>
        <v>120.99999999999996</v>
      </c>
      <c r="CU53" s="18">
        <f>CT53*VLOOKUP('Données projet'!$B$13,Paramètres!$A$1:$I$89,3,0)*VLOOKUP('Données projet'!$B$13,Paramètres!$A$1:$I$89,5,0)</f>
        <v>122.69399999999997</v>
      </c>
      <c r="CV53" s="14">
        <f t="shared" si="41"/>
        <v>32.302516360650685</v>
      </c>
      <c r="CW53" s="22">
        <f t="shared" si="13"/>
        <v>269.95226599479992</v>
      </c>
      <c r="CX53" s="62">
        <f t="shared" si="14"/>
        <v>525.07324752427007</v>
      </c>
      <c r="CY53" s="62">
        <f ca="1">AVERAGE(OFFSET($CX$3,0,0,'Données projet'!$E$13+1,1))-AVERAGE(OFFSET($H$3,0,0,'Données projet'!$E$13+1,1))</f>
        <v>345.67675698621832</v>
      </c>
      <c r="CZ53" s="62">
        <f t="shared" si="42"/>
        <v>178.72086185623849</v>
      </c>
      <c r="DA53" s="16">
        <f>IF(ISNA(VLOOKUP(A53,'Données projet'!$A$139:$I$159,3,0)),0,VLOOKUP(A53,'Données projet'!$A$139:$I$159,3,0))</f>
        <v>6</v>
      </c>
      <c r="DB53" s="16">
        <f>IF(ISNA(VLOOKUP(A53,'Données projet'!$A$139:$I$159,4,0)),0,VLOOKUP(A53,'Données projet'!$A$139:$I$159,4,0))</f>
        <v>14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0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70">
        <f t="shared" si="1"/>
        <v>183.33333333333334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5.2</v>
      </c>
      <c r="N54" s="14">
        <f>IF('Données projet'!$A$36&gt;35,N53+M54-V53,IF(A54&lt;'Données projet'!$A$36,$K$205^A54,IF(A54='Données projet'!$A$36,'Données projet'!$B$36,N53+M54-V53)))</f>
        <v>151.20000000000005</v>
      </c>
      <c r="O54" s="14">
        <f>N54*VLOOKUP('Données projet'!$B$9,Paramètres!$A$1:$I$89,3,0)*VLOOKUP('Données projet'!$B$9,Paramètres!$A$1:$I$89,5,0)</f>
        <v>158.03424000000004</v>
      </c>
      <c r="P54" s="14">
        <f t="shared" si="33"/>
        <v>40.39881425395928</v>
      </c>
      <c r="Q54" s="22">
        <f t="shared" si="53"/>
        <v>345.60423615897912</v>
      </c>
      <c r="R54" s="62">
        <f t="shared" si="0"/>
        <v>601.38811656222595</v>
      </c>
      <c r="S54" s="62">
        <f ca="1">AVERAGE(OFFSET($R$3,0,0,'Données projet'!$E$9+1,1))-AVERAGE(OFFSET($H$3,0,0,'Données projet'!$E$9+1,1))</f>
        <v>339.31420023556404</v>
      </c>
      <c r="T54" s="62">
        <f t="shared" si="34"/>
        <v>340.55370180356397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10.199999999999999</v>
      </c>
      <c r="AI54" s="14">
        <f>IF('Données projet'!$A$62&gt;35,AI53+AH54-AQ53,IF(A54&lt;'Données projet'!$A$62,$AF$205^A54,IF(A54='Données projet'!$A$62,'Données projet'!$B$62,AI53+AH54-AQ53)))</f>
        <v>213.20000000000002</v>
      </c>
      <c r="AJ54" s="14">
        <f>AI54*VLOOKUP('Données projet'!$B$10,Paramètres!$A$1:$I$89,3,0)*VLOOKUP('Données projet'!$B$10,Paramètres!$A$1:$I$89,5,0)</f>
        <v>216.18480000000002</v>
      </c>
      <c r="AK54" s="14">
        <f t="shared" si="35"/>
        <v>53.284828478170375</v>
      </c>
      <c r="AL54" s="22">
        <f t="shared" si="4"/>
        <v>469.3262695994801</v>
      </c>
      <c r="AM54" s="62">
        <f t="shared" si="5"/>
        <v>725.11015000272687</v>
      </c>
      <c r="AN54" s="62">
        <f ca="1">AVERAGE(OFFSET($AM$3,0,0,'Données projet'!$E$10+1,1))-AVERAGE(OFFSET($H$3,0,0,'Données projet'!$E$10+1,1))</f>
        <v>520.80494930257237</v>
      </c>
      <c r="AO54" s="62">
        <f t="shared" si="36"/>
        <v>325.72635759450861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5.2</v>
      </c>
      <c r="BD54" s="13">
        <f>IF('Données projet'!$A$88&gt;35,BD53+BC54-BL53,IF(A54&lt;'Données projet'!$A$88,$BA$205^A54,IF(A54='Données projet'!$A$88,'Données projet'!$B$88,BD53+BC54-BL53)))</f>
        <v>151.20000000000005</v>
      </c>
      <c r="BE54" s="14">
        <f>BD54*VLOOKUP('Données projet'!$B$11,Paramètres!$A$1:$I$89,3,0)*VLOOKUP('Données projet'!$B$11,Paramètres!$A$1:$I$89,5,0)</f>
        <v>132.08832000000007</v>
      </c>
      <c r="BF54" s="14">
        <f t="shared" si="37"/>
        <v>34.478460296570596</v>
      </c>
      <c r="BG54" s="22">
        <f t="shared" si="7"/>
        <v>290.10380901652724</v>
      </c>
      <c r="BH54" s="62">
        <f t="shared" si="8"/>
        <v>545.88768941977401</v>
      </c>
      <c r="BI54" s="62">
        <f ca="1">AVERAGE(OFFSET($BH$3,0,0,'Données projet'!$E$11+1,1))-AVERAGE(OFFSET($H$3,0,0,'Données projet'!$E$11+1,1))</f>
        <v>294.05955218567476</v>
      </c>
      <c r="BJ54" s="62">
        <f t="shared" si="38"/>
        <v>294.839995960176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10.199999999999999</v>
      </c>
      <c r="BY54" s="13">
        <f>IF('Données projet'!$A$114&gt;35,BY53+BX54-CG53,IF(A54&lt;'Données projet'!$A$114,$BV$205^A54,IF(A54='Données projet'!$A$114,'Données projet'!$B$114,BY53+BX54-CG53)))</f>
        <v>213.20000000000002</v>
      </c>
      <c r="BZ54" s="14">
        <f>BY54*VLOOKUP('Données projet'!$B$12,Paramètres!$A$1:$I$89,3,0)*VLOOKUP('Données projet'!$B$12,Paramètres!$A$1:$I$89,5,0)</f>
        <v>229.48848000000001</v>
      </c>
      <c r="CA54" s="14">
        <f t="shared" si="39"/>
        <v>56.17206461989467</v>
      </c>
      <c r="CB54" s="22">
        <f t="shared" si="10"/>
        <v>497.52544854631657</v>
      </c>
      <c r="CC54" s="62">
        <f t="shared" si="11"/>
        <v>753.30932894956345</v>
      </c>
      <c r="CD54" s="62">
        <f ca="1">AVERAGE(OFFSET($CC$3,0,0,'Données projet'!$E$12+1,1))-AVERAGE(OFFSET($H$3,0,0,'Données projet'!$E$12+1,1))</f>
        <v>548.17046467409421</v>
      </c>
      <c r="CE54" s="62">
        <f t="shared" si="40"/>
        <v>341.9250949809848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5.6</v>
      </c>
      <c r="CT54" s="13">
        <f>IF('Données projet'!$A$140&gt;35,CT53+CS54-DB53,IF(A54&lt;'Données projet'!$A$140,$CQ$205^A54,IF(A54='Données projet'!$A$140,'Données projet'!$B$140,CT53+CS54-DB53)))</f>
        <v>112.59999999999995</v>
      </c>
      <c r="CU54" s="18">
        <f>CT54*VLOOKUP('Données projet'!$B$13,Paramètres!$A$1:$I$89,3,0)*VLOOKUP('Données projet'!$B$13,Paramètres!$A$1:$I$89,5,0)</f>
        <v>114.17639999999996</v>
      </c>
      <c r="CV54" s="14">
        <f t="shared" si="41"/>
        <v>30.312832781759997</v>
      </c>
      <c r="CW54" s="22">
        <f t="shared" si="13"/>
        <v>251.65208042823193</v>
      </c>
      <c r="CX54" s="62">
        <f t="shared" si="14"/>
        <v>507.43596083147872</v>
      </c>
      <c r="CY54" s="62">
        <f ca="1">AVERAGE(OFFSET($CX$3,0,0,'Données projet'!$E$13+1,1))-AVERAGE(OFFSET($H$3,0,0,'Données projet'!$E$13+1,1))</f>
        <v>345.67675698621832</v>
      </c>
      <c r="CZ54" s="62">
        <f t="shared" si="42"/>
        <v>178.72086185623849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0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70">
        <f t="shared" si="1"/>
        <v>183.33333333333334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5.2</v>
      </c>
      <c r="N55" s="14">
        <f>IF('Données projet'!$A$36&gt;35,N54+M55-V54,IF(A55&lt;'Données projet'!$A$36,$K$205^A55,IF(A55='Données projet'!$A$36,'Données projet'!$B$36,N54+M55-V54)))</f>
        <v>156.40000000000003</v>
      </c>
      <c r="O55" s="14">
        <f>N55*VLOOKUP('Données projet'!$B$9,Paramètres!$A$1:$I$89,3,0)*VLOOKUP('Données projet'!$B$9,Paramètres!$A$1:$I$89,5,0)</f>
        <v>163.46928000000005</v>
      </c>
      <c r="P55" s="14">
        <f t="shared" si="33"/>
        <v>41.624041588742685</v>
      </c>
      <c r="Q55" s="22">
        <f t="shared" si="53"/>
        <v>357.20420176706028</v>
      </c>
      <c r="R55" s="62">
        <f t="shared" si="0"/>
        <v>613.6394812306437</v>
      </c>
      <c r="S55" s="62">
        <f ca="1">AVERAGE(OFFSET($R$3,0,0,'Données projet'!$E$9+1,1))-AVERAGE(OFFSET($H$3,0,0,'Données projet'!$E$9+1,1))</f>
        <v>339.31420023556404</v>
      </c>
      <c r="T55" s="62">
        <f t="shared" si="34"/>
        <v>340.55370180356397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10.199999999999999</v>
      </c>
      <c r="AI55" s="14">
        <f>IF('Données projet'!$A$62&gt;35,AI54+AH55-AQ54,IF(A55&lt;'Données projet'!$A$62,$AF$205^A55,IF(A55='Données projet'!$A$62,'Données projet'!$B$62,AI54+AH55-AQ54)))</f>
        <v>223.4</v>
      </c>
      <c r="AJ55" s="14">
        <f>AI55*VLOOKUP('Données projet'!$B$10,Paramètres!$A$1:$I$89,3,0)*VLOOKUP('Données projet'!$B$10,Paramètres!$A$1:$I$89,5,0)</f>
        <v>226.52760000000001</v>
      </c>
      <c r="AK55" s="14">
        <f t="shared" si="35"/>
        <v>55.531204013656371</v>
      </c>
      <c r="AL55" s="22">
        <f t="shared" si="4"/>
        <v>491.25241699045142</v>
      </c>
      <c r="AM55" s="62">
        <f t="shared" si="5"/>
        <v>747.68769645403472</v>
      </c>
      <c r="AN55" s="62">
        <f ca="1">AVERAGE(OFFSET($AM$3,0,0,'Données projet'!$E$10+1,1))-AVERAGE(OFFSET($H$3,0,0,'Données projet'!$E$10+1,1))</f>
        <v>520.80494930257237</v>
      </c>
      <c r="AO55" s="62">
        <f t="shared" si="36"/>
        <v>325.72635759450861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5.2</v>
      </c>
      <c r="BD55" s="13">
        <f>IF('Données projet'!$A$88&gt;35,BD54+BC55-BL54,IF(A55&lt;'Données projet'!$A$88,$BA$205^A55,IF(A55='Données projet'!$A$88,'Données projet'!$B$88,BD54+BC55-BL54)))</f>
        <v>156.40000000000003</v>
      </c>
      <c r="BE55" s="14">
        <f>BD55*VLOOKUP('Données projet'!$B$11,Paramètres!$A$1:$I$89,3,0)*VLOOKUP('Données projet'!$B$11,Paramètres!$A$1:$I$89,5,0)</f>
        <v>136.63104000000004</v>
      </c>
      <c r="BF55" s="14">
        <f t="shared" si="37"/>
        <v>35.52413336387999</v>
      </c>
      <c r="BG55" s="22">
        <f t="shared" si="7"/>
        <v>299.83692694209105</v>
      </c>
      <c r="BH55" s="62">
        <f t="shared" si="8"/>
        <v>556.27220640567441</v>
      </c>
      <c r="BI55" s="62">
        <f ca="1">AVERAGE(OFFSET($BH$3,0,0,'Données projet'!$E$11+1,1))-AVERAGE(OFFSET($H$3,0,0,'Données projet'!$E$11+1,1))</f>
        <v>294.05955218567476</v>
      </c>
      <c r="BJ55" s="62">
        <f t="shared" si="38"/>
        <v>294.839995960176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10.199999999999999</v>
      </c>
      <c r="BY55" s="13">
        <f>IF('Données projet'!$A$114&gt;35,BY54+BX55-CG54,IF(A55&lt;'Données projet'!$A$114,$BV$205^A55,IF(A55='Données projet'!$A$114,'Données projet'!$B$114,BY54+BX55-CG54)))</f>
        <v>223.4</v>
      </c>
      <c r="BZ55" s="14">
        <f>BY55*VLOOKUP('Données projet'!$B$12,Paramètres!$A$1:$I$89,3,0)*VLOOKUP('Données projet'!$B$12,Paramètres!$A$1:$I$89,5,0)</f>
        <v>240.46776</v>
      </c>
      <c r="CA55" s="14">
        <f t="shared" si="39"/>
        <v>58.540159917256176</v>
      </c>
      <c r="CB55" s="22">
        <f t="shared" si="10"/>
        <v>520.77212718922112</v>
      </c>
      <c r="CC55" s="62">
        <f t="shared" si="11"/>
        <v>777.20740665280448</v>
      </c>
      <c r="CD55" s="62">
        <f ca="1">AVERAGE(OFFSET($CC$3,0,0,'Données projet'!$E$12+1,1))-AVERAGE(OFFSET($H$3,0,0,'Données projet'!$E$12+1,1))</f>
        <v>548.17046467409421</v>
      </c>
      <c r="CE55" s="62">
        <f t="shared" si="40"/>
        <v>341.9250949809848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5.6</v>
      </c>
      <c r="CT55" s="13">
        <f>IF('Données projet'!$A$140&gt;35,CT54+CS55-DB54,IF(A55&lt;'Données projet'!$A$140,$CQ$205^A55,IF(A55='Données projet'!$A$140,'Données projet'!$B$140,CT54+CS55-DB54)))</f>
        <v>118.19999999999995</v>
      </c>
      <c r="CU55" s="18">
        <f>CT55*VLOOKUP('Données projet'!$B$13,Paramètres!$A$1:$I$89,3,0)*VLOOKUP('Données projet'!$B$13,Paramètres!$A$1:$I$89,5,0)</f>
        <v>119.85479999999995</v>
      </c>
      <c r="CV55" s="14">
        <f t="shared" si="41"/>
        <v>31.641131392625841</v>
      </c>
      <c r="CW55" s="22">
        <f t="shared" si="13"/>
        <v>263.85541384215657</v>
      </c>
      <c r="CX55" s="62">
        <f t="shared" si="14"/>
        <v>520.29069330573998</v>
      </c>
      <c r="CY55" s="62">
        <f ca="1">AVERAGE(OFFSET($CX$3,0,0,'Données projet'!$E$13+1,1))-AVERAGE(OFFSET($H$3,0,0,'Données projet'!$E$13+1,1))</f>
        <v>345.67675698621832</v>
      </c>
      <c r="CZ55" s="62">
        <f t="shared" si="42"/>
        <v>178.72086185623849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0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70">
        <f t="shared" si="1"/>
        <v>183.33333333333334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5.2</v>
      </c>
      <c r="N56" s="14">
        <f>IF('Données projet'!$A$36&gt;35,N55+M56-V55,IF(A56&lt;'Données projet'!$A$36,$K$205^A56,IF(A56='Données projet'!$A$36,'Données projet'!$B$36,N55+M56-V55)))</f>
        <v>161.60000000000002</v>
      </c>
      <c r="O56" s="14">
        <f>N56*VLOOKUP('Données projet'!$B$9,Paramètres!$A$1:$I$89,3,0)*VLOOKUP('Données projet'!$B$9,Paramètres!$A$1:$I$89,5,0)</f>
        <v>168.90432000000004</v>
      </c>
      <c r="P56" s="14">
        <f t="shared" si="33"/>
        <v>42.844535442014788</v>
      </c>
      <c r="Q56" s="22">
        <f t="shared" si="53"/>
        <v>368.79592322817575</v>
      </c>
      <c r="R56" s="62">
        <f t="shared" si="0"/>
        <v>625.87130143470904</v>
      </c>
      <c r="S56" s="62">
        <f ca="1">AVERAGE(OFFSET($R$3,0,0,'Données projet'!$E$9+1,1))-AVERAGE(OFFSET($H$3,0,0,'Données projet'!$E$9+1,1))</f>
        <v>339.31420023556404</v>
      </c>
      <c r="T56" s="62">
        <f t="shared" si="34"/>
        <v>340.55370180356397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10.199999999999999</v>
      </c>
      <c r="AI56" s="14">
        <f>IF('Données projet'!$A$62&gt;35,AI55+AH56-AQ55,IF(A56&lt;'Données projet'!$A$62,$AF$205^A56,IF(A56='Données projet'!$A$62,'Données projet'!$B$62,AI55+AH56-AQ55)))</f>
        <v>233.6</v>
      </c>
      <c r="AJ56" s="14">
        <f>AI56*VLOOKUP('Données projet'!$B$10,Paramètres!$A$1:$I$89,3,0)*VLOOKUP('Données projet'!$B$10,Paramètres!$A$1:$I$89,5,0)</f>
        <v>236.87040000000002</v>
      </c>
      <c r="AK56" s="14">
        <f t="shared" si="35"/>
        <v>57.765668276484661</v>
      </c>
      <c r="AL56" s="22">
        <f t="shared" si="4"/>
        <v>513.15781891487757</v>
      </c>
      <c r="AM56" s="62">
        <f t="shared" si="5"/>
        <v>770.23319712141074</v>
      </c>
      <c r="AN56" s="62">
        <f ca="1">AVERAGE(OFFSET($AM$3,0,0,'Données projet'!$E$10+1,1))-AVERAGE(OFFSET($H$3,0,0,'Données projet'!$E$10+1,1))</f>
        <v>520.80494930257237</v>
      </c>
      <c r="AO56" s="62">
        <f t="shared" si="36"/>
        <v>325.72635759450861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5.2</v>
      </c>
      <c r="BD56" s="13">
        <f>IF('Données projet'!$A$88&gt;35,BD55+BC56-BL55,IF(A56&lt;'Données projet'!$A$88,$BA$205^A56,IF(A56='Données projet'!$A$88,'Données projet'!$B$88,BD55+BC56-BL55)))</f>
        <v>161.60000000000002</v>
      </c>
      <c r="BE56" s="14">
        <f>BD56*VLOOKUP('Données projet'!$B$11,Paramètres!$A$1:$I$89,3,0)*VLOOKUP('Données projet'!$B$11,Paramètres!$A$1:$I$89,5,0)</f>
        <v>141.17376000000004</v>
      </c>
      <c r="BF56" s="14">
        <f t="shared" si="37"/>
        <v>36.565766630582281</v>
      </c>
      <c r="BG56" s="22">
        <f t="shared" si="7"/>
        <v>309.56300888159757</v>
      </c>
      <c r="BH56" s="62">
        <f t="shared" si="8"/>
        <v>566.6383870881308</v>
      </c>
      <c r="BI56" s="62">
        <f ca="1">AVERAGE(OFFSET($BH$3,0,0,'Données projet'!$E$11+1,1))-AVERAGE(OFFSET($H$3,0,0,'Données projet'!$E$11+1,1))</f>
        <v>294.05955218567476</v>
      </c>
      <c r="BJ56" s="62">
        <f t="shared" si="38"/>
        <v>294.839995960176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10.199999999999999</v>
      </c>
      <c r="BY56" s="13">
        <f>IF('Données projet'!$A$114&gt;35,BY55+BX56-CG55,IF(A56&lt;'Données projet'!$A$114,$BV$205^A56,IF(A56='Données projet'!$A$114,'Données projet'!$B$114,BY55+BX56-CG55)))</f>
        <v>233.6</v>
      </c>
      <c r="BZ56" s="14">
        <f>BY56*VLOOKUP('Données projet'!$B$12,Paramètres!$A$1:$I$89,3,0)*VLOOKUP('Données projet'!$B$12,Paramètres!$A$1:$I$89,5,0)</f>
        <v>251.44704000000002</v>
      </c>
      <c r="CA56" s="14">
        <f t="shared" si="39"/>
        <v>60.895698530162839</v>
      </c>
      <c r="CB56" s="22">
        <f t="shared" si="10"/>
        <v>543.99693627336694</v>
      </c>
      <c r="CC56" s="62">
        <f t="shared" si="11"/>
        <v>801.07231447990011</v>
      </c>
      <c r="CD56" s="62">
        <f ca="1">AVERAGE(OFFSET($CC$3,0,0,'Données projet'!$E$12+1,1))-AVERAGE(OFFSET($H$3,0,0,'Données projet'!$E$12+1,1))</f>
        <v>548.17046467409421</v>
      </c>
      <c r="CE56" s="62">
        <f t="shared" si="40"/>
        <v>341.9250949809848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5.6</v>
      </c>
      <c r="CT56" s="13">
        <f>IF('Données projet'!$A$140&gt;35,CT55+CS56-DB55,IF(A56&lt;'Données projet'!$A$140,$CQ$205^A56,IF(A56='Données projet'!$A$140,'Données projet'!$B$140,CT55+CS56-DB55)))</f>
        <v>123.79999999999994</v>
      </c>
      <c r="CU56" s="18">
        <f>CT56*VLOOKUP('Données projet'!$B$13,Paramètres!$A$1:$I$89,3,0)*VLOOKUP('Données projet'!$B$13,Paramètres!$A$1:$I$89,5,0)</f>
        <v>125.53319999999997</v>
      </c>
      <c r="CV56" s="14">
        <f t="shared" si="41"/>
        <v>32.962122082003134</v>
      </c>
      <c r="CW56" s="22">
        <f t="shared" si="13"/>
        <v>276.046019292822</v>
      </c>
      <c r="CX56" s="62">
        <f t="shared" si="14"/>
        <v>533.12139749935523</v>
      </c>
      <c r="CY56" s="62">
        <f ca="1">AVERAGE(OFFSET($CX$3,0,0,'Données projet'!$E$13+1,1))-AVERAGE(OFFSET($H$3,0,0,'Données projet'!$E$13+1,1))</f>
        <v>345.67675698621832</v>
      </c>
      <c r="CZ56" s="62">
        <f t="shared" si="42"/>
        <v>178.72086185623849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0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70">
        <f t="shared" si="1"/>
        <v>183.33333333333334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5.2</v>
      </c>
      <c r="N57" s="14">
        <f>IF('Données projet'!$A$36&gt;35,N56+M57-V56,IF(A57&lt;'Données projet'!$A$36,$K$205^A57,IF(A57='Données projet'!$A$36,'Données projet'!$B$36,N56+M57-V56)))</f>
        <v>166.8</v>
      </c>
      <c r="O57" s="14">
        <f>N57*VLOOKUP('Données projet'!$B$9,Paramètres!$A$1:$I$89,3,0)*VLOOKUP('Données projet'!$B$9,Paramètres!$A$1:$I$89,5,0)</f>
        <v>174.33936000000003</v>
      </c>
      <c r="P57" s="14">
        <f t="shared" si="33"/>
        <v>44.060465599663758</v>
      </c>
      <c r="Q57" s="22">
        <f t="shared" si="53"/>
        <v>380.37969625274769</v>
      </c>
      <c r="R57" s="62">
        <f t="shared" si="0"/>
        <v>638.08406892008702</v>
      </c>
      <c r="S57" s="62">
        <f ca="1">AVERAGE(OFFSET($R$3,0,0,'Données projet'!$E$9+1,1))-AVERAGE(OFFSET($H$3,0,0,'Données projet'!$E$9+1,1))</f>
        <v>339.31420023556404</v>
      </c>
      <c r="T57" s="62">
        <f t="shared" si="34"/>
        <v>340.55370180356397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10.199999999999999</v>
      </c>
      <c r="AI57" s="14">
        <f>IF('Données projet'!$A$62&gt;35,AI56+AH57-AQ56,IF(A57&lt;'Données projet'!$A$62,$AF$205^A57,IF(A57='Données projet'!$A$62,'Données projet'!$B$62,AI56+AH57-AQ56)))</f>
        <v>243.79999999999998</v>
      </c>
      <c r="AJ57" s="14">
        <f>AI57*VLOOKUP('Données projet'!$B$10,Paramètres!$A$1:$I$89,3,0)*VLOOKUP('Données projet'!$B$10,Paramètres!$A$1:$I$89,5,0)</f>
        <v>247.2132</v>
      </c>
      <c r="AK57" s="14">
        <f t="shared" si="35"/>
        <v>59.988800807398761</v>
      </c>
      <c r="AL57" s="22">
        <f t="shared" si="4"/>
        <v>535.04348473955281</v>
      </c>
      <c r="AM57" s="62">
        <f t="shared" si="5"/>
        <v>792.74785740689208</v>
      </c>
      <c r="AN57" s="62">
        <f ca="1">AVERAGE(OFFSET($AM$3,0,0,'Données projet'!$E$10+1,1))-AVERAGE(OFFSET($H$3,0,0,'Données projet'!$E$10+1,1))</f>
        <v>520.80494930257237</v>
      </c>
      <c r="AO57" s="62">
        <f t="shared" si="36"/>
        <v>325.72635759450861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5.2</v>
      </c>
      <c r="BD57" s="13">
        <f>IF('Données projet'!$A$88&gt;35,BD56+BC57-BL56,IF(A57&lt;'Données projet'!$A$88,$BA$205^A57,IF(A57='Données projet'!$A$88,'Données projet'!$B$88,BD56+BC57-BL56)))</f>
        <v>166.8</v>
      </c>
      <c r="BE57" s="14">
        <f>BD57*VLOOKUP('Données projet'!$B$11,Paramètres!$A$1:$I$89,3,0)*VLOOKUP('Données projet'!$B$11,Paramètres!$A$1:$I$89,5,0)</f>
        <v>145.71648000000002</v>
      </c>
      <c r="BF57" s="14">
        <f t="shared" si="37"/>
        <v>37.60350500083149</v>
      </c>
      <c r="BG57" s="22">
        <f t="shared" si="7"/>
        <v>319.28230720978155</v>
      </c>
      <c r="BH57" s="62">
        <f t="shared" si="8"/>
        <v>576.98667987712088</v>
      </c>
      <c r="BI57" s="62">
        <f ca="1">AVERAGE(OFFSET($BH$3,0,0,'Données projet'!$E$11+1,1))-AVERAGE(OFFSET($H$3,0,0,'Données projet'!$E$11+1,1))</f>
        <v>294.05955218567476</v>
      </c>
      <c r="BJ57" s="62">
        <f t="shared" si="38"/>
        <v>294.839995960176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10.199999999999999</v>
      </c>
      <c r="BY57" s="13">
        <f>IF('Données projet'!$A$114&gt;35,BY56+BX57-CG56,IF(A57&lt;'Données projet'!$A$114,$BV$205^A57,IF(A57='Données projet'!$A$114,'Données projet'!$B$114,BY56+BX57-CG56)))</f>
        <v>243.79999999999998</v>
      </c>
      <c r="BZ57" s="14">
        <f>BY57*VLOOKUP('Données projet'!$B$12,Paramètres!$A$1:$I$89,3,0)*VLOOKUP('Données projet'!$B$12,Paramètres!$A$1:$I$89,5,0)</f>
        <v>262.42631999999998</v>
      </c>
      <c r="CA57" s="14">
        <f t="shared" si="39"/>
        <v>63.239291401748304</v>
      </c>
      <c r="CB57" s="22">
        <f t="shared" si="10"/>
        <v>567.20093985804488</v>
      </c>
      <c r="CC57" s="62">
        <f t="shared" si="11"/>
        <v>824.90531252538426</v>
      </c>
      <c r="CD57" s="62">
        <f ca="1">AVERAGE(OFFSET($CC$3,0,0,'Données projet'!$E$12+1,1))-AVERAGE(OFFSET($H$3,0,0,'Données projet'!$E$12+1,1))</f>
        <v>548.17046467409421</v>
      </c>
      <c r="CE57" s="62">
        <f t="shared" si="40"/>
        <v>341.9250949809848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5.6</v>
      </c>
      <c r="CT57" s="13">
        <f>IF('Données projet'!$A$140&gt;35,CT56+CS57-DB56,IF(A57&lt;'Données projet'!$A$140,$CQ$205^A57,IF(A57='Données projet'!$A$140,'Données projet'!$B$140,CT56+CS57-DB56)))</f>
        <v>129.39999999999995</v>
      </c>
      <c r="CU57" s="18">
        <f>CT57*VLOOKUP('Données projet'!$B$13,Paramètres!$A$1:$I$89,3,0)*VLOOKUP('Données projet'!$B$13,Paramètres!$A$1:$I$89,5,0)</f>
        <v>131.21159999999995</v>
      </c>
      <c r="CV57" s="14">
        <f t="shared" si="41"/>
        <v>34.276173183172517</v>
      </c>
      <c r="CW57" s="22">
        <f t="shared" si="13"/>
        <v>288.22453829402536</v>
      </c>
      <c r="CX57" s="62">
        <f t="shared" si="14"/>
        <v>545.92891096136464</v>
      </c>
      <c r="CY57" s="62">
        <f ca="1">AVERAGE(OFFSET($CX$3,0,0,'Données projet'!$E$13+1,1))-AVERAGE(OFFSET($H$3,0,0,'Données projet'!$E$13+1,1))</f>
        <v>345.67675698621832</v>
      </c>
      <c r="CZ57" s="62">
        <f t="shared" si="42"/>
        <v>178.72086185623849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0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70">
        <f t="shared" si="1"/>
        <v>183.33333333333334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172</v>
      </c>
      <c r="L58" s="13">
        <f>VLOOKUP(A58,'Données projet'!$A$35:$I$55,9,0)</f>
        <v>5.2</v>
      </c>
      <c r="M58" s="13">
        <f t="array" ref="M58">INDEX(L:L,MIN(IF(ISNUMBER(L58:L254),ROW(L58:L254),"")))</f>
        <v>5.2</v>
      </c>
      <c r="N58" s="14">
        <f>IF('Données projet'!$A$36&gt;35,N57+M58-V57,IF(A58&lt;'Données projet'!$A$36,$K$205^A58,IF(A58='Données projet'!$A$36,'Données projet'!$B$36,N57+M58-V57)))</f>
        <v>172</v>
      </c>
      <c r="O58" s="14">
        <f>N58*VLOOKUP('Données projet'!$B$9,Paramètres!$A$1:$I$89,3,0)*VLOOKUP('Données projet'!$B$9,Paramètres!$A$1:$I$89,5,0)</f>
        <v>179.77440000000001</v>
      </c>
      <c r="P58" s="14">
        <f t="shared" si="33"/>
        <v>45.271990660094822</v>
      </c>
      <c r="Q58" s="22">
        <f t="shared" si="53"/>
        <v>391.9557970663318</v>
      </c>
      <c r="R58" s="62">
        <f t="shared" si="0"/>
        <v>650.27825254680317</v>
      </c>
      <c r="S58" s="62">
        <f ca="1">AVERAGE(OFFSET($R$3,0,0,'Données projet'!$E$9+1,1))-AVERAGE(OFFSET($H$3,0,0,'Données projet'!$E$9+1,1))</f>
        <v>339.31420023556404</v>
      </c>
      <c r="T58" s="62">
        <f t="shared" si="34"/>
        <v>340.55370180356397</v>
      </c>
      <c r="U58" s="16">
        <f>IF(ISNA(VLOOKUP(A58,'Données projet'!$A$35:$I$55,3,0)),0,VLOOKUP(A58,'Données projet'!$A$35:$I$55,3,0))</f>
        <v>8</v>
      </c>
      <c r="V58" s="16">
        <f>IF(ISNA(VLOOKUP(A58,'Données projet'!$A$35:$I$55,4,0)),0,VLOOKUP(A58,'Données projet'!$A$35:$I$55,4,0))</f>
        <v>18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254</v>
      </c>
      <c r="AG58" s="13">
        <f>VLOOKUP(A58,'Données projet'!$A$61:$I$81,9,0)</f>
        <v>10.199999999999999</v>
      </c>
      <c r="AH58" s="13">
        <f t="array" ref="AH58">INDEX(AG:AG,MIN(IF(ISNUMBER(AG58:AG254),ROW(AG58:AG254),"")))</f>
        <v>10.199999999999999</v>
      </c>
      <c r="AI58" s="14">
        <f>IF('Données projet'!$A$62&gt;35,AI57+AH58-AQ57,IF(A58&lt;'Données projet'!$A$62,$AF$205^A58,IF(A58='Données projet'!$A$62,'Données projet'!$B$62,AI57+AH58-AQ57)))</f>
        <v>253.99999999999997</v>
      </c>
      <c r="AJ58" s="14">
        <f>AI58*VLOOKUP('Données projet'!$B$10,Paramètres!$A$1:$I$89,3,0)*VLOOKUP('Données projet'!$B$10,Paramètres!$A$1:$I$89,5,0)</f>
        <v>257.55599999999998</v>
      </c>
      <c r="AK58" s="14">
        <f t="shared" si="35"/>
        <v>62.201129910568184</v>
      </c>
      <c r="AL58" s="22">
        <f t="shared" si="4"/>
        <v>556.91033459423954</v>
      </c>
      <c r="AM58" s="62">
        <f t="shared" si="5"/>
        <v>815.23279007471092</v>
      </c>
      <c r="AN58" s="62">
        <f ca="1">AVERAGE(OFFSET($AM$3,0,0,'Données projet'!$E$10+1,1))-AVERAGE(OFFSET($H$3,0,0,'Données projet'!$E$10+1,1))</f>
        <v>520.80494930257237</v>
      </c>
      <c r="AO58" s="62">
        <f t="shared" si="36"/>
        <v>325.72635759450861</v>
      </c>
      <c r="AP58" s="16">
        <f>IF(ISNA(VLOOKUP(A58,'Données projet'!$A$61:$I$81,3,0)),0,VLOOKUP(A58,'Données projet'!$A$61:$I$81,3,0))</f>
        <v>8</v>
      </c>
      <c r="AQ58" s="16">
        <f>IF(ISNA(VLOOKUP(A58,'Données projet'!$A$61:$I$81,4,0)),0,VLOOKUP(A58,'Données projet'!$A$61:$I$81,4,0))</f>
        <v>28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172</v>
      </c>
      <c r="BB58" s="13">
        <f>VLOOKUP(A58,'Données projet'!$A$87:$I$107,9,0)</f>
        <v>5.2</v>
      </c>
      <c r="BC58" s="13">
        <f t="array" ref="BC58">INDEX(BB:BB,MIN(IF(ISNUMBER(BB58:BB254),ROW(BB58:BB254),"")))</f>
        <v>5.2</v>
      </c>
      <c r="BD58" s="13">
        <f>IF('Données projet'!$A$88&gt;35,BD57+BC58-BL57,IF(A58&lt;'Données projet'!$A$88,$BA$205^A58,IF(A58='Données projet'!$A$88,'Données projet'!$B$88,BD57+BC58-BL57)))</f>
        <v>172</v>
      </c>
      <c r="BE58" s="14">
        <f>BD58*VLOOKUP('Données projet'!$B$11,Paramètres!$A$1:$I$89,3,0)*VLOOKUP('Données projet'!$B$11,Paramètres!$A$1:$I$89,5,0)</f>
        <v>150.25920000000002</v>
      </c>
      <c r="BF58" s="14">
        <f t="shared" si="37"/>
        <v>38.637483830798729</v>
      </c>
      <c r="BG58" s="22">
        <f t="shared" si="7"/>
        <v>328.99505767197445</v>
      </c>
      <c r="BH58" s="62">
        <f t="shared" si="8"/>
        <v>587.31751315244583</v>
      </c>
      <c r="BI58" s="62">
        <f ca="1">AVERAGE(OFFSET($BH$3,0,0,'Données projet'!$E$11+1,1))-AVERAGE(OFFSET($H$3,0,0,'Données projet'!$E$11+1,1))</f>
        <v>294.05955218567476</v>
      </c>
      <c r="BJ58" s="62">
        <f t="shared" si="38"/>
        <v>294.839995960176</v>
      </c>
      <c r="BK58" s="16">
        <f>IF(ISNA(VLOOKUP(A58,'Données projet'!$A$87:$I$107,3,0)),0,VLOOKUP(A58,'Données projet'!$A$87:$I$107,3,0))</f>
        <v>8</v>
      </c>
      <c r="BL58" s="16">
        <f>IF(ISNA(VLOOKUP(A58,'Données projet'!$A$87:$I$107,4,0)),0,VLOOKUP(A58,'Données projet'!$A$87:$I$107,4,0))</f>
        <v>18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254</v>
      </c>
      <c r="BW58" s="13">
        <f>VLOOKUP(A58,'Données projet'!$A$113:$I$133,9,0)</f>
        <v>10.199999999999999</v>
      </c>
      <c r="BX58" s="13">
        <f t="array" ref="BX58">INDEX(BW:BW,MIN(IF(ISNUMBER(BW58:BW254),ROW(BW58:BW254),"")))</f>
        <v>10.199999999999999</v>
      </c>
      <c r="BY58" s="13">
        <f>IF('Données projet'!$A$114&gt;35,BY57+BX58-CG57,IF(A58&lt;'Données projet'!$A$114,$BV$205^A58,IF(A58='Données projet'!$A$114,'Données projet'!$B$114,BY57+BX58-CG57)))</f>
        <v>253.99999999999997</v>
      </c>
      <c r="BZ58" s="14">
        <f>BY58*VLOOKUP('Données projet'!$B$12,Paramètres!$A$1:$I$89,3,0)*VLOOKUP('Données projet'!$B$12,Paramètres!$A$1:$I$89,5,0)</f>
        <v>273.40559999999994</v>
      </c>
      <c r="CA58" s="14">
        <f t="shared" si="39"/>
        <v>65.571495462320897</v>
      </c>
      <c r="CB58" s="22">
        <f t="shared" si="10"/>
        <v>590.38510793020873</v>
      </c>
      <c r="CC58" s="62">
        <f t="shared" si="11"/>
        <v>848.70756341068011</v>
      </c>
      <c r="CD58" s="62">
        <f ca="1">AVERAGE(OFFSET($CC$3,0,0,'Données projet'!$E$12+1,1))-AVERAGE(OFFSET($H$3,0,0,'Données projet'!$E$12+1,1))</f>
        <v>548.17046467409421</v>
      </c>
      <c r="CE58" s="62">
        <f t="shared" si="40"/>
        <v>341.9250949809848</v>
      </c>
      <c r="CF58" s="16">
        <f>IF(ISNA(VLOOKUP(A58,'Données projet'!$A$113:$I$133,3,0)),0,VLOOKUP(A58,'Données projet'!$A$113:$I$133,3,0))</f>
        <v>8</v>
      </c>
      <c r="CG58" s="16">
        <f>IF(ISNA(VLOOKUP(A58,'Données projet'!$A$113:$I$133,4,0)),0,VLOOKUP(A58,'Données projet'!$A$113:$I$133,4,0))</f>
        <v>28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>
        <f>VLOOKUP(A58,'Données projet'!$A$139:$I$159,2,0)</f>
        <v>135</v>
      </c>
      <c r="CR58" s="13">
        <f>VLOOKUP(A58,'Données projet'!$A$139:$I$159,9,0)</f>
        <v>5.6</v>
      </c>
      <c r="CS58" s="13">
        <f t="array" ref="CS58">INDEX(CR:CR,MIN(IF(ISNUMBER(CR58:CR254),ROW(CR58:CR254),"")))</f>
        <v>5.6</v>
      </c>
      <c r="CT58" s="13">
        <f>IF('Données projet'!$A$140&gt;35,CT57+CS58-DB57,IF(A58&lt;'Données projet'!$A$140,$CQ$205^A58,IF(A58='Données projet'!$A$140,'Données projet'!$B$140,CT57+CS58-DB57)))</f>
        <v>134.99999999999994</v>
      </c>
      <c r="CU58" s="18">
        <f>CT58*VLOOKUP('Données projet'!$B$13,Paramètres!$A$1:$I$89,3,0)*VLOOKUP('Données projet'!$B$13,Paramètres!$A$1:$I$89,5,0)</f>
        <v>136.88999999999996</v>
      </c>
      <c r="CV58" s="14">
        <f t="shared" si="41"/>
        <v>35.583619346017713</v>
      </c>
      <c r="CW58" s="22">
        <f t="shared" si="13"/>
        <v>300.3915536943141</v>
      </c>
      <c r="CX58" s="62">
        <f t="shared" si="14"/>
        <v>558.71400917478547</v>
      </c>
      <c r="CY58" s="62">
        <f ca="1">AVERAGE(OFFSET($CX$3,0,0,'Données projet'!$E$13+1,1))-AVERAGE(OFFSET($H$3,0,0,'Données projet'!$E$13+1,1))</f>
        <v>345.67675698621832</v>
      </c>
      <c r="CZ58" s="62">
        <f t="shared" si="42"/>
        <v>178.72086185623849</v>
      </c>
      <c r="DA58" s="16">
        <f>IF(ISNA(VLOOKUP(A58,'Données projet'!$A$139:$I$159,3,0)),0,VLOOKUP(A58,'Données projet'!$A$139:$I$159,3,0))</f>
        <v>7</v>
      </c>
      <c r="DB58" s="16">
        <f>IF(ISNA(VLOOKUP(A58,'Données projet'!$A$139:$I$159,4,0)),0,VLOOKUP(A58,'Données projet'!$A$139:$I$159,4,0))</f>
        <v>14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0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70">
        <f t="shared" si="1"/>
        <v>183.33333333333334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4.4000000000000004</v>
      </c>
      <c r="N59" s="14">
        <f>IF('Données projet'!$A$36&gt;35,N58+M59-V58,IF(A59&lt;'Données projet'!$A$36,$K$205^A59,IF(A59='Données projet'!$A$36,'Données projet'!$B$36,N58+M59-V58)))</f>
        <v>158.4</v>
      </c>
      <c r="O59" s="14">
        <f>N59*VLOOKUP('Données projet'!$B$9,Paramètres!$A$1:$I$89,3,0)*VLOOKUP('Données projet'!$B$9,Paramètres!$A$1:$I$89,5,0)</f>
        <v>165.55968000000001</v>
      </c>
      <c r="P59" s="14">
        <f t="shared" si="33"/>
        <v>42.094012943270059</v>
      </c>
      <c r="Q59" s="22">
        <f t="shared" si="53"/>
        <v>361.66351520952873</v>
      </c>
      <c r="R59" s="62">
        <f t="shared" si="0"/>
        <v>620.59333114815047</v>
      </c>
      <c r="S59" s="62">
        <f ca="1">AVERAGE(OFFSET($R$3,0,0,'Données projet'!$E$9+1,1))-AVERAGE(OFFSET($H$3,0,0,'Données projet'!$E$9+1,1))</f>
        <v>339.31420023556404</v>
      </c>
      <c r="T59" s="62">
        <f t="shared" si="34"/>
        <v>340.55370180356397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9.4</v>
      </c>
      <c r="AI59" s="14">
        <f>IF('Données projet'!$A$62&gt;35,AI58+AH59-AQ58,IF(A59&lt;'Données projet'!$A$62,$AF$205^A59,IF(A59='Données projet'!$A$62,'Données projet'!$B$62,AI58+AH59-AQ58)))</f>
        <v>235.39999999999998</v>
      </c>
      <c r="AJ59" s="14">
        <f>AI59*VLOOKUP('Données projet'!$B$10,Paramètres!$A$1:$I$89,3,0)*VLOOKUP('Données projet'!$B$10,Paramètres!$A$1:$I$89,5,0)</f>
        <v>238.69559999999998</v>
      </c>
      <c r="AK59" s="14">
        <f t="shared" si="35"/>
        <v>58.158793514165929</v>
      </c>
      <c r="AL59" s="22">
        <f t="shared" si="4"/>
        <v>517.02140203717238</v>
      </c>
      <c r="AM59" s="62">
        <f t="shared" si="5"/>
        <v>775.95121797579418</v>
      </c>
      <c r="AN59" s="62">
        <f ca="1">AVERAGE(OFFSET($AM$3,0,0,'Données projet'!$E$10+1,1))-AVERAGE(OFFSET($H$3,0,0,'Données projet'!$E$10+1,1))</f>
        <v>520.80494930257237</v>
      </c>
      <c r="AO59" s="62">
        <f t="shared" si="36"/>
        <v>325.72635759450861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4.4000000000000004</v>
      </c>
      <c r="BD59" s="13">
        <f>IF('Données projet'!$A$88&gt;35,BD58+BC59-BL58,IF(A59&lt;'Données projet'!$A$88,$BA$205^A59,IF(A59='Données projet'!$A$88,'Données projet'!$B$88,BD58+BC59-BL58)))</f>
        <v>158.4</v>
      </c>
      <c r="BE59" s="14">
        <f>BD59*VLOOKUP('Données projet'!$B$11,Paramètres!$A$1:$I$89,3,0)*VLOOKUP('Données projet'!$B$11,Paramètres!$A$1:$I$89,5,0)</f>
        <v>138.37824000000001</v>
      </c>
      <c r="BF59" s="14">
        <f t="shared" si="37"/>
        <v>35.925231489823396</v>
      </c>
      <c r="BG59" s="22">
        <f t="shared" si="7"/>
        <v>303.57854617810909</v>
      </c>
      <c r="BH59" s="62">
        <f t="shared" si="8"/>
        <v>562.50836211673084</v>
      </c>
      <c r="BI59" s="62">
        <f ca="1">AVERAGE(OFFSET($BH$3,0,0,'Données projet'!$E$11+1,1))-AVERAGE(OFFSET($H$3,0,0,'Données projet'!$E$11+1,1))</f>
        <v>294.05955218567476</v>
      </c>
      <c r="BJ59" s="62">
        <f t="shared" si="38"/>
        <v>294.839995960176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9.4</v>
      </c>
      <c r="BY59" s="13">
        <f>IF('Données projet'!$A$114&gt;35,BY58+BX59-CG58,IF(A59&lt;'Données projet'!$A$114,$BV$205^A59,IF(A59='Données projet'!$A$114,'Données projet'!$B$114,BY58+BX59-CG58)))</f>
        <v>235.39999999999998</v>
      </c>
      <c r="BZ59" s="14">
        <f>BY59*VLOOKUP('Données projet'!$B$12,Paramètres!$A$1:$I$89,3,0)*VLOOKUP('Données projet'!$B$12,Paramètres!$A$1:$I$89,5,0)</f>
        <v>253.38455999999994</v>
      </c>
      <c r="CA59" s="14">
        <f t="shared" si="39"/>
        <v>61.310125241957316</v>
      </c>
      <c r="CB59" s="22">
        <f t="shared" si="10"/>
        <v>548.09324346307551</v>
      </c>
      <c r="CC59" s="62">
        <f t="shared" si="11"/>
        <v>807.02305940169731</v>
      </c>
      <c r="CD59" s="62">
        <f ca="1">AVERAGE(OFFSET($CC$3,0,0,'Données projet'!$E$12+1,1))-AVERAGE(OFFSET($H$3,0,0,'Données projet'!$E$12+1,1))</f>
        <v>548.17046467409421</v>
      </c>
      <c r="CE59" s="62">
        <f t="shared" si="40"/>
        <v>341.9250949809848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5.6</v>
      </c>
      <c r="CT59" s="13">
        <f>IF('Données projet'!$A$140&gt;35,CT58+CS59-DB58,IF(A59&lt;'Données projet'!$A$140,$CQ$205^A59,IF(A59='Données projet'!$A$140,'Données projet'!$B$140,CT58+CS59-DB58)))</f>
        <v>126.59999999999994</v>
      </c>
      <c r="CU59" s="18">
        <f>CT59*VLOOKUP('Données projet'!$B$13,Paramètres!$A$1:$I$89,3,0)*VLOOKUP('Données projet'!$B$13,Paramètres!$A$1:$I$89,5,0)</f>
        <v>128.37239999999994</v>
      </c>
      <c r="CV59" s="14">
        <f t="shared" si="41"/>
        <v>33.61999343087701</v>
      </c>
      <c r="CW59" s="22">
        <f t="shared" si="13"/>
        <v>282.13675189211068</v>
      </c>
      <c r="CX59" s="62">
        <f t="shared" si="14"/>
        <v>541.06656783073242</v>
      </c>
      <c r="CY59" s="62">
        <f ca="1">AVERAGE(OFFSET($CX$3,0,0,'Données projet'!$E$13+1,1))-AVERAGE(OFFSET($H$3,0,0,'Données projet'!$E$13+1,1))</f>
        <v>345.67675698621832</v>
      </c>
      <c r="CZ59" s="62">
        <f t="shared" si="42"/>
        <v>178.72086185623849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0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70">
        <f t="shared" si="1"/>
        <v>183.33333333333334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4.4000000000000004</v>
      </c>
      <c r="N60" s="14">
        <f>IF('Données projet'!$A$36&gt;35,N59+M60-V59,IF(A60&lt;'Données projet'!$A$36,$K$205^A60,IF(A60='Données projet'!$A$36,'Données projet'!$B$36,N59+M60-V59)))</f>
        <v>162.80000000000001</v>
      </c>
      <c r="O60" s="14">
        <f>N60*VLOOKUP('Données projet'!$B$9,Paramètres!$A$1:$I$89,3,0)*VLOOKUP('Données projet'!$B$9,Paramètres!$A$1:$I$89,5,0)</f>
        <v>170.15856000000002</v>
      </c>
      <c r="P60" s="14">
        <f t="shared" si="33"/>
        <v>43.125533823655893</v>
      </c>
      <c r="Q60" s="22">
        <f t="shared" si="53"/>
        <v>371.46979674286735</v>
      </c>
      <c r="R60" s="62">
        <f t="shared" si="0"/>
        <v>630.99643679354506</v>
      </c>
      <c r="S60" s="62">
        <f ca="1">AVERAGE(OFFSET($R$3,0,0,'Données projet'!$E$9+1,1))-AVERAGE(OFFSET($H$3,0,0,'Données projet'!$E$9+1,1))</f>
        <v>339.31420023556404</v>
      </c>
      <c r="T60" s="62">
        <f t="shared" si="34"/>
        <v>340.55370180356397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9.4</v>
      </c>
      <c r="AI60" s="14">
        <f>IF('Données projet'!$A$62&gt;35,AI59+AH60-AQ59,IF(A60&lt;'Données projet'!$A$62,$AF$205^A60,IF(A60='Données projet'!$A$62,'Données projet'!$B$62,AI59+AH60-AQ59)))</f>
        <v>244.79999999999998</v>
      </c>
      <c r="AJ60" s="14">
        <f>AI60*VLOOKUP('Données projet'!$B$10,Paramètres!$A$1:$I$89,3,0)*VLOOKUP('Données projet'!$B$10,Paramètres!$A$1:$I$89,5,0)</f>
        <v>248.22720000000001</v>
      </c>
      <c r="AK60" s="14">
        <f t="shared" si="35"/>
        <v>60.20616532763993</v>
      </c>
      <c r="AL60" s="22">
        <f t="shared" si="4"/>
        <v>537.18811127897277</v>
      </c>
      <c r="AM60" s="62">
        <f t="shared" si="5"/>
        <v>796.71475132965043</v>
      </c>
      <c r="AN60" s="62">
        <f ca="1">AVERAGE(OFFSET($AM$3,0,0,'Données projet'!$E$10+1,1))-AVERAGE(OFFSET($H$3,0,0,'Données projet'!$E$10+1,1))</f>
        <v>520.80494930257237</v>
      </c>
      <c r="AO60" s="62">
        <f t="shared" si="36"/>
        <v>325.72635759450861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4.4000000000000004</v>
      </c>
      <c r="BD60" s="13">
        <f>IF('Données projet'!$A$88&gt;35,BD59+BC60-BL59,IF(A60&lt;'Données projet'!$A$88,$BA$205^A60,IF(A60='Données projet'!$A$88,'Données projet'!$B$88,BD59+BC60-BL59)))</f>
        <v>162.80000000000001</v>
      </c>
      <c r="BE60" s="14">
        <f>BD60*VLOOKUP('Données projet'!$B$11,Paramètres!$A$1:$I$89,3,0)*VLOOKUP('Données projet'!$B$11,Paramètres!$A$1:$I$89,5,0)</f>
        <v>142.22208000000003</v>
      </c>
      <c r="BF60" s="14">
        <f t="shared" si="37"/>
        <v>36.805585341198615</v>
      </c>
      <c r="BG60" s="22">
        <f t="shared" si="7"/>
        <v>311.80651713592096</v>
      </c>
      <c r="BH60" s="62">
        <f t="shared" si="8"/>
        <v>571.33315718659867</v>
      </c>
      <c r="BI60" s="62">
        <f ca="1">AVERAGE(OFFSET($BH$3,0,0,'Données projet'!$E$11+1,1))-AVERAGE(OFFSET($H$3,0,0,'Données projet'!$E$11+1,1))</f>
        <v>294.05955218567476</v>
      </c>
      <c r="BJ60" s="62">
        <f t="shared" si="38"/>
        <v>294.839995960176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9.4</v>
      </c>
      <c r="BY60" s="13">
        <f>IF('Données projet'!$A$114&gt;35,BY59+BX60-CG59,IF(A60&lt;'Données projet'!$A$114,$BV$205^A60,IF(A60='Données projet'!$A$114,'Données projet'!$B$114,BY59+BX60-CG59)))</f>
        <v>244.79999999999998</v>
      </c>
      <c r="BZ60" s="14">
        <f>BY60*VLOOKUP('Données projet'!$B$12,Paramètres!$A$1:$I$89,3,0)*VLOOKUP('Données projet'!$B$12,Paramètres!$A$1:$I$89,5,0)</f>
        <v>263.50271999999995</v>
      </c>
      <c r="CA60" s="14">
        <f t="shared" si="39"/>
        <v>63.468433809179686</v>
      </c>
      <c r="CB60" s="22">
        <f t="shared" si="10"/>
        <v>569.47475955098787</v>
      </c>
      <c r="CC60" s="62">
        <f t="shared" si="11"/>
        <v>829.00139960166553</v>
      </c>
      <c r="CD60" s="62">
        <f ca="1">AVERAGE(OFFSET($CC$3,0,0,'Données projet'!$E$12+1,1))-AVERAGE(OFFSET($H$3,0,0,'Données projet'!$E$12+1,1))</f>
        <v>548.17046467409421</v>
      </c>
      <c r="CE60" s="62">
        <f t="shared" si="40"/>
        <v>341.9250949809848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5.6</v>
      </c>
      <c r="CT60" s="13">
        <f>IF('Données projet'!$A$140&gt;35,CT59+CS60-DB59,IF(A60&lt;'Données projet'!$A$140,$CQ$205^A60,IF(A60='Données projet'!$A$140,'Données projet'!$B$140,CT59+CS60-DB59)))</f>
        <v>132.19999999999993</v>
      </c>
      <c r="CU60" s="18">
        <f>CT60*VLOOKUP('Données projet'!$B$13,Paramètres!$A$1:$I$89,3,0)*VLOOKUP('Données projet'!$B$13,Paramètres!$A$1:$I$89,5,0)</f>
        <v>134.05079999999995</v>
      </c>
      <c r="CV60" s="14">
        <f t="shared" si="41"/>
        <v>34.930702157857986</v>
      </c>
      <c r="CW60" s="22">
        <f t="shared" si="13"/>
        <v>294.30944959160257</v>
      </c>
      <c r="CX60" s="62">
        <f t="shared" si="14"/>
        <v>553.83608964228029</v>
      </c>
      <c r="CY60" s="62">
        <f ca="1">AVERAGE(OFFSET($CX$3,0,0,'Données projet'!$E$13+1,1))-AVERAGE(OFFSET($H$3,0,0,'Données projet'!$E$13+1,1))</f>
        <v>345.67675698621832</v>
      </c>
      <c r="CZ60" s="62">
        <f t="shared" si="42"/>
        <v>178.72086185623849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0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70">
        <f t="shared" si="1"/>
        <v>183.33333333333334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4.4000000000000004</v>
      </c>
      <c r="N61" s="14">
        <f>IF('Données projet'!$A$36&gt;35,N60+M61-V60,IF(A61&lt;'Données projet'!$A$36,$K$205^A61,IF(A61='Données projet'!$A$36,'Données projet'!$B$36,N60+M61-V60)))</f>
        <v>167.20000000000002</v>
      </c>
      <c r="O61" s="14">
        <f>N61*VLOOKUP('Données projet'!$B$9,Paramètres!$A$1:$I$89,3,0)*VLOOKUP('Données projet'!$B$9,Paramètres!$A$1:$I$89,5,0)</f>
        <v>174.75744000000003</v>
      </c>
      <c r="P61" s="14">
        <f t="shared" si="33"/>
        <v>44.153814277352069</v>
      </c>
      <c r="Q61" s="22">
        <f t="shared" si="53"/>
        <v>381.27043453305487</v>
      </c>
      <c r="R61" s="62">
        <f t="shared" si="0"/>
        <v>641.38354513174329</v>
      </c>
      <c r="S61" s="62">
        <f ca="1">AVERAGE(OFFSET($R$3,0,0,'Données projet'!$E$9+1,1))-AVERAGE(OFFSET($H$3,0,0,'Données projet'!$E$9+1,1))</f>
        <v>339.31420023556404</v>
      </c>
      <c r="T61" s="62">
        <f t="shared" si="34"/>
        <v>340.55370180356397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9.4</v>
      </c>
      <c r="AI61" s="14">
        <f>IF('Données projet'!$A$62&gt;35,AI60+AH61-AQ60,IF(A61&lt;'Données projet'!$A$62,$AF$205^A61,IF(A61='Données projet'!$A$62,'Données projet'!$B$62,AI60+AH61-AQ60)))</f>
        <v>254.2</v>
      </c>
      <c r="AJ61" s="14">
        <f>AI61*VLOOKUP('Données projet'!$B$10,Paramètres!$A$1:$I$89,3,0)*VLOOKUP('Données projet'!$B$10,Paramètres!$A$1:$I$89,5,0)</f>
        <v>257.75880000000001</v>
      </c>
      <c r="AK61" s="14">
        <f t="shared" si="35"/>
        <v>62.244404241627407</v>
      </c>
      <c r="AL61" s="22">
        <f t="shared" si="4"/>
        <v>557.33891405416773</v>
      </c>
      <c r="AM61" s="62">
        <f t="shared" si="5"/>
        <v>817.45202465285615</v>
      </c>
      <c r="AN61" s="62">
        <f ca="1">AVERAGE(OFFSET($AM$3,0,0,'Données projet'!$E$10+1,1))-AVERAGE(OFFSET($H$3,0,0,'Données projet'!$E$10+1,1))</f>
        <v>520.80494930257237</v>
      </c>
      <c r="AO61" s="62">
        <f t="shared" si="36"/>
        <v>325.72635759450861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4.4000000000000004</v>
      </c>
      <c r="BD61" s="13">
        <f>IF('Données projet'!$A$88&gt;35,BD60+BC61-BL60,IF(A61&lt;'Données projet'!$A$88,$BA$205^A61,IF(A61='Données projet'!$A$88,'Données projet'!$B$88,BD60+BC61-BL60)))</f>
        <v>167.20000000000002</v>
      </c>
      <c r="BE61" s="14">
        <f>BD61*VLOOKUP('Données projet'!$B$11,Paramètres!$A$1:$I$89,3,0)*VLOOKUP('Données projet'!$B$11,Paramètres!$A$1:$I$89,5,0)</f>
        <v>146.06592000000003</v>
      </c>
      <c r="BF61" s="14">
        <f t="shared" si="37"/>
        <v>37.683173643014399</v>
      </c>
      <c r="BG61" s="22">
        <f t="shared" si="7"/>
        <v>320.02967142825008</v>
      </c>
      <c r="BH61" s="62">
        <f t="shared" si="8"/>
        <v>580.14278202693845</v>
      </c>
      <c r="BI61" s="62">
        <f ca="1">AVERAGE(OFFSET($BH$3,0,0,'Données projet'!$E$11+1,1))-AVERAGE(OFFSET($H$3,0,0,'Données projet'!$E$11+1,1))</f>
        <v>294.05955218567476</v>
      </c>
      <c r="BJ61" s="62">
        <f t="shared" si="38"/>
        <v>294.839995960176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9.4</v>
      </c>
      <c r="BY61" s="13">
        <f>IF('Données projet'!$A$114&gt;35,BY60+BX61-CG60,IF(A61&lt;'Données projet'!$A$114,$BV$205^A61,IF(A61='Données projet'!$A$114,'Données projet'!$B$114,BY60+BX61-CG60)))</f>
        <v>254.2</v>
      </c>
      <c r="BZ61" s="14">
        <f>BY61*VLOOKUP('Données projet'!$B$12,Paramètres!$A$1:$I$89,3,0)*VLOOKUP('Données projet'!$B$12,Paramètres!$A$1:$I$89,5,0)</f>
        <v>273.62087999999994</v>
      </c>
      <c r="CA61" s="14">
        <f t="shared" si="39"/>
        <v>65.617114611149361</v>
      </c>
      <c r="CB61" s="22">
        <f t="shared" si="10"/>
        <v>590.83950728108505</v>
      </c>
      <c r="CC61" s="62">
        <f t="shared" si="11"/>
        <v>850.95261787977347</v>
      </c>
      <c r="CD61" s="62">
        <f ca="1">AVERAGE(OFFSET($CC$3,0,0,'Données projet'!$E$12+1,1))-AVERAGE(OFFSET($H$3,0,0,'Données projet'!$E$12+1,1))</f>
        <v>548.17046467409421</v>
      </c>
      <c r="CE61" s="62">
        <f t="shared" si="40"/>
        <v>341.9250949809848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5.6</v>
      </c>
      <c r="CT61" s="13">
        <f>IF('Données projet'!$A$140&gt;35,CT60+CS61-DB60,IF(A61&lt;'Données projet'!$A$140,$CQ$205^A61,IF(A61='Données projet'!$A$140,'Données projet'!$B$140,CT60+CS61-DB60)))</f>
        <v>137.79999999999993</v>
      </c>
      <c r="CU61" s="18">
        <f>CT61*VLOOKUP('Données projet'!$B$13,Paramètres!$A$1:$I$89,3,0)*VLOOKUP('Données projet'!$B$13,Paramètres!$A$1:$I$89,5,0)</f>
        <v>139.72919999999993</v>
      </c>
      <c r="CV61" s="14">
        <f t="shared" si="41"/>
        <v>36.234962028891381</v>
      </c>
      <c r="CW61" s="22">
        <f t="shared" si="13"/>
        <v>306.47091553365232</v>
      </c>
      <c r="CX61" s="62">
        <f t="shared" si="14"/>
        <v>566.5840261323408</v>
      </c>
      <c r="CY61" s="62">
        <f ca="1">AVERAGE(OFFSET($CX$3,0,0,'Données projet'!$E$13+1,1))-AVERAGE(OFFSET($H$3,0,0,'Données projet'!$E$13+1,1))</f>
        <v>345.67675698621832</v>
      </c>
      <c r="CZ61" s="62">
        <f t="shared" si="42"/>
        <v>178.72086185623849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0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70">
        <f t="shared" si="1"/>
        <v>183.33333333333334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4.4000000000000004</v>
      </c>
      <c r="N62" s="14">
        <f>IF('Données projet'!$A$36&gt;35,N61+M62-V61,IF(A62&lt;'Données projet'!$A$36,$K$205^A62,IF(A62='Données projet'!$A$36,'Données projet'!$B$36,N61+M62-V61)))</f>
        <v>171.60000000000002</v>
      </c>
      <c r="O62" s="14">
        <f>N62*VLOOKUP('Données projet'!$B$9,Paramètres!$A$1:$I$89,3,0)*VLOOKUP('Données projet'!$B$9,Paramètres!$A$1:$I$89,5,0)</f>
        <v>179.35632000000004</v>
      </c>
      <c r="P62" s="14">
        <f t="shared" si="33"/>
        <v>45.178949381239804</v>
      </c>
      <c r="Q62" s="22">
        <f t="shared" si="53"/>
        <v>391.06559417232603</v>
      </c>
      <c r="R62" s="62">
        <f t="shared" si="0"/>
        <v>651.75500136616881</v>
      </c>
      <c r="S62" s="62">
        <f ca="1">AVERAGE(OFFSET($R$3,0,0,'Données projet'!$E$9+1,1))-AVERAGE(OFFSET($H$3,0,0,'Données projet'!$E$9+1,1))</f>
        <v>339.31420023556404</v>
      </c>
      <c r="T62" s="62">
        <f t="shared" si="34"/>
        <v>340.55370180356397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9.4</v>
      </c>
      <c r="AI62" s="14">
        <f>IF('Données projet'!$A$62&gt;35,AI61+AH62-AQ61,IF(A62&lt;'Données projet'!$A$62,$AF$205^A62,IF(A62='Données projet'!$A$62,'Données projet'!$B$62,AI61+AH62-AQ61)))</f>
        <v>263.59999999999997</v>
      </c>
      <c r="AJ62" s="14">
        <f>AI62*VLOOKUP('Données projet'!$B$10,Paramètres!$A$1:$I$89,3,0)*VLOOKUP('Données projet'!$B$10,Paramètres!$A$1:$I$89,5,0)</f>
        <v>267.29039999999998</v>
      </c>
      <c r="AK62" s="14">
        <f t="shared" si="35"/>
        <v>64.273886654661325</v>
      </c>
      <c r="AL62" s="22">
        <f t="shared" si="4"/>
        <v>577.47446592353515</v>
      </c>
      <c r="AM62" s="62">
        <f t="shared" si="5"/>
        <v>838.16387311737799</v>
      </c>
      <c r="AN62" s="62">
        <f ca="1">AVERAGE(OFFSET($AM$3,0,0,'Données projet'!$E$10+1,1))-AVERAGE(OFFSET($H$3,0,0,'Données projet'!$E$10+1,1))</f>
        <v>520.80494930257237</v>
      </c>
      <c r="AO62" s="62">
        <f t="shared" si="36"/>
        <v>325.72635759450861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4.4000000000000004</v>
      </c>
      <c r="BD62" s="13">
        <f>IF('Données projet'!$A$88&gt;35,BD61+BC62-BL61,IF(A62&lt;'Données projet'!$A$88,$BA$205^A62,IF(A62='Données projet'!$A$88,'Données projet'!$B$88,BD61+BC62-BL61)))</f>
        <v>171.60000000000002</v>
      </c>
      <c r="BE62" s="14">
        <f>BD62*VLOOKUP('Données projet'!$B$11,Paramètres!$A$1:$I$89,3,0)*VLOOKUP('Données projet'!$B$11,Paramètres!$A$1:$I$89,5,0)</f>
        <v>149.90976000000003</v>
      </c>
      <c r="BF62" s="14">
        <f t="shared" si="37"/>
        <v>38.558077538852132</v>
      </c>
      <c r="BG62" s="22">
        <f t="shared" si="7"/>
        <v>328.24815038016749</v>
      </c>
      <c r="BH62" s="62">
        <f t="shared" si="8"/>
        <v>588.93755757401027</v>
      </c>
      <c r="BI62" s="62">
        <f ca="1">AVERAGE(OFFSET($BH$3,0,0,'Données projet'!$E$11+1,1))-AVERAGE(OFFSET($H$3,0,0,'Données projet'!$E$11+1,1))</f>
        <v>294.05955218567476</v>
      </c>
      <c r="BJ62" s="62">
        <f t="shared" si="38"/>
        <v>294.839995960176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9.4</v>
      </c>
      <c r="BY62" s="13">
        <f>IF('Données projet'!$A$114&gt;35,BY61+BX62-CG61,IF(A62&lt;'Données projet'!$A$114,$BV$205^A62,IF(A62='Données projet'!$A$114,'Données projet'!$B$114,BY61+BX62-CG61)))</f>
        <v>263.59999999999997</v>
      </c>
      <c r="BZ62" s="14">
        <f>BY62*VLOOKUP('Données projet'!$B$12,Paramètres!$A$1:$I$89,3,0)*VLOOKUP('Données projet'!$B$12,Paramètres!$A$1:$I$89,5,0)</f>
        <v>283.73903999999993</v>
      </c>
      <c r="CA62" s="14">
        <f t="shared" si="39"/>
        <v>67.756564441537463</v>
      </c>
      <c r="CB62" s="22">
        <f t="shared" si="10"/>
        <v>612.18817773567764</v>
      </c>
      <c r="CC62" s="62">
        <f t="shared" si="11"/>
        <v>872.87758492952048</v>
      </c>
      <c r="CD62" s="62">
        <f ca="1">AVERAGE(OFFSET($CC$3,0,0,'Données projet'!$E$12+1,1))-AVERAGE(OFFSET($H$3,0,0,'Données projet'!$E$12+1,1))</f>
        <v>548.17046467409421</v>
      </c>
      <c r="CE62" s="62">
        <f t="shared" si="40"/>
        <v>341.9250949809848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5.6</v>
      </c>
      <c r="CT62" s="13">
        <f>IF('Données projet'!$A$140&gt;35,CT61+CS62-DB61,IF(A62&lt;'Données projet'!$A$140,$CQ$205^A62,IF(A62='Données projet'!$A$140,'Données projet'!$B$140,CT61+CS62-DB61)))</f>
        <v>143.39999999999992</v>
      </c>
      <c r="CU62" s="18">
        <f>CT62*VLOOKUP('Données projet'!$B$13,Paramètres!$A$1:$I$89,3,0)*VLOOKUP('Données projet'!$B$13,Paramètres!$A$1:$I$89,5,0)</f>
        <v>145.40759999999992</v>
      </c>
      <c r="CV62" s="14">
        <f t="shared" si="41"/>
        <v>37.533065094701904</v>
      </c>
      <c r="CW62" s="22">
        <f t="shared" si="13"/>
        <v>318.62165837327228</v>
      </c>
      <c r="CX62" s="62">
        <f t="shared" si="14"/>
        <v>579.31106556711507</v>
      </c>
      <c r="CY62" s="62">
        <f ca="1">AVERAGE(OFFSET($CX$3,0,0,'Données projet'!$E$13+1,1))-AVERAGE(OFFSET($H$3,0,0,'Données projet'!$E$13+1,1))</f>
        <v>345.67675698621832</v>
      </c>
      <c r="CZ62" s="62">
        <f t="shared" si="42"/>
        <v>178.72086185623849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0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70">
        <f t="shared" si="1"/>
        <v>183.33333333333334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176</v>
      </c>
      <c r="L63" s="13">
        <f>VLOOKUP(A63,'Données projet'!$A$35:$I$55,9,0)</f>
        <v>4.4000000000000004</v>
      </c>
      <c r="M63" s="13">
        <f t="array" ref="M63">INDEX(L:L,MIN(IF(ISNUMBER(L63:L259),ROW(L63:L259),"")))</f>
        <v>4.4000000000000004</v>
      </c>
      <c r="N63" s="14">
        <f>IF('Données projet'!$A$36&gt;35,N62+M63-V62,IF(A63&lt;'Données projet'!$A$36,$K$205^A63,IF(A63='Données projet'!$A$36,'Données projet'!$B$36,N62+M63-V62)))</f>
        <v>176.00000000000003</v>
      </c>
      <c r="O63" s="14">
        <f>N63*VLOOKUP('Données projet'!$B$9,Paramètres!$A$1:$I$89,3,0)*VLOOKUP('Données projet'!$B$9,Paramètres!$A$1:$I$89,5,0)</f>
        <v>183.95520000000005</v>
      </c>
      <c r="P63" s="14">
        <f t="shared" si="33"/>
        <v>46.201029058683268</v>
      </c>
      <c r="Q63" s="22">
        <f t="shared" si="53"/>
        <v>400.85543227720677</v>
      </c>
      <c r="R63" s="62">
        <f t="shared" si="0"/>
        <v>662.11113860868431</v>
      </c>
      <c r="S63" s="62">
        <f ca="1">AVERAGE(OFFSET($R$3,0,0,'Données projet'!$E$9+1,1))-AVERAGE(OFFSET($H$3,0,0,'Données projet'!$E$9+1,1))</f>
        <v>339.31420023556404</v>
      </c>
      <c r="T63" s="62">
        <f t="shared" si="34"/>
        <v>340.55370180356397</v>
      </c>
      <c r="U63" s="16">
        <f>IF(ISNA(VLOOKUP(A63,'Données projet'!$A$35:$I$55,3,0)),0,VLOOKUP(A63,'Données projet'!$A$35:$I$55,3,0))</f>
        <v>9</v>
      </c>
      <c r="V63" s="16">
        <f>IF(ISNA(VLOOKUP(A63,'Données projet'!$A$35:$I$55,4,0)),0,VLOOKUP(A63,'Données projet'!$A$35:$I$55,4,0))</f>
        <v>16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273</v>
      </c>
      <c r="AG63" s="13">
        <f>VLOOKUP(A63,'Données projet'!$A$61:$I$81,9,0)</f>
        <v>9.4</v>
      </c>
      <c r="AH63" s="13">
        <f t="array" ref="AH63">INDEX(AG:AG,MIN(IF(ISNUMBER(AG63:AG259),ROW(AG63:AG259),"")))</f>
        <v>9.4</v>
      </c>
      <c r="AI63" s="14">
        <f>IF('Données projet'!$A$62&gt;35,AI62+AH63-AQ62,IF(A63&lt;'Données projet'!$A$62,$AF$205^A63,IF(A63='Données projet'!$A$62,'Données projet'!$B$62,AI62+AH63-AQ62)))</f>
        <v>272.99999999999994</v>
      </c>
      <c r="AJ63" s="14">
        <f>AI63*VLOOKUP('Données projet'!$B$10,Paramètres!$A$1:$I$89,3,0)*VLOOKUP('Données projet'!$B$10,Paramètres!$A$1:$I$89,5,0)</f>
        <v>276.82199999999995</v>
      </c>
      <c r="AK63" s="14">
        <f t="shared" si="35"/>
        <v>66.29496059864374</v>
      </c>
      <c r="AL63" s="22">
        <f t="shared" si="4"/>
        <v>597.59537304263779</v>
      </c>
      <c r="AM63" s="62">
        <f t="shared" si="5"/>
        <v>858.85107937411522</v>
      </c>
      <c r="AN63" s="62">
        <f ca="1">AVERAGE(OFFSET($AM$3,0,0,'Données projet'!$E$10+1,1))-AVERAGE(OFFSET($H$3,0,0,'Données projet'!$E$10+1,1))</f>
        <v>520.80494930257237</v>
      </c>
      <c r="AO63" s="62">
        <f t="shared" si="36"/>
        <v>325.72635759450861</v>
      </c>
      <c r="AP63" s="16">
        <f>IF(ISNA(VLOOKUP(A63,'Données projet'!$A$61:$I$81,3,0)),0,VLOOKUP(A63,'Données projet'!$A$61:$I$81,3,0))</f>
        <v>9</v>
      </c>
      <c r="AQ63" s="16">
        <f>IF(ISNA(VLOOKUP(A63,'Données projet'!$A$61:$I$81,4,0)),0,VLOOKUP(A63,'Données projet'!$A$61:$I$81,4,0))</f>
        <v>28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176</v>
      </c>
      <c r="BB63" s="13">
        <f>VLOOKUP(A63,'Données projet'!$A$87:$I$107,9,0)</f>
        <v>4.4000000000000004</v>
      </c>
      <c r="BC63" s="13">
        <f t="array" ref="BC63">INDEX(BB:BB,MIN(IF(ISNUMBER(BB63:BB259),ROW(BB63:BB259),"")))</f>
        <v>4.4000000000000004</v>
      </c>
      <c r="BD63" s="13">
        <f>IF('Données projet'!$A$88&gt;35,BD62+BC63-BL62,IF(A63&lt;'Données projet'!$A$88,$BA$205^A63,IF(A63='Données projet'!$A$88,'Données projet'!$B$88,BD62+BC63-BL62)))</f>
        <v>176.00000000000003</v>
      </c>
      <c r="BE63" s="14">
        <f>BD63*VLOOKUP('Données projet'!$B$11,Paramètres!$A$1:$I$89,3,0)*VLOOKUP('Données projet'!$B$11,Paramètres!$A$1:$I$89,5,0)</f>
        <v>153.75360000000006</v>
      </c>
      <c r="BF63" s="14">
        <f t="shared" si="37"/>
        <v>39.430373774012359</v>
      </c>
      <c r="BG63" s="22">
        <f t="shared" si="7"/>
        <v>336.462087656405</v>
      </c>
      <c r="BH63" s="62">
        <f t="shared" si="8"/>
        <v>597.71779398788249</v>
      </c>
      <c r="BI63" s="62">
        <f ca="1">AVERAGE(OFFSET($BH$3,0,0,'Données projet'!$E$11+1,1))-AVERAGE(OFFSET($H$3,0,0,'Données projet'!$E$11+1,1))</f>
        <v>294.05955218567476</v>
      </c>
      <c r="BJ63" s="62">
        <f t="shared" si="38"/>
        <v>294.839995960176</v>
      </c>
      <c r="BK63" s="16">
        <f>IF(ISNA(VLOOKUP(A63,'Données projet'!$A$87:$I$107,3,0)),0,VLOOKUP(A63,'Données projet'!$A$87:$I$107,3,0))</f>
        <v>9</v>
      </c>
      <c r="BL63" s="16">
        <f>IF(ISNA(VLOOKUP(A63,'Données projet'!$A$87:$I$107,4,0)),0,VLOOKUP(A63,'Données projet'!$A$87:$I$107,4,0))</f>
        <v>16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273</v>
      </c>
      <c r="BW63" s="13">
        <f>VLOOKUP(A63,'Données projet'!$A$113:$I$133,9,0)</f>
        <v>9.4</v>
      </c>
      <c r="BX63" s="13">
        <f t="array" ref="BX63">INDEX(BW:BW,MIN(IF(ISNUMBER(BW63:BW259),ROW(BW63:BW259),"")))</f>
        <v>9.4</v>
      </c>
      <c r="BY63" s="13">
        <f>IF('Données projet'!$A$114&gt;35,BY62+BX63-CG62,IF(A63&lt;'Données projet'!$A$114,$BV$205^A63,IF(A63='Données projet'!$A$114,'Données projet'!$B$114,BY62+BX63-CG62)))</f>
        <v>272.99999999999994</v>
      </c>
      <c r="BZ63" s="14">
        <f>BY63*VLOOKUP('Données projet'!$B$12,Paramètres!$A$1:$I$89,3,0)*VLOOKUP('Données projet'!$B$12,Paramètres!$A$1:$I$89,5,0)</f>
        <v>293.85719999999992</v>
      </c>
      <c r="CA63" s="14">
        <f t="shared" si="39"/>
        <v>69.887150190339781</v>
      </c>
      <c r="CB63" s="22">
        <f t="shared" si="10"/>
        <v>633.52140991484157</v>
      </c>
      <c r="CC63" s="62">
        <f t="shared" si="11"/>
        <v>894.77711624631911</v>
      </c>
      <c r="CD63" s="62">
        <f ca="1">AVERAGE(OFFSET($CC$3,0,0,'Données projet'!$E$12+1,1))-AVERAGE(OFFSET($H$3,0,0,'Données projet'!$E$12+1,1))</f>
        <v>548.17046467409421</v>
      </c>
      <c r="CE63" s="62">
        <f t="shared" si="40"/>
        <v>341.9250949809848</v>
      </c>
      <c r="CF63" s="16">
        <f>IF(ISNA(VLOOKUP(A63,'Données projet'!$A$113:$I$133,3,0)),0,VLOOKUP(A63,'Données projet'!$A$113:$I$133,3,0))</f>
        <v>9</v>
      </c>
      <c r="CG63" s="16">
        <f>IF(ISNA(VLOOKUP(A63,'Données projet'!$A$113:$I$133,4,0)),0,VLOOKUP(A63,'Données projet'!$A$113:$I$133,4,0))</f>
        <v>28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149</v>
      </c>
      <c r="CR63" s="13">
        <f>VLOOKUP(A63,'Données projet'!$A$139:$I$159,9,0)</f>
        <v>5.6</v>
      </c>
      <c r="CS63" s="13">
        <f t="array" ref="CS63">INDEX(CR:CR,MIN(IF(ISNUMBER(CR63:CR259),ROW(CR63:CR259),"")))</f>
        <v>5.6</v>
      </c>
      <c r="CT63" s="13">
        <f>IF('Données projet'!$A$140&gt;35,CT62+CS63-DB62,IF(A63&lt;'Données projet'!$A$140,$CQ$205^A63,IF(A63='Données projet'!$A$140,'Données projet'!$B$140,CT62+CS63-DB62)))</f>
        <v>148.99999999999991</v>
      </c>
      <c r="CU63" s="18">
        <f>CT63*VLOOKUP('Données projet'!$B$13,Paramètres!$A$1:$I$89,3,0)*VLOOKUP('Données projet'!$B$13,Paramètres!$A$1:$I$89,5,0)</f>
        <v>151.08599999999993</v>
      </c>
      <c r="CV63" s="14">
        <f t="shared" si="41"/>
        <v>38.825279304404233</v>
      </c>
      <c r="CW63" s="22">
        <f t="shared" si="13"/>
        <v>330.76214478850392</v>
      </c>
      <c r="CX63" s="62">
        <f t="shared" si="14"/>
        <v>592.0178511199814</v>
      </c>
      <c r="CY63" s="62">
        <f ca="1">AVERAGE(OFFSET($CX$3,0,0,'Données projet'!$E$13+1,1))-AVERAGE(OFFSET($H$3,0,0,'Données projet'!$E$13+1,1))</f>
        <v>345.67675698621832</v>
      </c>
      <c r="CZ63" s="62">
        <f t="shared" si="42"/>
        <v>178.72086185623849</v>
      </c>
      <c r="DA63" s="16">
        <f>IF(ISNA(VLOOKUP(A63,'Données projet'!$A$139:$I$159,3,0)),0,VLOOKUP(A63,'Données projet'!$A$139:$I$159,3,0))</f>
        <v>8</v>
      </c>
      <c r="DB63" s="16">
        <f>IF(ISNA(VLOOKUP(A63,'Données projet'!$A$139:$I$159,4,0)),0,VLOOKUP(A63,'Données projet'!$A$139:$I$159,4,0))</f>
        <v>14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0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70">
        <f t="shared" si="1"/>
        <v>183.33333333333334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4</v>
      </c>
      <c r="N64" s="14">
        <f>IF('Données projet'!$A$36&gt;35,N63+M64-V63,IF(A64&lt;'Données projet'!$A$36,$K$205^A64,IF(A64='Données projet'!$A$36,'Données projet'!$B$36,N63+M64-V63)))</f>
        <v>164.00000000000003</v>
      </c>
      <c r="O64" s="14">
        <f>N64*VLOOKUP('Données projet'!$B$9,Paramètres!$A$1:$I$89,3,0)*VLOOKUP('Données projet'!$B$9,Paramètres!$A$1:$I$89,5,0)</f>
        <v>171.41280000000003</v>
      </c>
      <c r="P64" s="14">
        <f t="shared" si="33"/>
        <v>43.406291213917044</v>
      </c>
      <c r="Q64" s="22">
        <f t="shared" si="53"/>
        <v>374.14325053090562</v>
      </c>
      <c r="R64" s="62">
        <f t="shared" si="0"/>
        <v>635.95543197603502</v>
      </c>
      <c r="S64" s="62">
        <f ca="1">AVERAGE(OFFSET($R$3,0,0,'Données projet'!$E$9+1,1))-AVERAGE(OFFSET($H$3,0,0,'Données projet'!$E$9+1,1))</f>
        <v>339.31420023556404</v>
      </c>
      <c r="T64" s="62">
        <f t="shared" si="34"/>
        <v>340.55370180356397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8.8000000000000007</v>
      </c>
      <c r="AI64" s="14">
        <f>IF('Données projet'!$A$62&gt;35,AI63+AH64-AQ63,IF(A64&lt;'Données projet'!$A$62,$AF$205^A64,IF(A64='Données projet'!$A$62,'Données projet'!$B$62,AI63+AH64-AQ63)))</f>
        <v>253.79999999999995</v>
      </c>
      <c r="AJ64" s="14">
        <f>AI64*VLOOKUP('Données projet'!$B$10,Paramètres!$A$1:$I$89,3,0)*VLOOKUP('Données projet'!$B$10,Paramètres!$A$1:$I$89,5,0)</f>
        <v>257.35319999999996</v>
      </c>
      <c r="AK64" s="14">
        <f t="shared" si="35"/>
        <v>62.157851613080908</v>
      </c>
      <c r="AL64" s="22">
        <f t="shared" si="4"/>
        <v>556.48174822611588</v>
      </c>
      <c r="AM64" s="62">
        <f t="shared" si="5"/>
        <v>818.29392967124522</v>
      </c>
      <c r="AN64" s="62">
        <f ca="1">AVERAGE(OFFSET($AM$3,0,0,'Données projet'!$E$10+1,1))-AVERAGE(OFFSET($H$3,0,0,'Données projet'!$E$10+1,1))</f>
        <v>520.80494930257237</v>
      </c>
      <c r="AO64" s="62">
        <f t="shared" si="36"/>
        <v>325.72635759450861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4</v>
      </c>
      <c r="BD64" s="13">
        <f>IF('Données projet'!$A$88&gt;35,BD63+BC64-BL63,IF(A64&lt;'Données projet'!$A$88,$BA$205^A64,IF(A64='Données projet'!$A$88,'Données projet'!$B$88,BD63+BC64-BL63)))</f>
        <v>164.00000000000003</v>
      </c>
      <c r="BE64" s="14">
        <f>BD64*VLOOKUP('Données projet'!$B$11,Paramètres!$A$1:$I$89,3,0)*VLOOKUP('Données projet'!$B$11,Paramètres!$A$1:$I$89,5,0)</f>
        <v>143.27040000000002</v>
      </c>
      <c r="BF64" s="14">
        <f t="shared" si="37"/>
        <v>37.045198377171303</v>
      </c>
      <c r="BG64" s="22">
        <f t="shared" si="7"/>
        <v>314.04966717357337</v>
      </c>
      <c r="BH64" s="62">
        <f t="shared" si="8"/>
        <v>575.86184861870265</v>
      </c>
      <c r="BI64" s="62">
        <f ca="1">AVERAGE(OFFSET($BH$3,0,0,'Données projet'!$E$11+1,1))-AVERAGE(OFFSET($H$3,0,0,'Données projet'!$E$11+1,1))</f>
        <v>294.05955218567476</v>
      </c>
      <c r="BJ64" s="62">
        <f t="shared" si="38"/>
        <v>294.839995960176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8.8000000000000007</v>
      </c>
      <c r="BY64" s="13">
        <f>IF('Données projet'!$A$114&gt;35,BY63+BX64-CG63,IF(A64&lt;'Données projet'!$A$114,$BV$205^A64,IF(A64='Données projet'!$A$114,'Données projet'!$B$114,BY63+BX64-CG63)))</f>
        <v>253.79999999999995</v>
      </c>
      <c r="BZ64" s="14">
        <f>BY64*VLOOKUP('Données projet'!$B$12,Paramètres!$A$1:$I$89,3,0)*VLOOKUP('Données projet'!$B$12,Paramètres!$A$1:$I$89,5,0)</f>
        <v>273.19031999999993</v>
      </c>
      <c r="CA64" s="14">
        <f t="shared" si="39"/>
        <v>65.525872132143832</v>
      </c>
      <c r="CB64" s="22">
        <f t="shared" si="10"/>
        <v>589.93070129681701</v>
      </c>
      <c r="CC64" s="62">
        <f t="shared" si="11"/>
        <v>851.74288274194635</v>
      </c>
      <c r="CD64" s="62">
        <f ca="1">AVERAGE(OFFSET($CC$3,0,0,'Données projet'!$E$12+1,1))-AVERAGE(OFFSET($H$3,0,0,'Données projet'!$E$12+1,1))</f>
        <v>548.17046467409421</v>
      </c>
      <c r="CE64" s="62">
        <f t="shared" si="40"/>
        <v>341.9250949809848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5.2</v>
      </c>
      <c r="CT64" s="13">
        <f>IF('Données projet'!$A$140&gt;35,CT63+CS64-DB63,IF(A64&lt;'Données projet'!$A$140,$CQ$205^A64,IF(A64='Données projet'!$A$140,'Données projet'!$B$140,CT63+CS64-DB63)))</f>
        <v>140.1999999999999</v>
      </c>
      <c r="CU64" s="18">
        <f>CT64*VLOOKUP('Données projet'!$B$13,Paramètres!$A$1:$I$89,3,0)*VLOOKUP('Données projet'!$B$13,Paramètres!$A$1:$I$89,5,0)</f>
        <v>142.16279999999992</v>
      </c>
      <c r="CV64" s="14">
        <f t="shared" si="41"/>
        <v>36.792029666383577</v>
      </c>
      <c r="CW64" s="22">
        <f t="shared" si="13"/>
        <v>311.67966166895121</v>
      </c>
      <c r="CX64" s="62">
        <f t="shared" si="14"/>
        <v>573.49184311408055</v>
      </c>
      <c r="CY64" s="62">
        <f ca="1">AVERAGE(OFFSET($CX$3,0,0,'Données projet'!$E$13+1,1))-AVERAGE(OFFSET($H$3,0,0,'Données projet'!$E$13+1,1))</f>
        <v>345.67675698621832</v>
      </c>
      <c r="CZ64" s="62">
        <f t="shared" si="42"/>
        <v>178.72086185623849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0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70">
        <f t="shared" si="1"/>
        <v>183.33333333333334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4</v>
      </c>
      <c r="N65" s="14">
        <f>IF('Données projet'!$A$36&gt;35,N64+M65-V64,IF(A65&lt;'Données projet'!$A$36,$K$205^A65,IF(A65='Données projet'!$A$36,'Données projet'!$B$36,N64+M65-V64)))</f>
        <v>168.00000000000003</v>
      </c>
      <c r="O65" s="14">
        <f>N65*VLOOKUP('Données projet'!$B$9,Paramètres!$A$1:$I$89,3,0)*VLOOKUP('Données projet'!$B$9,Paramètres!$A$1:$I$89,5,0)</f>
        <v>175.59360000000007</v>
      </c>
      <c r="P65" s="14">
        <f t="shared" si="33"/>
        <v>44.340433728638573</v>
      </c>
      <c r="Q65" s="22">
        <f t="shared" si="53"/>
        <v>383.05177541071225</v>
      </c>
      <c r="R65" s="62">
        <f t="shared" si="0"/>
        <v>645.41077837036357</v>
      </c>
      <c r="S65" s="62">
        <f ca="1">AVERAGE(OFFSET($R$3,0,0,'Données projet'!$E$9+1,1))-AVERAGE(OFFSET($H$3,0,0,'Données projet'!$E$9+1,1))</f>
        <v>339.31420023556404</v>
      </c>
      <c r="T65" s="62">
        <f t="shared" si="34"/>
        <v>340.55370180356397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8.8000000000000007</v>
      </c>
      <c r="AI65" s="14">
        <f>IF('Données projet'!$A$62&gt;35,AI64+AH65-AQ64,IF(A65&lt;'Données projet'!$A$62,$AF$205^A65,IF(A65='Données projet'!$A$62,'Données projet'!$B$62,AI64+AH65-AQ64)))</f>
        <v>262.59999999999997</v>
      </c>
      <c r="AJ65" s="14">
        <f>AI65*VLOOKUP('Données projet'!$B$10,Paramètres!$A$1:$I$89,3,0)*VLOOKUP('Données projet'!$B$10,Paramètres!$A$1:$I$89,5,0)</f>
        <v>266.27640000000002</v>
      </c>
      <c r="AK65" s="14">
        <f t="shared" si="35"/>
        <v>64.058389829439747</v>
      </c>
      <c r="AL65" s="22">
        <f t="shared" si="4"/>
        <v>575.33309228627434</v>
      </c>
      <c r="AM65" s="62">
        <f t="shared" si="5"/>
        <v>837.69209524592566</v>
      </c>
      <c r="AN65" s="62">
        <f ca="1">AVERAGE(OFFSET($AM$3,0,0,'Données projet'!$E$10+1,1))-AVERAGE(OFFSET($H$3,0,0,'Données projet'!$E$10+1,1))</f>
        <v>520.80494930257237</v>
      </c>
      <c r="AO65" s="62">
        <f t="shared" si="36"/>
        <v>325.72635759450861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4</v>
      </c>
      <c r="BD65" s="13">
        <f>IF('Données projet'!$A$88&gt;35,BD64+BC65-BL64,IF(A65&lt;'Données projet'!$A$88,$BA$205^A65,IF(A65='Données projet'!$A$88,'Données projet'!$B$88,BD64+BC65-BL64)))</f>
        <v>168.00000000000003</v>
      </c>
      <c r="BE65" s="14">
        <f>BD65*VLOOKUP('Données projet'!$B$11,Paramètres!$A$1:$I$89,3,0)*VLOOKUP('Données projet'!$B$11,Paramètres!$A$1:$I$89,5,0)</f>
        <v>146.76480000000004</v>
      </c>
      <c r="BF65" s="14">
        <f t="shared" si="37"/>
        <v>37.842444439956665</v>
      </c>
      <c r="BG65" s="22">
        <f t="shared" si="7"/>
        <v>321.52428406625791</v>
      </c>
      <c r="BH65" s="62">
        <f t="shared" si="8"/>
        <v>583.88328702590923</v>
      </c>
      <c r="BI65" s="62">
        <f ca="1">AVERAGE(OFFSET($BH$3,0,0,'Données projet'!$E$11+1,1))-AVERAGE(OFFSET($H$3,0,0,'Données projet'!$E$11+1,1))</f>
        <v>294.05955218567476</v>
      </c>
      <c r="BJ65" s="62">
        <f t="shared" si="38"/>
        <v>294.839995960176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8.8000000000000007</v>
      </c>
      <c r="BY65" s="13">
        <f>IF('Données projet'!$A$114&gt;35,BY64+BX65-CG64,IF(A65&lt;'Données projet'!$A$114,$BV$205^A65,IF(A65='Données projet'!$A$114,'Données projet'!$B$114,BY64+BX65-CG64)))</f>
        <v>262.59999999999997</v>
      </c>
      <c r="BZ65" s="14">
        <f>BY65*VLOOKUP('Données projet'!$B$12,Paramètres!$A$1:$I$89,3,0)*VLOOKUP('Données projet'!$B$12,Paramètres!$A$1:$I$89,5,0)</f>
        <v>282.66263999999995</v>
      </c>
      <c r="CA65" s="14">
        <f t="shared" si="39"/>
        <v>67.529390930099993</v>
      </c>
      <c r="CB65" s="22">
        <f t="shared" si="10"/>
        <v>609.91778720325738</v>
      </c>
      <c r="CC65" s="62">
        <f t="shared" si="11"/>
        <v>872.2767901629087</v>
      </c>
      <c r="CD65" s="62">
        <f ca="1">AVERAGE(OFFSET($CC$3,0,0,'Données projet'!$E$12+1,1))-AVERAGE(OFFSET($H$3,0,0,'Données projet'!$E$12+1,1))</f>
        <v>548.17046467409421</v>
      </c>
      <c r="CE65" s="62">
        <f t="shared" si="40"/>
        <v>341.9250949809848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5.2</v>
      </c>
      <c r="CT65" s="13">
        <f>IF('Données projet'!$A$140&gt;35,CT64+CS65-DB64,IF(A65&lt;'Données projet'!$A$140,$CQ$205^A65,IF(A65='Données projet'!$A$140,'Données projet'!$B$140,CT64+CS65-DB64)))</f>
        <v>145.39999999999989</v>
      </c>
      <c r="CU65" s="18">
        <f>CT65*VLOOKUP('Données projet'!$B$13,Paramètres!$A$1:$I$89,3,0)*VLOOKUP('Données projet'!$B$13,Paramètres!$A$1:$I$89,5,0)</f>
        <v>147.43559999999991</v>
      </c>
      <c r="CV65" s="14">
        <f t="shared" si="41"/>
        <v>37.995232948340991</v>
      </c>
      <c r="CW65" s="22">
        <f t="shared" si="13"/>
        <v>322.95870071836038</v>
      </c>
      <c r="CX65" s="62">
        <f t="shared" si="14"/>
        <v>585.31770367801164</v>
      </c>
      <c r="CY65" s="62">
        <f ca="1">AVERAGE(OFFSET($CX$3,0,0,'Données projet'!$E$13+1,1))-AVERAGE(OFFSET($H$3,0,0,'Données projet'!$E$13+1,1))</f>
        <v>345.67675698621832</v>
      </c>
      <c r="CZ65" s="62">
        <f t="shared" si="42"/>
        <v>178.72086185623849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0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70">
        <f t="shared" si="1"/>
        <v>183.33333333333334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4</v>
      </c>
      <c r="N66" s="14">
        <f>IF('Données projet'!$A$36&gt;35,N65+M66-V65,IF(A66&lt;'Données projet'!$A$36,$K$205^A66,IF(A66='Données projet'!$A$36,'Données projet'!$B$36,N65+M66-V65)))</f>
        <v>172.00000000000003</v>
      </c>
      <c r="O66" s="14">
        <f>N66*VLOOKUP('Données projet'!$B$9,Paramètres!$A$1:$I$89,3,0)*VLOOKUP('Données projet'!$B$9,Paramètres!$A$1:$I$89,5,0)</f>
        <v>179.77440000000004</v>
      </c>
      <c r="P66" s="14">
        <f t="shared" si="33"/>
        <v>45.271990660094822</v>
      </c>
      <c r="Q66" s="22">
        <f t="shared" si="53"/>
        <v>391.9557970663318</v>
      </c>
      <c r="R66" s="62">
        <f t="shared" si="0"/>
        <v>654.85213540973791</v>
      </c>
      <c r="S66" s="62">
        <f ca="1">AVERAGE(OFFSET($R$3,0,0,'Données projet'!$E$9+1,1))-AVERAGE(OFFSET($H$3,0,0,'Données projet'!$E$9+1,1))</f>
        <v>339.31420023556404</v>
      </c>
      <c r="T66" s="62">
        <f t="shared" si="34"/>
        <v>340.55370180356397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8.8000000000000007</v>
      </c>
      <c r="AI66" s="14">
        <f>IF('Données projet'!$A$62&gt;35,AI65+AH66-AQ65,IF(A66&lt;'Données projet'!$A$62,$AF$205^A66,IF(A66='Données projet'!$A$62,'Données projet'!$B$62,AI65+AH66-AQ65)))</f>
        <v>271.39999999999998</v>
      </c>
      <c r="AJ66" s="14">
        <f>AI66*VLOOKUP('Données projet'!$B$10,Paramètres!$A$1:$I$89,3,0)*VLOOKUP('Données projet'!$B$10,Paramètres!$A$1:$I$89,5,0)</f>
        <v>275.19960000000003</v>
      </c>
      <c r="AK66" s="14">
        <f t="shared" si="35"/>
        <v>65.951527620662617</v>
      </c>
      <c r="AL66" s="22">
        <f t="shared" si="4"/>
        <v>594.17154727265404</v>
      </c>
      <c r="AM66" s="62">
        <f t="shared" si="5"/>
        <v>857.06788561606015</v>
      </c>
      <c r="AN66" s="62">
        <f ca="1">AVERAGE(OFFSET($AM$3,0,0,'Données projet'!$E$10+1,1))-AVERAGE(OFFSET($H$3,0,0,'Données projet'!$E$10+1,1))</f>
        <v>520.80494930257237</v>
      </c>
      <c r="AO66" s="62">
        <f t="shared" si="36"/>
        <v>325.72635759450861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4</v>
      </c>
      <c r="BD66" s="13">
        <f>IF('Données projet'!$A$88&gt;35,BD65+BC66-BL65,IF(A66&lt;'Données projet'!$A$88,$BA$205^A66,IF(A66='Données projet'!$A$88,'Données projet'!$B$88,BD65+BC66-BL65)))</f>
        <v>172.00000000000003</v>
      </c>
      <c r="BE66" s="14">
        <f>BD66*VLOOKUP('Données projet'!$B$11,Paramètres!$A$1:$I$89,3,0)*VLOOKUP('Données projet'!$B$11,Paramètres!$A$1:$I$89,5,0)</f>
        <v>150.25920000000005</v>
      </c>
      <c r="BF66" s="14">
        <f t="shared" si="37"/>
        <v>38.637483830798729</v>
      </c>
      <c r="BG66" s="22">
        <f t="shared" si="7"/>
        <v>328.99505767197456</v>
      </c>
      <c r="BH66" s="62">
        <f t="shared" si="8"/>
        <v>591.89139601538068</v>
      </c>
      <c r="BI66" s="62">
        <f ca="1">AVERAGE(OFFSET($BH$3,0,0,'Données projet'!$E$11+1,1))-AVERAGE(OFFSET($H$3,0,0,'Données projet'!$E$11+1,1))</f>
        <v>294.05955218567476</v>
      </c>
      <c r="BJ66" s="62">
        <f t="shared" si="38"/>
        <v>294.839995960176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8.8000000000000007</v>
      </c>
      <c r="BY66" s="13">
        <f>IF('Données projet'!$A$114&gt;35,BY65+BX66-CG65,IF(A66&lt;'Données projet'!$A$114,$BV$205^A66,IF(A66='Données projet'!$A$114,'Données projet'!$B$114,BY65+BX66-CG65)))</f>
        <v>271.39999999999998</v>
      </c>
      <c r="BZ66" s="14">
        <f>BY66*VLOOKUP('Données projet'!$B$12,Paramètres!$A$1:$I$89,3,0)*VLOOKUP('Données projet'!$B$12,Paramètres!$A$1:$I$89,5,0)</f>
        <v>292.13495999999998</v>
      </c>
      <c r="CA66" s="14">
        <f t="shared" si="39"/>
        <v>69.525108311202231</v>
      </c>
      <c r="CB66" s="22">
        <f t="shared" si="10"/>
        <v>629.89128564201053</v>
      </c>
      <c r="CC66" s="62">
        <f t="shared" si="11"/>
        <v>892.78762398541664</v>
      </c>
      <c r="CD66" s="62">
        <f ca="1">AVERAGE(OFFSET($CC$3,0,0,'Données projet'!$E$12+1,1))-AVERAGE(OFFSET($H$3,0,0,'Données projet'!$E$12+1,1))</f>
        <v>548.17046467409421</v>
      </c>
      <c r="CE66" s="62">
        <f t="shared" si="40"/>
        <v>341.9250949809848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5.2</v>
      </c>
      <c r="CT66" s="13">
        <f>IF('Données projet'!$A$140&gt;35,CT65+CS66-DB65,IF(A66&lt;'Données projet'!$A$140,$CQ$205^A66,IF(A66='Données projet'!$A$140,'Données projet'!$B$140,CT65+CS66-DB65)))</f>
        <v>150.59999999999988</v>
      </c>
      <c r="CU66" s="18">
        <f>CT66*VLOOKUP('Données projet'!$B$13,Paramètres!$A$1:$I$89,3,0)*VLOOKUP('Données projet'!$B$13,Paramètres!$A$1:$I$89,5,0)</f>
        <v>152.7083999999999</v>
      </c>
      <c r="CV66" s="14">
        <f t="shared" si="41"/>
        <v>39.193436747373994</v>
      </c>
      <c r="CW66" s="22">
        <f t="shared" si="13"/>
        <v>334.22903233500955</v>
      </c>
      <c r="CX66" s="62">
        <f t="shared" si="14"/>
        <v>597.12537067841572</v>
      </c>
      <c r="CY66" s="62">
        <f ca="1">AVERAGE(OFFSET($CX$3,0,0,'Données projet'!$E$13+1,1))-AVERAGE(OFFSET($H$3,0,0,'Données projet'!$E$13+1,1))</f>
        <v>345.67675698621832</v>
      </c>
      <c r="CZ66" s="62">
        <f t="shared" si="42"/>
        <v>178.72086185623849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0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70">
        <f t="shared" si="1"/>
        <v>183.33333333333334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4</v>
      </c>
      <c r="N67" s="14">
        <f>IF('Données projet'!$A$36&gt;35,N66+M67-V66,IF(A67&lt;'Données projet'!$A$36,$K$205^A67,IF(A67='Données projet'!$A$36,'Données projet'!$B$36,N66+M67-V66)))</f>
        <v>176.00000000000003</v>
      </c>
      <c r="O67" s="14">
        <f>N67*VLOOKUP('Données projet'!$B$9,Paramètres!$A$1:$I$89,3,0)*VLOOKUP('Données projet'!$B$9,Paramètres!$A$1:$I$89,5,0)</f>
        <v>183.95520000000005</v>
      </c>
      <c r="P67" s="14">
        <f t="shared" si="33"/>
        <v>46.201029058683268</v>
      </c>
      <c r="Q67" s="22">
        <f t="shared" ref="Q67:Q98" si="54">(O67+P67)*0.475*44/12</f>
        <v>400.85543227720677</v>
      </c>
      <c r="R67" s="62">
        <f t="shared" ref="R67:R130" si="55">Q67+(I67+J67)*44/12</f>
        <v>664.27978443676147</v>
      </c>
      <c r="S67" s="62">
        <f ca="1">AVERAGE(OFFSET($R$3,0,0,'Données projet'!$E$9+1,1))-AVERAGE(OFFSET($H$3,0,0,'Données projet'!$E$9+1,1))</f>
        <v>339.31420023556404</v>
      </c>
      <c r="T67" s="62">
        <f t="shared" si="34"/>
        <v>340.55370180356397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8.8000000000000007</v>
      </c>
      <c r="AI67" s="14">
        <f>IF('Données projet'!$A$62&gt;35,AI66+AH67-AQ66,IF(A67&lt;'Données projet'!$A$62,$AF$205^A67,IF(A67='Données projet'!$A$62,'Données projet'!$B$62,AI66+AH67-AQ66)))</f>
        <v>280.2</v>
      </c>
      <c r="AJ67" s="14">
        <f>AI67*VLOOKUP('Données projet'!$B$10,Paramètres!$A$1:$I$89,3,0)*VLOOKUP('Données projet'!$B$10,Paramètres!$A$1:$I$89,5,0)</f>
        <v>284.12279999999998</v>
      </c>
      <c r="AK67" s="14">
        <f t="shared" si="35"/>
        <v>67.837532462585557</v>
      </c>
      <c r="AL67" s="22">
        <f t="shared" si="4"/>
        <v>612.99757903900309</v>
      </c>
      <c r="AM67" s="62">
        <f t="shared" si="5"/>
        <v>876.42193119855779</v>
      </c>
      <c r="AN67" s="62">
        <f ca="1">AVERAGE(OFFSET($AM$3,0,0,'Données projet'!$E$10+1,1))-AVERAGE(OFFSET($H$3,0,0,'Données projet'!$E$10+1,1))</f>
        <v>520.80494930257237</v>
      </c>
      <c r="AO67" s="62">
        <f t="shared" si="36"/>
        <v>325.72635759450861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4</v>
      </c>
      <c r="BD67" s="13">
        <f>IF('Données projet'!$A$88&gt;35,BD66+BC67-BL66,IF(A67&lt;'Données projet'!$A$88,$BA$205^A67,IF(A67='Données projet'!$A$88,'Données projet'!$B$88,BD66+BC67-BL66)))</f>
        <v>176.00000000000003</v>
      </c>
      <c r="BE67" s="14">
        <f>BD67*VLOOKUP('Données projet'!$B$11,Paramètres!$A$1:$I$89,3,0)*VLOOKUP('Données projet'!$B$11,Paramètres!$A$1:$I$89,5,0)</f>
        <v>153.75360000000006</v>
      </c>
      <c r="BF67" s="14">
        <f t="shared" si="37"/>
        <v>39.430373774012359</v>
      </c>
      <c r="BG67" s="22">
        <f t="shared" si="7"/>
        <v>336.462087656405</v>
      </c>
      <c r="BH67" s="62">
        <f t="shared" si="8"/>
        <v>599.88643981595976</v>
      </c>
      <c r="BI67" s="62">
        <f ca="1">AVERAGE(OFFSET($BH$3,0,0,'Données projet'!$E$11+1,1))-AVERAGE(OFFSET($H$3,0,0,'Données projet'!$E$11+1,1))</f>
        <v>294.05955218567476</v>
      </c>
      <c r="BJ67" s="62">
        <f t="shared" si="38"/>
        <v>294.839995960176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8.8000000000000007</v>
      </c>
      <c r="BY67" s="13">
        <f>IF('Données projet'!$A$114&gt;35,BY66+BX67-CG66,IF(A67&lt;'Données projet'!$A$114,$BV$205^A67,IF(A67='Données projet'!$A$114,'Données projet'!$B$114,BY66+BX67-CG66)))</f>
        <v>280.2</v>
      </c>
      <c r="BZ67" s="14">
        <f>BY67*VLOOKUP('Données projet'!$B$12,Paramètres!$A$1:$I$89,3,0)*VLOOKUP('Données projet'!$B$12,Paramètres!$A$1:$I$89,5,0)</f>
        <v>301.60727999999995</v>
      </c>
      <c r="CA67" s="14">
        <f t="shared" si="39"/>
        <v>71.513306244453176</v>
      </c>
      <c r="CB67" s="22">
        <f t="shared" si="10"/>
        <v>649.85168770908911</v>
      </c>
      <c r="CC67" s="62">
        <f t="shared" si="11"/>
        <v>913.27603986864392</v>
      </c>
      <c r="CD67" s="62">
        <f ca="1">AVERAGE(OFFSET($CC$3,0,0,'Données projet'!$E$12+1,1))-AVERAGE(OFFSET($H$3,0,0,'Données projet'!$E$12+1,1))</f>
        <v>548.17046467409421</v>
      </c>
      <c r="CE67" s="62">
        <f t="shared" si="40"/>
        <v>341.9250949809848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5.2</v>
      </c>
      <c r="CT67" s="13">
        <f>IF('Données projet'!$A$140&gt;35,CT66+CS67-DB66,IF(A67&lt;'Données projet'!$A$140,$CQ$205^A67,IF(A67='Données projet'!$A$140,'Données projet'!$B$140,CT66+CS67-DB66)))</f>
        <v>155.79999999999987</v>
      </c>
      <c r="CU67" s="18">
        <f>CT67*VLOOKUP('Données projet'!$B$13,Paramètres!$A$1:$I$89,3,0)*VLOOKUP('Données projet'!$B$13,Paramètres!$A$1:$I$89,5,0)</f>
        <v>157.98119999999989</v>
      </c>
      <c r="CV67" s="14">
        <f t="shared" si="41"/>
        <v>40.386833472870542</v>
      </c>
      <c r="CW67" s="22">
        <f t="shared" si="13"/>
        <v>345.49099163191596</v>
      </c>
      <c r="CX67" s="62">
        <f t="shared" si="14"/>
        <v>608.91534379147072</v>
      </c>
      <c r="CY67" s="62">
        <f ca="1">AVERAGE(OFFSET($CX$3,0,0,'Données projet'!$E$13+1,1))-AVERAGE(OFFSET($H$3,0,0,'Données projet'!$E$13+1,1))</f>
        <v>345.67675698621832</v>
      </c>
      <c r="CZ67" s="62">
        <f t="shared" si="42"/>
        <v>178.72086185623849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0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70">
        <f t="shared" ref="H68:H131" si="56">(B68+E68+F68)*44/12+(C68+D68)*0.475*44/12</f>
        <v>183.33333333333334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180</v>
      </c>
      <c r="L68" s="13">
        <f>VLOOKUP(A68,'Données projet'!$A$35:$I$55,9,0)</f>
        <v>4</v>
      </c>
      <c r="M68" s="13">
        <f t="array" ref="M68">INDEX(L:L,MIN(IF(ISNUMBER(L68:L264),ROW(L68:L264),"")))</f>
        <v>4</v>
      </c>
      <c r="N68" s="14">
        <f>IF('Données projet'!$A$36&gt;35,N67+M68-V67,IF(A68&lt;'Données projet'!$A$36,$K$205^A68,IF(A68='Données projet'!$A$36,'Données projet'!$B$36,N67+M68-V67)))</f>
        <v>180.00000000000003</v>
      </c>
      <c r="O68" s="14">
        <f>N68*VLOOKUP('Données projet'!$B$9,Paramètres!$A$1:$I$89,3,0)*VLOOKUP('Données projet'!$B$9,Paramètres!$A$1:$I$89,5,0)</f>
        <v>188.13600000000005</v>
      </c>
      <c r="P68" s="14">
        <f t="shared" si="33"/>
        <v>47.127612753105332</v>
      </c>
      <c r="Q68" s="22">
        <f t="shared" si="54"/>
        <v>409.75079221165856</v>
      </c>
      <c r="R68" s="62">
        <f t="shared" si="55"/>
        <v>673.69399832811382</v>
      </c>
      <c r="S68" s="62">
        <f ca="1">AVERAGE(OFFSET($R$3,0,0,'Données projet'!$E$9+1,1))-AVERAGE(OFFSET($H$3,0,0,'Données projet'!$E$9+1,1))</f>
        <v>339.31420023556404</v>
      </c>
      <c r="T68" s="62">
        <f t="shared" si="34"/>
        <v>340.55370180356397</v>
      </c>
      <c r="U68" s="16">
        <f>IF(ISNA(VLOOKUP(A68,'Données projet'!$A$35:$I$55,3,0)),0,VLOOKUP(A68,'Données projet'!$A$35:$I$55,3,0))</f>
        <v>10</v>
      </c>
      <c r="V68" s="16">
        <f>IF(ISNA(VLOOKUP(A68,'Données projet'!$A$35:$I$55,4,0)),0,VLOOKUP(A68,'Données projet'!$A$35:$I$55,4,0))</f>
        <v>14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289</v>
      </c>
      <c r="AG68" s="13">
        <f>VLOOKUP(A68,'Données projet'!$A$61:$I$81,9,0)</f>
        <v>8.8000000000000007</v>
      </c>
      <c r="AH68" s="13">
        <f t="array" ref="AH68">INDEX(AG:AG,MIN(IF(ISNUMBER(AG68:AG264),ROW(AG68:AG264),"")))</f>
        <v>8.8000000000000007</v>
      </c>
      <c r="AI68" s="14">
        <f>IF('Données projet'!$A$62&gt;35,AI67+AH68-AQ67,IF(A68&lt;'Données projet'!$A$62,$AF$205^A68,IF(A68='Données projet'!$A$62,'Données projet'!$B$62,AI67+AH68-AQ67)))</f>
        <v>289</v>
      </c>
      <c r="AJ68" s="14">
        <f>AI68*VLOOKUP('Données projet'!$B$10,Paramètres!$A$1:$I$89,3,0)*VLOOKUP('Données projet'!$B$10,Paramètres!$A$1:$I$89,5,0)</f>
        <v>293.04599999999999</v>
      </c>
      <c r="AK68" s="14">
        <f t="shared" si="35"/>
        <v>69.716654076072615</v>
      </c>
      <c r="AL68" s="22">
        <f t="shared" ref="AL68:AL131" si="58">(AJ68+AK68)*0.475*44/12</f>
        <v>631.81162251582646</v>
      </c>
      <c r="AM68" s="62">
        <f t="shared" ref="AM68:AM131" si="59">AL68+(AD68+AE68)*44/12</f>
        <v>895.75482863228171</v>
      </c>
      <c r="AN68" s="62">
        <f ca="1">AVERAGE(OFFSET($AM$3,0,0,'Données projet'!$E$10+1,1))-AVERAGE(OFFSET($H$3,0,0,'Données projet'!$E$10+1,1))</f>
        <v>520.80494930257237</v>
      </c>
      <c r="AO68" s="62">
        <f t="shared" si="36"/>
        <v>325.72635759450861</v>
      </c>
      <c r="AP68" s="16">
        <f>IF(ISNA(VLOOKUP(A68,'Données projet'!$A$61:$I$81,3,0)),0,VLOOKUP(A68,'Données projet'!$A$61:$I$81,3,0))</f>
        <v>10</v>
      </c>
      <c r="AQ68" s="16">
        <f>IF(ISNA(VLOOKUP(A68,'Données projet'!$A$61:$I$81,4,0)),0,VLOOKUP(A68,'Données projet'!$A$61:$I$81,4,0))</f>
        <v>28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180</v>
      </c>
      <c r="BB68" s="13">
        <f>VLOOKUP(A68,'Données projet'!$A$87:$I$107,9,0)</f>
        <v>4</v>
      </c>
      <c r="BC68" s="13">
        <f t="array" ref="BC68">INDEX(BB:BB,MIN(IF(ISNUMBER(BB68:BB264),ROW(BB68:BB264),"")))</f>
        <v>4</v>
      </c>
      <c r="BD68" s="13">
        <f>IF('Données projet'!$A$88&gt;35,BD67+BC68-BL67,IF(A68&lt;'Données projet'!$A$88,$BA$205^A68,IF(A68='Données projet'!$A$88,'Données projet'!$B$88,BD67+BC68-BL67)))</f>
        <v>180.00000000000003</v>
      </c>
      <c r="BE68" s="14">
        <f>BD68*VLOOKUP('Données projet'!$B$11,Paramètres!$A$1:$I$89,3,0)*VLOOKUP('Données projet'!$B$11,Paramètres!$A$1:$I$89,5,0)</f>
        <v>157.24800000000005</v>
      </c>
      <c r="BF68" s="14">
        <f t="shared" si="37"/>
        <v>40.221168744348645</v>
      </c>
      <c r="BG68" s="22">
        <f t="shared" ref="BG68:BG131" si="61">(BE68+BF68)*0.475*44/12</f>
        <v>343.92546889640727</v>
      </c>
      <c r="BH68" s="62">
        <f t="shared" ref="BH68:BH131" si="62">BG68+(AY68+AZ68)*44/12</f>
        <v>607.86867501286247</v>
      </c>
      <c r="BI68" s="62">
        <f ca="1">AVERAGE(OFFSET($BH$3,0,0,'Données projet'!$E$11+1,1))-AVERAGE(OFFSET($H$3,0,0,'Données projet'!$E$11+1,1))</f>
        <v>294.05955218567476</v>
      </c>
      <c r="BJ68" s="62">
        <f t="shared" si="38"/>
        <v>294.839995960176</v>
      </c>
      <c r="BK68" s="16">
        <f>IF(ISNA(VLOOKUP(A68,'Données projet'!$A$87:$I$107,3,0)),0,VLOOKUP(A68,'Données projet'!$A$87:$I$107,3,0))</f>
        <v>10</v>
      </c>
      <c r="BL68" s="16">
        <f>IF(ISNA(VLOOKUP(A68,'Données projet'!$A$87:$I$107,4,0)),0,VLOOKUP(A68,'Données projet'!$A$87:$I$107,4,0))</f>
        <v>14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289</v>
      </c>
      <c r="BW68" s="13">
        <f>VLOOKUP(A68,'Données projet'!$A$113:$I$133,9,0)</f>
        <v>8.8000000000000007</v>
      </c>
      <c r="BX68" s="13">
        <f t="array" ref="BX68">INDEX(BW:BW,MIN(IF(ISNUMBER(BW68:BW264),ROW(BW68:BW264),"")))</f>
        <v>8.8000000000000007</v>
      </c>
      <c r="BY68" s="13">
        <f>IF('Données projet'!$A$114&gt;35,BY67+BX68-CG67,IF(A68&lt;'Données projet'!$A$114,$BV$205^A68,IF(A68='Données projet'!$A$114,'Données projet'!$B$114,BY67+BX68-CG67)))</f>
        <v>289</v>
      </c>
      <c r="BZ68" s="14">
        <f>BY68*VLOOKUP('Données projet'!$B$12,Paramètres!$A$1:$I$89,3,0)*VLOOKUP('Données projet'!$B$12,Paramètres!$A$1:$I$89,5,0)</f>
        <v>311.07960000000003</v>
      </c>
      <c r="CA68" s="14">
        <f t="shared" si="39"/>
        <v>73.49424798183118</v>
      </c>
      <c r="CB68" s="22">
        <f t="shared" ref="CB68:CB131" si="64">(BZ68+CA68)*0.475*44/12</f>
        <v>669.79945190168928</v>
      </c>
      <c r="CC68" s="62">
        <f t="shared" ref="CC68:CC131" si="65">CB68+(BT68+BU68)*44/12</f>
        <v>933.74265801814454</v>
      </c>
      <c r="CD68" s="62">
        <f ca="1">AVERAGE(OFFSET($CC$3,0,0,'Données projet'!$E$12+1,1))-AVERAGE(OFFSET($H$3,0,0,'Données projet'!$E$12+1,1))</f>
        <v>548.17046467409421</v>
      </c>
      <c r="CE68" s="62">
        <f t="shared" si="40"/>
        <v>341.9250949809848</v>
      </c>
      <c r="CF68" s="16">
        <f>IF(ISNA(VLOOKUP(A68,'Données projet'!$A$113:$I$133,3,0)),0,VLOOKUP(A68,'Données projet'!$A$113:$I$133,3,0))</f>
        <v>10</v>
      </c>
      <c r="CG68" s="16">
        <f>IF(ISNA(VLOOKUP(A68,'Données projet'!$A$113:$I$133,4,0)),0,VLOOKUP(A68,'Données projet'!$A$113:$I$133,4,0))</f>
        <v>28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>
        <f>VLOOKUP(A68,'Données projet'!$A$139:$I$159,2,0)</f>
        <v>161</v>
      </c>
      <c r="CR68" s="13">
        <f>VLOOKUP(A68,'Données projet'!$A$139:$I$159,9,0)</f>
        <v>5.2</v>
      </c>
      <c r="CS68" s="13">
        <f t="array" ref="CS68">INDEX(CR:CR,MIN(IF(ISNUMBER(CR68:CR264),ROW(CR68:CR264),"")))</f>
        <v>5.2</v>
      </c>
      <c r="CT68" s="13">
        <f>IF('Données projet'!$A$140&gt;35,CT67+CS68-DB67,IF(A68&lt;'Données projet'!$A$140,$CQ$205^A68,IF(A68='Données projet'!$A$140,'Données projet'!$B$140,CT67+CS68-DB67)))</f>
        <v>160.99999999999986</v>
      </c>
      <c r="CU68" s="18">
        <f>CT68*VLOOKUP('Données projet'!$B$13,Paramètres!$A$1:$I$89,3,0)*VLOOKUP('Données projet'!$B$13,Paramètres!$A$1:$I$89,5,0)</f>
        <v>163.25399999999985</v>
      </c>
      <c r="CV68" s="14">
        <f t="shared" si="41"/>
        <v>41.575601961656879</v>
      </c>
      <c r="CW68" s="22">
        <f t="shared" ref="CW68:CW131" si="67">(CU68+CV68)*0.475*44/12</f>
        <v>356.74489008321876</v>
      </c>
      <c r="CX68" s="62">
        <f t="shared" ref="CX68:CX131" si="68">CW68+(CO68+CP68)*44/12</f>
        <v>620.68809619967396</v>
      </c>
      <c r="CY68" s="62">
        <f ca="1">AVERAGE(OFFSET($CX$3,0,0,'Données projet'!$E$13+1,1))-AVERAGE(OFFSET($H$3,0,0,'Données projet'!$E$13+1,1))</f>
        <v>345.67675698621832</v>
      </c>
      <c r="CZ68" s="62">
        <f t="shared" si="42"/>
        <v>178.72086185623849</v>
      </c>
      <c r="DA68" s="16">
        <f>IF(ISNA(VLOOKUP(A68,'Données projet'!$A$139:$I$159,3,0)),0,VLOOKUP(A68,'Données projet'!$A$139:$I$159,3,0))</f>
        <v>9</v>
      </c>
      <c r="DB68" s="16">
        <f>IF(ISNA(VLOOKUP(A68,'Données projet'!$A$139:$I$159,4,0)),0,VLOOKUP(A68,'Données projet'!$A$139:$I$159,4,0))</f>
        <v>14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0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70">
        <f t="shared" si="56"/>
        <v>183.33333333333334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3.4</v>
      </c>
      <c r="N69" s="14">
        <f>IF('Données projet'!$A$36&gt;35,N68+M69-V68,IF(A69&lt;'Données projet'!$A$36,$K$205^A69,IF(A69='Données projet'!$A$36,'Données projet'!$B$36,N68+M69-V68)))</f>
        <v>169.40000000000003</v>
      </c>
      <c r="O69" s="14">
        <f>N69*VLOOKUP('Données projet'!$B$9,Paramètres!$A$1:$I$89,3,0)*VLOOKUP('Données projet'!$B$9,Paramètres!$A$1:$I$89,5,0)</f>
        <v>177.05688000000006</v>
      </c>
      <c r="P69" s="14">
        <f t="shared" ref="P69:P132" si="87">EXP(-1.0587+0.8836*LN(O69)+0.284)</f>
        <v>44.66676926193594</v>
      </c>
      <c r="Q69" s="22">
        <f t="shared" si="54"/>
        <v>386.16868913120521</v>
      </c>
      <c r="R69" s="62">
        <f t="shared" si="55"/>
        <v>650.62174824839235</v>
      </c>
      <c r="S69" s="62">
        <f ca="1">AVERAGE(OFFSET($R$3,0,0,'Données projet'!$E$9+1,1))-AVERAGE(OFFSET($H$3,0,0,'Données projet'!$E$9+1,1))</f>
        <v>339.31420023556404</v>
      </c>
      <c r="T69" s="62">
        <f t="shared" ref="T69:T132" si="88">$T$3</f>
        <v>340.55370180356397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8.1999999999999993</v>
      </c>
      <c r="AI69" s="14">
        <f>IF('Données projet'!$A$62&gt;35,AI68+AH69-AQ68,IF(A69&lt;'Données projet'!$A$62,$AF$205^A69,IF(A69='Données projet'!$A$62,'Données projet'!$B$62,AI68+AH69-AQ68)))</f>
        <v>269.2</v>
      </c>
      <c r="AJ69" s="14">
        <f>AI69*VLOOKUP('Données projet'!$B$10,Paramètres!$A$1:$I$89,3,0)*VLOOKUP('Données projet'!$B$10,Paramètres!$A$1:$I$89,5,0)</f>
        <v>272.96879999999999</v>
      </c>
      <c r="AK69" s="14">
        <f t="shared" ref="AK69:AK132" si="89">EXP(-1.0587+0.8836*LN(AJ69)+0.284)</f>
        <v>65.478922017818945</v>
      </c>
      <c r="AL69" s="22">
        <f t="shared" si="58"/>
        <v>589.46311584770126</v>
      </c>
      <c r="AM69" s="62">
        <f t="shared" si="59"/>
        <v>853.91617496488834</v>
      </c>
      <c r="AN69" s="62">
        <f ca="1">AVERAGE(OFFSET($AM$3,0,0,'Données projet'!$E$10+1,1))-AVERAGE(OFFSET($H$3,0,0,'Données projet'!$E$10+1,1))</f>
        <v>520.80494930257237</v>
      </c>
      <c r="AO69" s="62">
        <f t="shared" ref="AO69:AO132" si="90">$AO$3</f>
        <v>325.72635759450861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3.4</v>
      </c>
      <c r="BD69" s="13">
        <f>IF('Données projet'!$A$88&gt;35,BD68+BC69-BL68,IF(A69&lt;'Données projet'!$A$88,$BA$205^A69,IF(A69='Données projet'!$A$88,'Données projet'!$B$88,BD68+BC69-BL68)))</f>
        <v>169.40000000000003</v>
      </c>
      <c r="BE69" s="14">
        <f>BD69*VLOOKUP('Données projet'!$B$11,Paramètres!$A$1:$I$89,3,0)*VLOOKUP('Données projet'!$B$11,Paramètres!$A$1:$I$89,5,0)</f>
        <v>147.98784000000006</v>
      </c>
      <c r="BF69" s="14">
        <f t="shared" ref="BF69:BF132" si="91">EXP(-1.0587+0.8836*LN(BE69)+0.284)</f>
        <v>38.120956246204841</v>
      </c>
      <c r="BG69" s="22">
        <f t="shared" si="61"/>
        <v>324.13948679547354</v>
      </c>
      <c r="BH69" s="62">
        <f t="shared" si="62"/>
        <v>588.59254591266063</v>
      </c>
      <c r="BI69" s="62">
        <f ca="1">AVERAGE(OFFSET($BH$3,0,0,'Données projet'!$E$11+1,1))-AVERAGE(OFFSET($H$3,0,0,'Données projet'!$E$11+1,1))</f>
        <v>294.05955218567476</v>
      </c>
      <c r="BJ69" s="62">
        <f t="shared" ref="BJ69:BJ132" si="92">$BJ$3</f>
        <v>294.839995960176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8.1999999999999993</v>
      </c>
      <c r="BY69" s="13">
        <f>IF('Données projet'!$A$114&gt;35,BY68+BX69-CG68,IF(A69&lt;'Données projet'!$A$114,$BV$205^A69,IF(A69='Données projet'!$A$114,'Données projet'!$B$114,BY68+BX69-CG68)))</f>
        <v>269.2</v>
      </c>
      <c r="BZ69" s="14">
        <f>BY69*VLOOKUP('Données projet'!$B$12,Paramètres!$A$1:$I$89,3,0)*VLOOKUP('Données projet'!$B$12,Paramètres!$A$1:$I$89,5,0)</f>
        <v>289.76688000000001</v>
      </c>
      <c r="CA69" s="14">
        <f t="shared" ref="CA69:CA132" si="93">EXP(-1.0587+0.8836*LN(BZ69)+0.284)</f>
        <v>69.026894594073823</v>
      </c>
      <c r="CB69" s="22">
        <f t="shared" si="64"/>
        <v>624.8991574180119</v>
      </c>
      <c r="CC69" s="62">
        <f t="shared" si="65"/>
        <v>889.35221653519898</v>
      </c>
      <c r="CD69" s="62">
        <f ca="1">AVERAGE(OFFSET($CC$3,0,0,'Données projet'!$E$12+1,1))-AVERAGE(OFFSET($H$3,0,0,'Données projet'!$E$12+1,1))</f>
        <v>548.17046467409421</v>
      </c>
      <c r="CE69" s="62">
        <f t="shared" ref="CE69:CE132" si="94">$CE$3</f>
        <v>341.9250949809848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5.2</v>
      </c>
      <c r="CT69" s="13">
        <f>IF('Données projet'!$A$140&gt;35,CT68+CS69-DB68,IF(A69&lt;'Données projet'!$A$140,$CQ$205^A69,IF(A69='Données projet'!$A$140,'Données projet'!$B$140,CT68+CS69-DB68)))</f>
        <v>152.19999999999985</v>
      </c>
      <c r="CU69" s="18">
        <f>CT69*VLOOKUP('Données projet'!$B$13,Paramètres!$A$1:$I$89,3,0)*VLOOKUP('Données projet'!$B$13,Paramètres!$A$1:$I$89,5,0)</f>
        <v>154.33079999999987</v>
      </c>
      <c r="CV69" s="14">
        <f t="shared" ref="CV69:CV132" si="95">EXP(-1.0587+0.8836*LN(CU69)+0.284)</f>
        <v>39.561139179540312</v>
      </c>
      <c r="CW69" s="22">
        <f t="shared" si="67"/>
        <v>337.69512740436579</v>
      </c>
      <c r="CX69" s="62">
        <f t="shared" si="68"/>
        <v>602.14818652155282</v>
      </c>
      <c r="CY69" s="62">
        <f ca="1">AVERAGE(OFFSET($CX$3,0,0,'Données projet'!$E$13+1,1))-AVERAGE(OFFSET($H$3,0,0,'Données projet'!$E$13+1,1))</f>
        <v>345.67675698621832</v>
      </c>
      <c r="CZ69" s="62">
        <f t="shared" ref="CZ69:CZ132" si="96">$CZ$3</f>
        <v>178.72086185623849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0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70">
        <f t="shared" si="56"/>
        <v>183.33333333333334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3.4</v>
      </c>
      <c r="N70" s="14">
        <f>IF('Données projet'!$A$36&gt;35,N69+M70-V69,IF(A70&lt;'Données projet'!$A$36,$K$205^A70,IF(A70='Données projet'!$A$36,'Données projet'!$B$36,N69+M70-V69)))</f>
        <v>172.80000000000004</v>
      </c>
      <c r="O70" s="14">
        <f>N70*VLOOKUP('Données projet'!$B$9,Paramètres!$A$1:$I$89,3,0)*VLOOKUP('Données projet'!$B$9,Paramètres!$A$1:$I$89,5,0)</f>
        <v>180.61056000000008</v>
      </c>
      <c r="P70" s="14">
        <f t="shared" si="87"/>
        <v>45.457997735006053</v>
      </c>
      <c r="Q70" s="22">
        <f t="shared" si="54"/>
        <v>393.73607138846893</v>
      </c>
      <c r="R70" s="62">
        <f t="shared" si="55"/>
        <v>658.69013869668584</v>
      </c>
      <c r="S70" s="62">
        <f ca="1">AVERAGE(OFFSET($R$3,0,0,'Données projet'!$E$9+1,1))-AVERAGE(OFFSET($H$3,0,0,'Données projet'!$E$9+1,1))</f>
        <v>339.31420023556404</v>
      </c>
      <c r="T70" s="62">
        <f t="shared" si="88"/>
        <v>340.55370180356397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8.1999999999999993</v>
      </c>
      <c r="AI70" s="14">
        <f>IF('Données projet'!$A$62&gt;35,AI69+AH70-AQ69,IF(A70&lt;'Données projet'!$A$62,$AF$205^A70,IF(A70='Données projet'!$A$62,'Données projet'!$B$62,AI69+AH70-AQ69)))</f>
        <v>277.39999999999998</v>
      </c>
      <c r="AJ70" s="14">
        <f>AI70*VLOOKUP('Données projet'!$B$10,Paramètres!$A$1:$I$89,3,0)*VLOOKUP('Données projet'!$B$10,Paramètres!$A$1:$I$89,5,0)</f>
        <v>281.28360000000004</v>
      </c>
      <c r="AK70" s="14">
        <f t="shared" si="89"/>
        <v>67.238198209347928</v>
      </c>
      <c r="AL70" s="22">
        <f t="shared" si="58"/>
        <v>607.00879854794766</v>
      </c>
      <c r="AM70" s="62">
        <f t="shared" si="59"/>
        <v>871.96286585616463</v>
      </c>
      <c r="AN70" s="62">
        <f ca="1">AVERAGE(OFFSET($AM$3,0,0,'Données projet'!$E$10+1,1))-AVERAGE(OFFSET($H$3,0,0,'Données projet'!$E$10+1,1))</f>
        <v>520.80494930257237</v>
      </c>
      <c r="AO70" s="62">
        <f t="shared" si="90"/>
        <v>325.72635759450861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3.4</v>
      </c>
      <c r="BD70" s="13">
        <f>IF('Données projet'!$A$88&gt;35,BD69+BC70-BL69,IF(A70&lt;'Données projet'!$A$88,$BA$205^A70,IF(A70='Données projet'!$A$88,'Données projet'!$B$88,BD69+BC70-BL69)))</f>
        <v>172.80000000000004</v>
      </c>
      <c r="BE70" s="14">
        <f>BD70*VLOOKUP('Données projet'!$B$11,Paramètres!$A$1:$I$89,3,0)*VLOOKUP('Données projet'!$B$11,Paramètres!$A$1:$I$89,5,0)</f>
        <v>150.95808000000005</v>
      </c>
      <c r="BF70" s="14">
        <f t="shared" si="91"/>
        <v>38.796231993724774</v>
      </c>
      <c r="BG70" s="22">
        <f t="shared" si="61"/>
        <v>330.48876005573737</v>
      </c>
      <c r="BH70" s="62">
        <f t="shared" si="62"/>
        <v>595.44282736395428</v>
      </c>
      <c r="BI70" s="62">
        <f ca="1">AVERAGE(OFFSET($BH$3,0,0,'Données projet'!$E$11+1,1))-AVERAGE(OFFSET($H$3,0,0,'Données projet'!$E$11+1,1))</f>
        <v>294.05955218567476</v>
      </c>
      <c r="BJ70" s="62">
        <f t="shared" si="92"/>
        <v>294.839995960176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8.1999999999999993</v>
      </c>
      <c r="BY70" s="13">
        <f>IF('Données projet'!$A$114&gt;35,BY69+BX70-CG69,IF(A70&lt;'Données projet'!$A$114,$BV$205^A70,IF(A70='Données projet'!$A$114,'Données projet'!$B$114,BY69+BX70-CG69)))</f>
        <v>277.39999999999998</v>
      </c>
      <c r="BZ70" s="14">
        <f>BY70*VLOOKUP('Données projet'!$B$12,Paramètres!$A$1:$I$89,3,0)*VLOOKUP('Données projet'!$B$12,Paramètres!$A$1:$I$89,5,0)</f>
        <v>298.59335999999996</v>
      </c>
      <c r="CA70" s="14">
        <f t="shared" si="93"/>
        <v>70.88149709045409</v>
      </c>
      <c r="CB70" s="22">
        <f t="shared" si="64"/>
        <v>643.50204276587419</v>
      </c>
      <c r="CC70" s="62">
        <f t="shared" si="65"/>
        <v>908.45611007409116</v>
      </c>
      <c r="CD70" s="62">
        <f ca="1">AVERAGE(OFFSET($CC$3,0,0,'Données projet'!$E$12+1,1))-AVERAGE(OFFSET($H$3,0,0,'Données projet'!$E$12+1,1))</f>
        <v>548.17046467409421</v>
      </c>
      <c r="CE70" s="62">
        <f t="shared" si="94"/>
        <v>341.9250949809848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5.2</v>
      </c>
      <c r="CT70" s="13">
        <f>IF('Données projet'!$A$140&gt;35,CT69+CS70-DB69,IF(A70&lt;'Données projet'!$A$140,$CQ$205^A70,IF(A70='Données projet'!$A$140,'Données projet'!$B$140,CT69+CS70-DB69)))</f>
        <v>157.39999999999984</v>
      </c>
      <c r="CU70" s="18">
        <f>CT70*VLOOKUP('Données projet'!$B$13,Paramètres!$A$1:$I$89,3,0)*VLOOKUP('Données projet'!$B$13,Paramètres!$A$1:$I$89,5,0)</f>
        <v>159.60359999999986</v>
      </c>
      <c r="CV70" s="14">
        <f t="shared" si="95"/>
        <v>40.753093376363118</v>
      </c>
      <c r="CW70" s="22">
        <f t="shared" si="67"/>
        <v>348.95457429716549</v>
      </c>
      <c r="CX70" s="62">
        <f t="shared" si="68"/>
        <v>613.9086416053824</v>
      </c>
      <c r="CY70" s="62">
        <f ca="1">AVERAGE(OFFSET($CX$3,0,0,'Données projet'!$E$13+1,1))-AVERAGE(OFFSET($H$3,0,0,'Données projet'!$E$13+1,1))</f>
        <v>345.67675698621832</v>
      </c>
      <c r="CZ70" s="62">
        <f t="shared" si="96"/>
        <v>178.72086185623849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0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70">
        <f t="shared" si="56"/>
        <v>183.33333333333334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3.4</v>
      </c>
      <c r="N71" s="14">
        <f>IF('Données projet'!$A$36&gt;35,N70+M71-V70,IF(A71&lt;'Données projet'!$A$36,$K$205^A71,IF(A71='Données projet'!$A$36,'Données projet'!$B$36,N70+M71-V70)))</f>
        <v>176.20000000000005</v>
      </c>
      <c r="O71" s="14">
        <f>N71*VLOOKUP('Données projet'!$B$9,Paramètres!$A$1:$I$89,3,0)*VLOOKUP('Données projet'!$B$9,Paramètres!$A$1:$I$89,5,0)</f>
        <v>184.16424000000006</v>
      </c>
      <c r="P71" s="14">
        <f t="shared" si="87"/>
        <v>46.247416025180279</v>
      </c>
      <c r="Q71" s="22">
        <f t="shared" si="54"/>
        <v>401.30030091052248</v>
      </c>
      <c r="R71" s="62">
        <f t="shared" si="55"/>
        <v>666.74668503774137</v>
      </c>
      <c r="S71" s="62">
        <f ca="1">AVERAGE(OFFSET($R$3,0,0,'Données projet'!$E$9+1,1))-AVERAGE(OFFSET($H$3,0,0,'Données projet'!$E$9+1,1))</f>
        <v>339.31420023556404</v>
      </c>
      <c r="T71" s="62">
        <f t="shared" si="88"/>
        <v>340.55370180356397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8.1999999999999993</v>
      </c>
      <c r="AI71" s="14">
        <f>IF('Données projet'!$A$62&gt;35,AI70+AH71-AQ70,IF(A71&lt;'Données projet'!$A$62,$AF$205^A71,IF(A71='Données projet'!$A$62,'Données projet'!$B$62,AI70+AH71-AQ70)))</f>
        <v>285.59999999999997</v>
      </c>
      <c r="AJ71" s="14">
        <f>AI71*VLOOKUP('Données projet'!$B$10,Paramètres!$A$1:$I$89,3,0)*VLOOKUP('Données projet'!$B$10,Paramètres!$A$1:$I$89,5,0)</f>
        <v>289.59839999999997</v>
      </c>
      <c r="AK71" s="14">
        <f t="shared" si="89"/>
        <v>68.991430542388798</v>
      </c>
      <c r="AL71" s="22">
        <f t="shared" si="58"/>
        <v>624.54395486132705</v>
      </c>
      <c r="AM71" s="62">
        <f t="shared" si="59"/>
        <v>889.99033898854589</v>
      </c>
      <c r="AN71" s="62">
        <f ca="1">AVERAGE(OFFSET($AM$3,0,0,'Données projet'!$E$10+1,1))-AVERAGE(OFFSET($H$3,0,0,'Données projet'!$E$10+1,1))</f>
        <v>520.80494930257237</v>
      </c>
      <c r="AO71" s="62">
        <f t="shared" si="90"/>
        <v>325.72635759450861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3.4</v>
      </c>
      <c r="BD71" s="13">
        <f>IF('Données projet'!$A$88&gt;35,BD70+BC71-BL70,IF(A71&lt;'Données projet'!$A$88,$BA$205^A71,IF(A71='Données projet'!$A$88,'Données projet'!$B$88,BD70+BC71-BL70)))</f>
        <v>176.20000000000005</v>
      </c>
      <c r="BE71" s="14">
        <f>BD71*VLOOKUP('Données projet'!$B$11,Paramètres!$A$1:$I$89,3,0)*VLOOKUP('Données projet'!$B$11,Paramètres!$A$1:$I$89,5,0)</f>
        <v>153.92832000000007</v>
      </c>
      <c r="BF71" s="14">
        <f t="shared" si="91"/>
        <v>39.46996283651783</v>
      </c>
      <c r="BG71" s="22">
        <f t="shared" si="61"/>
        <v>336.83534260693528</v>
      </c>
      <c r="BH71" s="62">
        <f t="shared" si="62"/>
        <v>602.28172673415406</v>
      </c>
      <c r="BI71" s="62">
        <f ca="1">AVERAGE(OFFSET($BH$3,0,0,'Données projet'!$E$11+1,1))-AVERAGE(OFFSET($H$3,0,0,'Données projet'!$E$11+1,1))</f>
        <v>294.05955218567476</v>
      </c>
      <c r="BJ71" s="62">
        <f t="shared" si="92"/>
        <v>294.839995960176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8.1999999999999993</v>
      </c>
      <c r="BY71" s="13">
        <f>IF('Données projet'!$A$114&gt;35,BY70+BX71-CG70,IF(A71&lt;'Données projet'!$A$114,$BV$205^A71,IF(A71='Données projet'!$A$114,'Données projet'!$B$114,BY70+BX71-CG70)))</f>
        <v>285.59999999999997</v>
      </c>
      <c r="BZ71" s="14">
        <f>BY71*VLOOKUP('Données projet'!$B$12,Paramètres!$A$1:$I$89,3,0)*VLOOKUP('Données projet'!$B$12,Paramètres!$A$1:$I$89,5,0)</f>
        <v>307.41983999999997</v>
      </c>
      <c r="CA71" s="14">
        <f t="shared" si="93"/>
        <v>72.729728242133774</v>
      </c>
      <c r="CB71" s="22">
        <f t="shared" si="64"/>
        <v>662.09383135504959</v>
      </c>
      <c r="CC71" s="62">
        <f t="shared" si="65"/>
        <v>927.54021548226842</v>
      </c>
      <c r="CD71" s="62">
        <f ca="1">AVERAGE(OFFSET($CC$3,0,0,'Données projet'!$E$12+1,1))-AVERAGE(OFFSET($H$3,0,0,'Données projet'!$E$12+1,1))</f>
        <v>548.17046467409421</v>
      </c>
      <c r="CE71" s="62">
        <f t="shared" si="94"/>
        <v>341.9250949809848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5.2</v>
      </c>
      <c r="CT71" s="13">
        <f>IF('Données projet'!$A$140&gt;35,CT70+CS71-DB70,IF(A71&lt;'Données projet'!$A$140,$CQ$205^A71,IF(A71='Données projet'!$A$140,'Données projet'!$B$140,CT70+CS71-DB70)))</f>
        <v>162.59999999999982</v>
      </c>
      <c r="CU71" s="18">
        <f>CT71*VLOOKUP('Données projet'!$B$13,Paramètres!$A$1:$I$89,3,0)*VLOOKUP('Données projet'!$B$13,Paramètres!$A$1:$I$89,5,0)</f>
        <v>164.87639999999982</v>
      </c>
      <c r="CV71" s="14">
        <f t="shared" si="95"/>
        <v>41.94047184875933</v>
      </c>
      <c r="CW71" s="22">
        <f t="shared" si="67"/>
        <v>360.20605180325543</v>
      </c>
      <c r="CX71" s="62">
        <f t="shared" si="68"/>
        <v>625.65243593047421</v>
      </c>
      <c r="CY71" s="62">
        <f ca="1">AVERAGE(OFFSET($CX$3,0,0,'Données projet'!$E$13+1,1))-AVERAGE(OFFSET($H$3,0,0,'Données projet'!$E$13+1,1))</f>
        <v>345.67675698621832</v>
      </c>
      <c r="CZ71" s="62">
        <f t="shared" si="96"/>
        <v>178.72086185623849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0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70">
        <f t="shared" si="56"/>
        <v>183.33333333333334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3.4</v>
      </c>
      <c r="N72" s="14">
        <f>IF('Données projet'!$A$36&gt;35,N71+M72-V71,IF(A72&lt;'Données projet'!$A$36,$K$205^A72,IF(A72='Données projet'!$A$36,'Données projet'!$B$36,N71+M72-V71)))</f>
        <v>179.60000000000005</v>
      </c>
      <c r="O72" s="14">
        <f>N72*VLOOKUP('Données projet'!$B$9,Paramètres!$A$1:$I$89,3,0)*VLOOKUP('Données projet'!$B$9,Paramètres!$A$1:$I$89,5,0)</f>
        <v>187.71792000000005</v>
      </c>
      <c r="P72" s="14">
        <f t="shared" si="87"/>
        <v>47.035063089147563</v>
      </c>
      <c r="Q72" s="22">
        <f t="shared" si="54"/>
        <v>408.86144554693209</v>
      </c>
      <c r="R72" s="62">
        <f t="shared" si="55"/>
        <v>674.79160589699859</v>
      </c>
      <c r="S72" s="62">
        <f ca="1">AVERAGE(OFFSET($R$3,0,0,'Données projet'!$E$9+1,1))-AVERAGE(OFFSET($H$3,0,0,'Données projet'!$E$9+1,1))</f>
        <v>339.31420023556404</v>
      </c>
      <c r="T72" s="62">
        <f t="shared" si="88"/>
        <v>340.55370180356397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8.1999999999999993</v>
      </c>
      <c r="AI72" s="14">
        <f>IF('Données projet'!$A$62&gt;35,AI71+AH72-AQ71,IF(A72&lt;'Données projet'!$A$62,$AF$205^A72,IF(A72='Données projet'!$A$62,'Données projet'!$B$62,AI71+AH72-AQ71)))</f>
        <v>293.79999999999995</v>
      </c>
      <c r="AJ72" s="14">
        <f>AI72*VLOOKUP('Données projet'!$B$10,Paramètres!$A$1:$I$89,3,0)*VLOOKUP('Données projet'!$B$10,Paramètres!$A$1:$I$89,5,0)</f>
        <v>297.91319999999996</v>
      </c>
      <c r="AK72" s="14">
        <f t="shared" si="89"/>
        <v>70.73881247427552</v>
      </c>
      <c r="AL72" s="22">
        <f t="shared" si="58"/>
        <v>642.06892172602977</v>
      </c>
      <c r="AM72" s="62">
        <f t="shared" si="59"/>
        <v>907.99908207609633</v>
      </c>
      <c r="AN72" s="62">
        <f ca="1">AVERAGE(OFFSET($AM$3,0,0,'Données projet'!$E$10+1,1))-AVERAGE(OFFSET($H$3,0,0,'Données projet'!$E$10+1,1))</f>
        <v>520.80494930257237</v>
      </c>
      <c r="AO72" s="62">
        <f t="shared" si="90"/>
        <v>325.72635759450861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3.4</v>
      </c>
      <c r="BD72" s="13">
        <f>IF('Données projet'!$A$88&gt;35,BD71+BC72-BL71,IF(A72&lt;'Données projet'!$A$88,$BA$205^A72,IF(A72='Données projet'!$A$88,'Données projet'!$B$88,BD71+BC72-BL71)))</f>
        <v>179.60000000000005</v>
      </c>
      <c r="BE72" s="14">
        <f>BD72*VLOOKUP('Données projet'!$B$11,Paramètres!$A$1:$I$89,3,0)*VLOOKUP('Données projet'!$B$11,Paramètres!$A$1:$I$89,5,0)</f>
        <v>156.89856000000006</v>
      </c>
      <c r="BF72" s="14">
        <f t="shared" si="91"/>
        <v>40.142182022259064</v>
      </c>
      <c r="BG72" s="22">
        <f t="shared" si="61"/>
        <v>343.1792923554346</v>
      </c>
      <c r="BH72" s="62">
        <f t="shared" si="62"/>
        <v>609.1094527055011</v>
      </c>
      <c r="BI72" s="62">
        <f ca="1">AVERAGE(OFFSET($BH$3,0,0,'Données projet'!$E$11+1,1))-AVERAGE(OFFSET($H$3,0,0,'Données projet'!$E$11+1,1))</f>
        <v>294.05955218567476</v>
      </c>
      <c r="BJ72" s="62">
        <f t="shared" si="92"/>
        <v>294.839995960176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8.1999999999999993</v>
      </c>
      <c r="BY72" s="13">
        <f>IF('Données projet'!$A$114&gt;35,BY71+BX72-CG71,IF(A72&lt;'Données projet'!$A$114,$BV$205^A72,IF(A72='Données projet'!$A$114,'Données projet'!$B$114,BY71+BX72-CG71)))</f>
        <v>293.79999999999995</v>
      </c>
      <c r="BZ72" s="14">
        <f>BY72*VLOOKUP('Données projet'!$B$12,Paramètres!$A$1:$I$89,3,0)*VLOOKUP('Données projet'!$B$12,Paramètres!$A$1:$I$89,5,0)</f>
        <v>316.24631999999991</v>
      </c>
      <c r="CA72" s="14">
        <f t="shared" si="93"/>
        <v>74.57179198892409</v>
      </c>
      <c r="CB72" s="22">
        <f t="shared" si="64"/>
        <v>680.67487838070929</v>
      </c>
      <c r="CC72" s="62">
        <f t="shared" si="65"/>
        <v>946.60503873077585</v>
      </c>
      <c r="CD72" s="62">
        <f ca="1">AVERAGE(OFFSET($CC$3,0,0,'Données projet'!$E$12+1,1))-AVERAGE(OFFSET($H$3,0,0,'Données projet'!$E$12+1,1))</f>
        <v>548.17046467409421</v>
      </c>
      <c r="CE72" s="62">
        <f t="shared" si="94"/>
        <v>341.9250949809848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5.2</v>
      </c>
      <c r="CT72" s="13">
        <f>IF('Données projet'!$A$140&gt;35,CT71+CS72-DB71,IF(A72&lt;'Données projet'!$A$140,$CQ$205^A72,IF(A72='Données projet'!$A$140,'Données projet'!$B$140,CT71+CS72-DB71)))</f>
        <v>167.79999999999981</v>
      </c>
      <c r="CU72" s="18">
        <f>CT72*VLOOKUP('Données projet'!$B$13,Paramètres!$A$1:$I$89,3,0)*VLOOKUP('Données projet'!$B$13,Paramètres!$A$1:$I$89,5,0)</f>
        <v>170.14919999999981</v>
      </c>
      <c r="CV72" s="14">
        <f t="shared" si="95"/>
        <v>43.123437715785229</v>
      </c>
      <c r="CW72" s="22">
        <f t="shared" si="67"/>
        <v>371.44984402165892</v>
      </c>
      <c r="CX72" s="62">
        <f t="shared" si="68"/>
        <v>637.38000437172548</v>
      </c>
      <c r="CY72" s="62">
        <f ca="1">AVERAGE(OFFSET($CX$3,0,0,'Données projet'!$E$13+1,1))-AVERAGE(OFFSET($H$3,0,0,'Données projet'!$E$13+1,1))</f>
        <v>345.67675698621832</v>
      </c>
      <c r="CZ72" s="62">
        <f t="shared" si="96"/>
        <v>178.72086185623849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0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70">
        <f t="shared" si="56"/>
        <v>183.33333333333334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183</v>
      </c>
      <c r="L73" s="13">
        <f>VLOOKUP(A73,'Données projet'!$A$35:$I$55,9,0)</f>
        <v>3.4</v>
      </c>
      <c r="M73" s="13">
        <f t="array" ref="M73">INDEX(L:L,MIN(IF(ISNUMBER(L73:L269),ROW(L73:L269),"")))</f>
        <v>3.4</v>
      </c>
      <c r="N73" s="14">
        <f>IF('Données projet'!$A$36&gt;35,N72+M73-V72,IF(A73&lt;'Données projet'!$A$36,$K$205^A73,IF(A73='Données projet'!$A$36,'Données projet'!$B$36,N72+M73-V72)))</f>
        <v>183.00000000000006</v>
      </c>
      <c r="O73" s="14">
        <f>N73*VLOOKUP('Données projet'!$B$9,Paramètres!$A$1:$I$89,3,0)*VLOOKUP('Données projet'!$B$9,Paramètres!$A$1:$I$89,5,0)</f>
        <v>191.27160000000006</v>
      </c>
      <c r="P73" s="14">
        <f t="shared" si="87"/>
        <v>47.820976324217895</v>
      </c>
      <c r="Q73" s="22">
        <f t="shared" si="54"/>
        <v>416.41957043134624</v>
      </c>
      <c r="R73" s="62">
        <f t="shared" si="55"/>
        <v>682.82511456835573</v>
      </c>
      <c r="S73" s="62">
        <f ca="1">AVERAGE(OFFSET($R$3,0,0,'Données projet'!$E$9+1,1))-AVERAGE(OFFSET($H$3,0,0,'Données projet'!$E$9+1,1))</f>
        <v>339.31420023556404</v>
      </c>
      <c r="T73" s="62">
        <f t="shared" si="88"/>
        <v>340.55370180356397</v>
      </c>
      <c r="U73" s="16">
        <f>IF(ISNA(VLOOKUP(A73,'Données projet'!$A$35:$I$55,3,0)),0,VLOOKUP(A73,'Données projet'!$A$35:$I$55,3,0))</f>
        <v>11</v>
      </c>
      <c r="V73" s="16">
        <f>IF(ISNA(VLOOKUP(A73,'Données projet'!$A$35:$I$55,4,0)),0,VLOOKUP(A73,'Données projet'!$A$35:$I$55,4,0))</f>
        <v>12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302</v>
      </c>
      <c r="AG73" s="13">
        <f>VLOOKUP(A73,'Données projet'!$A$61:$I$81,9,0)</f>
        <v>8.1999999999999993</v>
      </c>
      <c r="AH73" s="13">
        <f t="array" ref="AH73">INDEX(AG:AG,MIN(IF(ISNUMBER(AG73:AG269),ROW(AG73:AG269),"")))</f>
        <v>8.1999999999999993</v>
      </c>
      <c r="AI73" s="14">
        <f>IF('Données projet'!$A$62&gt;35,AI72+AH73-AQ72,IF(A73&lt;'Données projet'!$A$62,$AF$205^A73,IF(A73='Données projet'!$A$62,'Données projet'!$B$62,AI72+AH73-AQ72)))</f>
        <v>301.99999999999994</v>
      </c>
      <c r="AJ73" s="14">
        <f>AI73*VLOOKUP('Données projet'!$B$10,Paramètres!$A$1:$I$89,3,0)*VLOOKUP('Données projet'!$B$10,Paramètres!$A$1:$I$89,5,0)</f>
        <v>306.22800000000001</v>
      </c>
      <c r="AK73" s="14">
        <f t="shared" si="89"/>
        <v>72.480526049067294</v>
      </c>
      <c r="AL73" s="22">
        <f t="shared" si="58"/>
        <v>659.58401620212555</v>
      </c>
      <c r="AM73" s="62">
        <f t="shared" si="59"/>
        <v>925.9895603391351</v>
      </c>
      <c r="AN73" s="62">
        <f ca="1">AVERAGE(OFFSET($AM$3,0,0,'Données projet'!$E$10+1,1))-AVERAGE(OFFSET($H$3,0,0,'Données projet'!$E$10+1,1))</f>
        <v>520.80494930257237</v>
      </c>
      <c r="AO73" s="62">
        <f t="shared" si="90"/>
        <v>325.72635759450861</v>
      </c>
      <c r="AP73" s="16">
        <f>IF(ISNA(VLOOKUP(A73,'Données projet'!$A$61:$I$81,3,0)),0,VLOOKUP(A73,'Données projet'!$A$61:$I$81,3,0))</f>
        <v>11</v>
      </c>
      <c r="AQ73" s="16">
        <f>IF(ISNA(VLOOKUP(A73,'Données projet'!$A$61:$I$81,4,0)),0,VLOOKUP(A73,'Données projet'!$A$61:$I$81,4,0))</f>
        <v>28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183</v>
      </c>
      <c r="BB73" s="13">
        <f>VLOOKUP(A73,'Données projet'!$A$87:$I$107,9,0)</f>
        <v>3.4</v>
      </c>
      <c r="BC73" s="13">
        <f t="array" ref="BC73">INDEX(BB:BB,MIN(IF(ISNUMBER(BB73:BB269),ROW(BB73:BB269),"")))</f>
        <v>3.4</v>
      </c>
      <c r="BD73" s="13">
        <f>IF('Données projet'!$A$88&gt;35,BD72+BC73-BL72,IF(A73&lt;'Données projet'!$A$88,$BA$205^A73,IF(A73='Données projet'!$A$88,'Données projet'!$B$88,BD72+BC73-BL72)))</f>
        <v>183.00000000000006</v>
      </c>
      <c r="BE73" s="14">
        <f>BD73*VLOOKUP('Données projet'!$B$11,Paramètres!$A$1:$I$89,3,0)*VLOOKUP('Données projet'!$B$11,Paramètres!$A$1:$I$89,5,0)</f>
        <v>159.86880000000008</v>
      </c>
      <c r="BF73" s="14">
        <f t="shared" si="91"/>
        <v>40.812921467768035</v>
      </c>
      <c r="BG73" s="22">
        <f t="shared" si="61"/>
        <v>349.52066488969609</v>
      </c>
      <c r="BH73" s="62">
        <f t="shared" si="62"/>
        <v>615.92620902670558</v>
      </c>
      <c r="BI73" s="62">
        <f ca="1">AVERAGE(OFFSET($BH$3,0,0,'Données projet'!$E$11+1,1))-AVERAGE(OFFSET($H$3,0,0,'Données projet'!$E$11+1,1))</f>
        <v>294.05955218567476</v>
      </c>
      <c r="BJ73" s="62">
        <f t="shared" si="92"/>
        <v>294.839995960176</v>
      </c>
      <c r="BK73" s="16">
        <f>IF(ISNA(VLOOKUP(A73,'Données projet'!$A$87:$I$107,3,0)),0,VLOOKUP(A73,'Données projet'!$A$87:$I$107,3,0))</f>
        <v>11</v>
      </c>
      <c r="BL73" s="16">
        <f>IF(ISNA(VLOOKUP(A73,'Données projet'!$A$87:$I$107,4,0)),0,VLOOKUP(A73,'Données projet'!$A$87:$I$107,4,0))</f>
        <v>12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302</v>
      </c>
      <c r="BW73" s="13">
        <f>VLOOKUP(A73,'Données projet'!$A$113:$I$133,9,0)</f>
        <v>8.1999999999999993</v>
      </c>
      <c r="BX73" s="13">
        <f t="array" ref="BX73">INDEX(BW:BW,MIN(IF(ISNUMBER(BW73:BW269),ROW(BW73:BW269),"")))</f>
        <v>8.1999999999999993</v>
      </c>
      <c r="BY73" s="13">
        <f>IF('Données projet'!$A$114&gt;35,BY72+BX73-CG72,IF(A73&lt;'Données projet'!$A$114,$BV$205^A73,IF(A73='Données projet'!$A$114,'Données projet'!$B$114,BY72+BX73-CG72)))</f>
        <v>301.99999999999994</v>
      </c>
      <c r="BZ73" s="14">
        <f>BY73*VLOOKUP('Données projet'!$B$12,Paramètres!$A$1:$I$89,3,0)*VLOOKUP('Données projet'!$B$12,Paramètres!$A$1:$I$89,5,0)</f>
        <v>325.07279999999992</v>
      </c>
      <c r="CA73" s="14">
        <f t="shared" si="93"/>
        <v>76.407880238933714</v>
      </c>
      <c r="CB73" s="22">
        <f t="shared" si="64"/>
        <v>699.24551808280933</v>
      </c>
      <c r="CC73" s="62">
        <f t="shared" si="65"/>
        <v>965.65106221981887</v>
      </c>
      <c r="CD73" s="62">
        <f ca="1">AVERAGE(OFFSET($CC$3,0,0,'Données projet'!$E$12+1,1))-AVERAGE(OFFSET($H$3,0,0,'Données projet'!$E$12+1,1))</f>
        <v>548.17046467409421</v>
      </c>
      <c r="CE73" s="62">
        <f t="shared" si="94"/>
        <v>341.9250949809848</v>
      </c>
      <c r="CF73" s="16">
        <f>IF(ISNA(VLOOKUP(A73,'Données projet'!$A$113:$I$133,3,0)),0,VLOOKUP(A73,'Données projet'!$A$113:$I$133,3,0))</f>
        <v>11</v>
      </c>
      <c r="CG73" s="16">
        <f>IF(ISNA(VLOOKUP(A73,'Données projet'!$A$113:$I$133,4,0)),0,VLOOKUP(A73,'Données projet'!$A$113:$I$133,4,0))</f>
        <v>28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>
        <f>VLOOKUP(A73,'Données projet'!$A$139:$I$159,2,0)</f>
        <v>173</v>
      </c>
      <c r="CR73" s="13">
        <f>VLOOKUP(A73,'Données projet'!$A$139:$I$159,9,0)</f>
        <v>5.2</v>
      </c>
      <c r="CS73" s="13">
        <f t="array" ref="CS73">INDEX(CR:CR,MIN(IF(ISNUMBER(CR73:CR269),ROW(CR73:CR269),"")))</f>
        <v>5.2</v>
      </c>
      <c r="CT73" s="13">
        <f>IF('Données projet'!$A$140&gt;35,CT72+CS73-DB72,IF(A73&lt;'Données projet'!$A$140,$CQ$205^A73,IF(A73='Données projet'!$A$140,'Données projet'!$B$140,CT72+CS73-DB72)))</f>
        <v>172.9999999999998</v>
      </c>
      <c r="CU73" s="18">
        <f>CT73*VLOOKUP('Données projet'!$B$13,Paramètres!$A$1:$I$89,3,0)*VLOOKUP('Données projet'!$B$13,Paramètres!$A$1:$I$89,5,0)</f>
        <v>175.4219999999998</v>
      </c>
      <c r="CV73" s="14">
        <f t="shared" si="95"/>
        <v>44.302143412304694</v>
      </c>
      <c r="CW73" s="22">
        <f t="shared" si="67"/>
        <v>382.68621644309695</v>
      </c>
      <c r="CX73" s="62">
        <f t="shared" si="68"/>
        <v>649.09176058010644</v>
      </c>
      <c r="CY73" s="62">
        <f ca="1">AVERAGE(OFFSET($CX$3,0,0,'Données projet'!$E$13+1,1))-AVERAGE(OFFSET($H$3,0,0,'Données projet'!$E$13+1,1))</f>
        <v>345.67675698621832</v>
      </c>
      <c r="CZ73" s="62">
        <f t="shared" si="96"/>
        <v>178.72086185623849</v>
      </c>
      <c r="DA73" s="16">
        <f>IF(ISNA(VLOOKUP(A73,'Données projet'!$A$139:$I$159,3,0)),0,VLOOKUP(A73,'Données projet'!$A$139:$I$159,3,0))</f>
        <v>10</v>
      </c>
      <c r="DB73" s="16">
        <f>IF(ISNA(VLOOKUP(A73,'Données projet'!$A$139:$I$159,4,0)),0,VLOOKUP(A73,'Données projet'!$A$139:$I$159,4,0))</f>
        <v>14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0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70">
        <f t="shared" si="56"/>
        <v>183.33333333333334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3</v>
      </c>
      <c r="N74" s="14">
        <f>IF('Données projet'!$A$36&gt;35,N73+M74-V73,IF(A74&lt;'Données projet'!$A$36,$K$205^A74,IF(A74='Données projet'!$A$36,'Données projet'!$B$36,N73+M74-V73)))</f>
        <v>174.00000000000006</v>
      </c>
      <c r="O74" s="14">
        <f>N74*VLOOKUP('Données projet'!$B$9,Paramètres!$A$1:$I$89,3,0)*VLOOKUP('Données projet'!$B$9,Paramètres!$A$1:$I$89,5,0)</f>
        <v>181.86480000000006</v>
      </c>
      <c r="P74" s="14">
        <f t="shared" si="87"/>
        <v>45.73682061391029</v>
      </c>
      <c r="Q74" s="22">
        <f t="shared" si="54"/>
        <v>396.40615590256056</v>
      </c>
      <c r="R74" s="62">
        <f t="shared" si="55"/>
        <v>663.2788369806085</v>
      </c>
      <c r="S74" s="62">
        <f ca="1">AVERAGE(OFFSET($R$3,0,0,'Données projet'!$E$9+1,1))-AVERAGE(OFFSET($H$3,0,0,'Données projet'!$E$9+1,1))</f>
        <v>339.31420023556404</v>
      </c>
      <c r="T74" s="62">
        <f t="shared" si="88"/>
        <v>340.55370180356397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7.6</v>
      </c>
      <c r="AI74" s="14">
        <f>IF('Données projet'!$A$62&gt;35,AI73+AH74-AQ73,IF(A74&lt;'Données projet'!$A$62,$AF$205^A74,IF(A74='Données projet'!$A$62,'Données projet'!$B$62,AI73+AH74-AQ73)))</f>
        <v>281.59999999999997</v>
      </c>
      <c r="AJ74" s="14">
        <f>AI74*VLOOKUP('Données projet'!$B$10,Paramètres!$A$1:$I$89,3,0)*VLOOKUP('Données projet'!$B$10,Paramètres!$A$1:$I$89,5,0)</f>
        <v>285.54239999999999</v>
      </c>
      <c r="AK74" s="14">
        <f t="shared" si="89"/>
        <v>68.136937829389524</v>
      </c>
      <c r="AL74" s="22">
        <f t="shared" si="58"/>
        <v>615.99151338618674</v>
      </c>
      <c r="AM74" s="62">
        <f t="shared" si="59"/>
        <v>882.86419446423474</v>
      </c>
      <c r="AN74" s="62">
        <f ca="1">AVERAGE(OFFSET($AM$3,0,0,'Données projet'!$E$10+1,1))-AVERAGE(OFFSET($H$3,0,0,'Données projet'!$E$10+1,1))</f>
        <v>520.80494930257237</v>
      </c>
      <c r="AO74" s="62">
        <f t="shared" si="90"/>
        <v>325.72635759450861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3</v>
      </c>
      <c r="BD74" s="13">
        <f>IF('Données projet'!$A$88&gt;35,BD73+BC74-BL73,IF(A74&lt;'Données projet'!$A$88,$BA$205^A74,IF(A74='Données projet'!$A$88,'Données projet'!$B$88,BD73+BC74-BL73)))</f>
        <v>174.00000000000006</v>
      </c>
      <c r="BE74" s="14">
        <f>BD74*VLOOKUP('Données projet'!$B$11,Paramètres!$A$1:$I$89,3,0)*VLOOKUP('Données projet'!$B$11,Paramètres!$A$1:$I$89,5,0)</f>
        <v>152.00640000000007</v>
      </c>
      <c r="BF74" s="14">
        <f t="shared" si="91"/>
        <v>39.034194016561486</v>
      </c>
      <c r="BG74" s="22">
        <f t="shared" si="61"/>
        <v>332.72903457884468</v>
      </c>
      <c r="BH74" s="62">
        <f t="shared" si="62"/>
        <v>599.60171565689257</v>
      </c>
      <c r="BI74" s="62">
        <f ca="1">AVERAGE(OFFSET($BH$3,0,0,'Données projet'!$E$11+1,1))-AVERAGE(OFFSET($H$3,0,0,'Données projet'!$E$11+1,1))</f>
        <v>294.05955218567476</v>
      </c>
      <c r="BJ74" s="62">
        <f t="shared" si="92"/>
        <v>294.839995960176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7.6</v>
      </c>
      <c r="BY74" s="13">
        <f>IF('Données projet'!$A$114&gt;35,BY73+BX74-CG73,IF(A74&lt;'Données projet'!$A$114,$BV$205^A74,IF(A74='Données projet'!$A$114,'Données projet'!$B$114,BY73+BX74-CG73)))</f>
        <v>281.59999999999997</v>
      </c>
      <c r="BZ74" s="14">
        <f>BY74*VLOOKUP('Données projet'!$B$12,Paramètres!$A$1:$I$89,3,0)*VLOOKUP('Données projet'!$B$12,Paramètres!$A$1:$I$89,5,0)</f>
        <v>303.11424</v>
      </c>
      <c r="CA74" s="14">
        <f t="shared" si="93"/>
        <v>71.828934878193564</v>
      </c>
      <c r="CB74" s="22">
        <f t="shared" si="64"/>
        <v>653.02602957952047</v>
      </c>
      <c r="CC74" s="62">
        <f t="shared" si="65"/>
        <v>919.89871065756847</v>
      </c>
      <c r="CD74" s="62">
        <f ca="1">AVERAGE(OFFSET($CC$3,0,0,'Données projet'!$E$12+1,1))-AVERAGE(OFFSET($H$3,0,0,'Données projet'!$E$12+1,1))</f>
        <v>548.17046467409421</v>
      </c>
      <c r="CE74" s="62">
        <f t="shared" si="94"/>
        <v>341.9250949809848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4.8</v>
      </c>
      <c r="CT74" s="13">
        <f>IF('Données projet'!$A$140&gt;35,CT73+CS74-DB73,IF(A74&lt;'Données projet'!$A$140,$CQ$205^A74,IF(A74='Données projet'!$A$140,'Données projet'!$B$140,CT73+CS74-DB73)))</f>
        <v>163.79999999999981</v>
      </c>
      <c r="CU74" s="18">
        <f>CT74*VLOOKUP('Données projet'!$B$13,Paramètres!$A$1:$I$89,3,0)*VLOOKUP('Données projet'!$B$13,Paramètres!$A$1:$I$89,5,0)</f>
        <v>166.09319999999983</v>
      </c>
      <c r="CV74" s="14">
        <f t="shared" si="95"/>
        <v>42.213849908165869</v>
      </c>
      <c r="CW74" s="22">
        <f t="shared" si="67"/>
        <v>362.80144525672193</v>
      </c>
      <c r="CX74" s="62">
        <f t="shared" si="68"/>
        <v>629.67412633476988</v>
      </c>
      <c r="CY74" s="62">
        <f ca="1">AVERAGE(OFFSET($CX$3,0,0,'Données projet'!$E$13+1,1))-AVERAGE(OFFSET($H$3,0,0,'Données projet'!$E$13+1,1))</f>
        <v>345.67675698621832</v>
      </c>
      <c r="CZ74" s="62">
        <f t="shared" si="96"/>
        <v>178.72086185623849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0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70">
        <f t="shared" si="56"/>
        <v>183.33333333333334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3</v>
      </c>
      <c r="N75" s="14">
        <f>IF('Données projet'!$A$36&gt;35,N74+M75-V74,IF(A75&lt;'Données projet'!$A$36,$K$205^A75,IF(A75='Données projet'!$A$36,'Données projet'!$B$36,N74+M75-V74)))</f>
        <v>177.00000000000006</v>
      </c>
      <c r="O75" s="14">
        <f>N75*VLOOKUP('Données projet'!$B$9,Paramètres!$A$1:$I$89,3,0)*VLOOKUP('Données projet'!$B$9,Paramètres!$A$1:$I$89,5,0)</f>
        <v>185.00040000000007</v>
      </c>
      <c r="P75" s="14">
        <f t="shared" si="87"/>
        <v>46.43290268501466</v>
      </c>
      <c r="Q75" s="22">
        <f t="shared" si="54"/>
        <v>403.07966884306734</v>
      </c>
      <c r="R75" s="62">
        <f t="shared" si="55"/>
        <v>670.41138308058839</v>
      </c>
      <c r="S75" s="62">
        <f ca="1">AVERAGE(OFFSET($R$3,0,0,'Données projet'!$E$9+1,1))-AVERAGE(OFFSET($H$3,0,0,'Données projet'!$E$9+1,1))</f>
        <v>339.31420023556404</v>
      </c>
      <c r="T75" s="62">
        <f t="shared" si="88"/>
        <v>340.55370180356397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7.6</v>
      </c>
      <c r="AI75" s="14">
        <f>IF('Données projet'!$A$62&gt;35,AI74+AH75-AQ74,IF(A75&lt;'Données projet'!$A$62,$AF$205^A75,IF(A75='Données projet'!$A$62,'Données projet'!$B$62,AI74+AH75-AQ74)))</f>
        <v>289.2</v>
      </c>
      <c r="AJ75" s="14">
        <f>AI75*VLOOKUP('Données projet'!$B$10,Paramètres!$A$1:$I$89,3,0)*VLOOKUP('Données projet'!$B$10,Paramètres!$A$1:$I$89,5,0)</f>
        <v>293.24880000000002</v>
      </c>
      <c r="AK75" s="14">
        <f t="shared" si="89"/>
        <v>69.759283249126327</v>
      </c>
      <c r="AL75" s="22">
        <f t="shared" si="58"/>
        <v>632.23907832556176</v>
      </c>
      <c r="AM75" s="62">
        <f t="shared" si="59"/>
        <v>899.57079256308293</v>
      </c>
      <c r="AN75" s="62">
        <f ca="1">AVERAGE(OFFSET($AM$3,0,0,'Données projet'!$E$10+1,1))-AVERAGE(OFFSET($H$3,0,0,'Données projet'!$E$10+1,1))</f>
        <v>520.80494930257237</v>
      </c>
      <c r="AO75" s="62">
        <f t="shared" si="90"/>
        <v>325.72635759450861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3</v>
      </c>
      <c r="BD75" s="13">
        <f>IF('Données projet'!$A$88&gt;35,BD74+BC75-BL74,IF(A75&lt;'Données projet'!$A$88,$BA$205^A75,IF(A75='Données projet'!$A$88,'Données projet'!$B$88,BD74+BC75-BL74)))</f>
        <v>177.00000000000006</v>
      </c>
      <c r="BE75" s="14">
        <f>BD75*VLOOKUP('Données projet'!$B$11,Paramètres!$A$1:$I$89,3,0)*VLOOKUP('Données projet'!$B$11,Paramètres!$A$1:$I$89,5,0)</f>
        <v>154.62720000000007</v>
      </c>
      <c r="BF75" s="14">
        <f t="shared" si="91"/>
        <v>39.62826685000794</v>
      </c>
      <c r="BG75" s="22">
        <f t="shared" si="61"/>
        <v>338.32827143043062</v>
      </c>
      <c r="BH75" s="62">
        <f t="shared" si="62"/>
        <v>605.65998566795179</v>
      </c>
      <c r="BI75" s="62">
        <f ca="1">AVERAGE(OFFSET($BH$3,0,0,'Données projet'!$E$11+1,1))-AVERAGE(OFFSET($H$3,0,0,'Données projet'!$E$11+1,1))</f>
        <v>294.05955218567476</v>
      </c>
      <c r="BJ75" s="62">
        <f t="shared" si="92"/>
        <v>294.839995960176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7.6</v>
      </c>
      <c r="BY75" s="13">
        <f>IF('Données projet'!$A$114&gt;35,BY74+BX75-CG74,IF(A75&lt;'Données projet'!$A$114,$BV$205^A75,IF(A75='Données projet'!$A$114,'Données projet'!$B$114,BY74+BX75-CG74)))</f>
        <v>289.2</v>
      </c>
      <c r="BZ75" s="14">
        <f>BY75*VLOOKUP('Données projet'!$B$12,Paramètres!$A$1:$I$89,3,0)*VLOOKUP('Données projet'!$B$12,Paramètres!$A$1:$I$89,5,0)</f>
        <v>311.29487999999998</v>
      </c>
      <c r="CA75" s="14">
        <f t="shared" si="93"/>
        <v>73.539187014795203</v>
      </c>
      <c r="CB75" s="22">
        <f t="shared" si="64"/>
        <v>670.25266671743498</v>
      </c>
      <c r="CC75" s="62">
        <f t="shared" si="65"/>
        <v>937.58438095495603</v>
      </c>
      <c r="CD75" s="62">
        <f ca="1">AVERAGE(OFFSET($CC$3,0,0,'Données projet'!$E$12+1,1))-AVERAGE(OFFSET($H$3,0,0,'Données projet'!$E$12+1,1))</f>
        <v>548.17046467409421</v>
      </c>
      <c r="CE75" s="62">
        <f t="shared" si="94"/>
        <v>341.9250949809848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4.8</v>
      </c>
      <c r="CT75" s="13">
        <f>IF('Données projet'!$A$140&gt;35,CT74+CS75-DB74,IF(A75&lt;'Données projet'!$A$140,$CQ$205^A75,IF(A75='Données projet'!$A$140,'Données projet'!$B$140,CT74+CS75-DB74)))</f>
        <v>168.59999999999982</v>
      </c>
      <c r="CU75" s="18">
        <f>CT75*VLOOKUP('Données projet'!$B$13,Paramètres!$A$1:$I$89,3,0)*VLOOKUP('Données projet'!$B$13,Paramètres!$A$1:$I$89,5,0)</f>
        <v>170.96039999999982</v>
      </c>
      <c r="CV75" s="14">
        <f t="shared" si="95"/>
        <v>43.305050662028606</v>
      </c>
      <c r="CW75" s="22">
        <f t="shared" si="67"/>
        <v>373.17899323636624</v>
      </c>
      <c r="CX75" s="62">
        <f t="shared" si="68"/>
        <v>640.51070747388735</v>
      </c>
      <c r="CY75" s="62">
        <f ca="1">AVERAGE(OFFSET($CX$3,0,0,'Données projet'!$E$13+1,1))-AVERAGE(OFFSET($H$3,0,0,'Données projet'!$E$13+1,1))</f>
        <v>345.67675698621832</v>
      </c>
      <c r="CZ75" s="62">
        <f t="shared" si="96"/>
        <v>178.72086185623849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0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70">
        <f t="shared" si="56"/>
        <v>183.33333333333334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3</v>
      </c>
      <c r="N76" s="14">
        <f>IF('Données projet'!$A$36&gt;35,N75+M76-V75,IF(A76&lt;'Données projet'!$A$36,$K$205^A76,IF(A76='Données projet'!$A$36,'Données projet'!$B$36,N75+M76-V75)))</f>
        <v>180.00000000000006</v>
      </c>
      <c r="O76" s="14">
        <f>N76*VLOOKUP('Données projet'!$B$9,Paramètres!$A$1:$I$89,3,0)*VLOOKUP('Données projet'!$B$9,Paramètres!$A$1:$I$89,5,0)</f>
        <v>188.13600000000008</v>
      </c>
      <c r="P76" s="14">
        <f t="shared" si="87"/>
        <v>47.127612753105332</v>
      </c>
      <c r="Q76" s="22">
        <f t="shared" si="54"/>
        <v>409.75079221165856</v>
      </c>
      <c r="R76" s="62">
        <f t="shared" si="55"/>
        <v>677.53357640958029</v>
      </c>
      <c r="S76" s="62">
        <f ca="1">AVERAGE(OFFSET($R$3,0,0,'Données projet'!$E$9+1,1))-AVERAGE(OFFSET($H$3,0,0,'Données projet'!$E$9+1,1))</f>
        <v>339.31420023556404</v>
      </c>
      <c r="T76" s="62">
        <f t="shared" si="88"/>
        <v>340.55370180356397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7.6</v>
      </c>
      <c r="AI76" s="14">
        <f>IF('Données projet'!$A$62&gt;35,AI75+AH76-AQ75,IF(A76&lt;'Données projet'!$A$62,$AF$205^A76,IF(A76='Données projet'!$A$62,'Données projet'!$B$62,AI75+AH76-AQ75)))</f>
        <v>296.8</v>
      </c>
      <c r="AJ76" s="14">
        <f>AI76*VLOOKUP('Données projet'!$B$10,Paramètres!$A$1:$I$89,3,0)*VLOOKUP('Données projet'!$B$10,Paramètres!$A$1:$I$89,5,0)</f>
        <v>300.95520000000005</v>
      </c>
      <c r="AK76" s="14">
        <f t="shared" si="89"/>
        <v>71.376673021759785</v>
      </c>
      <c r="AL76" s="22">
        <f t="shared" si="58"/>
        <v>648.4780121795651</v>
      </c>
      <c r="AM76" s="62">
        <f t="shared" si="59"/>
        <v>916.26079637748694</v>
      </c>
      <c r="AN76" s="62">
        <f ca="1">AVERAGE(OFFSET($AM$3,0,0,'Données projet'!$E$10+1,1))-AVERAGE(OFFSET($H$3,0,0,'Données projet'!$E$10+1,1))</f>
        <v>520.80494930257237</v>
      </c>
      <c r="AO76" s="62">
        <f t="shared" si="90"/>
        <v>325.72635759450861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3</v>
      </c>
      <c r="BD76" s="13">
        <f>IF('Données projet'!$A$88&gt;35,BD75+BC76-BL75,IF(A76&lt;'Données projet'!$A$88,$BA$205^A76,IF(A76='Données projet'!$A$88,'Données projet'!$B$88,BD75+BC76-BL75)))</f>
        <v>180.00000000000006</v>
      </c>
      <c r="BE76" s="14">
        <f>BD76*VLOOKUP('Données projet'!$B$11,Paramètres!$A$1:$I$89,3,0)*VLOOKUP('Données projet'!$B$11,Paramètres!$A$1:$I$89,5,0)</f>
        <v>157.24800000000008</v>
      </c>
      <c r="BF76" s="14">
        <f t="shared" si="91"/>
        <v>40.221168744348645</v>
      </c>
      <c r="BG76" s="22">
        <f t="shared" si="61"/>
        <v>343.92546889640738</v>
      </c>
      <c r="BH76" s="62">
        <f t="shared" si="62"/>
        <v>611.70825309432917</v>
      </c>
      <c r="BI76" s="62">
        <f ca="1">AVERAGE(OFFSET($BH$3,0,0,'Données projet'!$E$11+1,1))-AVERAGE(OFFSET($H$3,0,0,'Données projet'!$E$11+1,1))</f>
        <v>294.05955218567476</v>
      </c>
      <c r="BJ76" s="62">
        <f t="shared" si="92"/>
        <v>294.839995960176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7.6</v>
      </c>
      <c r="BY76" s="13">
        <f>IF('Données projet'!$A$114&gt;35,BY75+BX76-CG75,IF(A76&lt;'Données projet'!$A$114,$BV$205^A76,IF(A76='Données projet'!$A$114,'Données projet'!$B$114,BY75+BX76-CG75)))</f>
        <v>296.8</v>
      </c>
      <c r="BZ76" s="14">
        <f>BY76*VLOOKUP('Données projet'!$B$12,Paramètres!$A$1:$I$89,3,0)*VLOOKUP('Données projet'!$B$12,Paramètres!$A$1:$I$89,5,0)</f>
        <v>319.47552000000002</v>
      </c>
      <c r="CA76" s="14">
        <f t="shared" si="93"/>
        <v>75.244214982768241</v>
      </c>
      <c r="CB76" s="22">
        <f t="shared" si="64"/>
        <v>687.47020509498805</v>
      </c>
      <c r="CC76" s="62">
        <f t="shared" si="65"/>
        <v>955.25298929290989</v>
      </c>
      <c r="CD76" s="62">
        <f ca="1">AVERAGE(OFFSET($CC$3,0,0,'Données projet'!$E$12+1,1))-AVERAGE(OFFSET($H$3,0,0,'Données projet'!$E$12+1,1))</f>
        <v>548.17046467409421</v>
      </c>
      <c r="CE76" s="62">
        <f t="shared" si="94"/>
        <v>341.9250949809848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4.8</v>
      </c>
      <c r="CT76" s="13">
        <f>IF('Données projet'!$A$140&gt;35,CT75+CS76-DB75,IF(A76&lt;'Données projet'!$A$140,$CQ$205^A76,IF(A76='Données projet'!$A$140,'Données projet'!$B$140,CT75+CS76-DB75)))</f>
        <v>173.39999999999984</v>
      </c>
      <c r="CU76" s="18">
        <f>CT76*VLOOKUP('Données projet'!$B$13,Paramètres!$A$1:$I$89,3,0)*VLOOKUP('Données projet'!$B$13,Paramètres!$A$1:$I$89,5,0)</f>
        <v>175.82759999999985</v>
      </c>
      <c r="CV76" s="14">
        <f t="shared" si="95"/>
        <v>44.392640778295565</v>
      </c>
      <c r="CW76" s="22">
        <f t="shared" si="67"/>
        <v>383.55025268886453</v>
      </c>
      <c r="CX76" s="62">
        <f t="shared" si="68"/>
        <v>651.33303688678632</v>
      </c>
      <c r="CY76" s="62">
        <f ca="1">AVERAGE(OFFSET($CX$3,0,0,'Données projet'!$E$13+1,1))-AVERAGE(OFFSET($H$3,0,0,'Données projet'!$E$13+1,1))</f>
        <v>345.67675698621832</v>
      </c>
      <c r="CZ76" s="62">
        <f t="shared" si="96"/>
        <v>178.72086185623849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0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70">
        <f t="shared" si="56"/>
        <v>183.33333333333334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3</v>
      </c>
      <c r="N77" s="14">
        <f>IF('Données projet'!$A$36&gt;35,N76+M77-V76,IF(A77&lt;'Données projet'!$A$36,$K$205^A77,IF(A77='Données projet'!$A$36,'Données projet'!$B$36,N76+M77-V76)))</f>
        <v>183.00000000000006</v>
      </c>
      <c r="O77" s="14">
        <f>N77*VLOOKUP('Données projet'!$B$9,Paramètres!$A$1:$I$89,3,0)*VLOOKUP('Données projet'!$B$9,Paramètres!$A$1:$I$89,5,0)</f>
        <v>191.27160000000006</v>
      </c>
      <c r="P77" s="14">
        <f t="shared" si="87"/>
        <v>47.820976324217895</v>
      </c>
      <c r="Q77" s="22">
        <f t="shared" si="54"/>
        <v>416.41957043134624</v>
      </c>
      <c r="R77" s="62">
        <f t="shared" si="55"/>
        <v>684.64559953429716</v>
      </c>
      <c r="S77" s="62">
        <f ca="1">AVERAGE(OFFSET($R$3,0,0,'Données projet'!$E$9+1,1))-AVERAGE(OFFSET($H$3,0,0,'Données projet'!$E$9+1,1))</f>
        <v>339.31420023556404</v>
      </c>
      <c r="T77" s="62">
        <f t="shared" si="88"/>
        <v>340.55370180356397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7.6</v>
      </c>
      <c r="AI77" s="14">
        <f>IF('Données projet'!$A$62&gt;35,AI76+AH77-AQ76,IF(A77&lt;'Données projet'!$A$62,$AF$205^A77,IF(A77='Données projet'!$A$62,'Données projet'!$B$62,AI76+AH77-AQ76)))</f>
        <v>304.40000000000003</v>
      </c>
      <c r="AJ77" s="14">
        <f>AI77*VLOOKUP('Données projet'!$B$10,Paramètres!$A$1:$I$89,3,0)*VLOOKUP('Données projet'!$B$10,Paramètres!$A$1:$I$89,5,0)</f>
        <v>308.66160000000008</v>
      </c>
      <c r="AK77" s="14">
        <f t="shared" si="89"/>
        <v>72.98924863505313</v>
      </c>
      <c r="AL77" s="22">
        <f t="shared" si="58"/>
        <v>664.70856137271755</v>
      </c>
      <c r="AM77" s="62">
        <f t="shared" si="59"/>
        <v>932.93459047566841</v>
      </c>
      <c r="AN77" s="62">
        <f ca="1">AVERAGE(OFFSET($AM$3,0,0,'Données projet'!$E$10+1,1))-AVERAGE(OFFSET($H$3,0,0,'Données projet'!$E$10+1,1))</f>
        <v>520.80494930257237</v>
      </c>
      <c r="AO77" s="62">
        <f t="shared" si="90"/>
        <v>325.72635759450861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3</v>
      </c>
      <c r="BD77" s="13">
        <f>IF('Données projet'!$A$88&gt;35,BD76+BC77-BL76,IF(A77&lt;'Données projet'!$A$88,$BA$205^A77,IF(A77='Données projet'!$A$88,'Données projet'!$B$88,BD76+BC77-BL76)))</f>
        <v>183.00000000000006</v>
      </c>
      <c r="BE77" s="14">
        <f>BD77*VLOOKUP('Données projet'!$B$11,Paramètres!$A$1:$I$89,3,0)*VLOOKUP('Données projet'!$B$11,Paramètres!$A$1:$I$89,5,0)</f>
        <v>159.86880000000008</v>
      </c>
      <c r="BF77" s="14">
        <f t="shared" si="91"/>
        <v>40.812921467768035</v>
      </c>
      <c r="BG77" s="22">
        <f t="shared" si="61"/>
        <v>349.52066488969609</v>
      </c>
      <c r="BH77" s="62">
        <f t="shared" si="62"/>
        <v>617.7466939926469</v>
      </c>
      <c r="BI77" s="62">
        <f ca="1">AVERAGE(OFFSET($BH$3,0,0,'Données projet'!$E$11+1,1))-AVERAGE(OFFSET($H$3,0,0,'Données projet'!$E$11+1,1))</f>
        <v>294.05955218567476</v>
      </c>
      <c r="BJ77" s="62">
        <f t="shared" si="92"/>
        <v>294.839995960176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7.6</v>
      </c>
      <c r="BY77" s="13">
        <f>IF('Données projet'!$A$114&gt;35,BY76+BX77-CG76,IF(A77&lt;'Données projet'!$A$114,$BV$205^A77,IF(A77='Données projet'!$A$114,'Données projet'!$B$114,BY76+BX77-CG76)))</f>
        <v>304.40000000000003</v>
      </c>
      <c r="BZ77" s="14">
        <f>BY77*VLOOKUP('Données projet'!$B$12,Paramètres!$A$1:$I$89,3,0)*VLOOKUP('Données projet'!$B$12,Paramètres!$A$1:$I$89,5,0)</f>
        <v>327.65616</v>
      </c>
      <c r="CA77" s="14">
        <f t="shared" si="93"/>
        <v>76.94416793638409</v>
      </c>
      <c r="CB77" s="22">
        <f t="shared" si="64"/>
        <v>704.67890448920218</v>
      </c>
      <c r="CC77" s="62">
        <f t="shared" si="65"/>
        <v>972.90493359215304</v>
      </c>
      <c r="CD77" s="62">
        <f ca="1">AVERAGE(OFFSET($CC$3,0,0,'Données projet'!$E$12+1,1))-AVERAGE(OFFSET($H$3,0,0,'Données projet'!$E$12+1,1))</f>
        <v>548.17046467409421</v>
      </c>
      <c r="CE77" s="62">
        <f t="shared" si="94"/>
        <v>341.9250949809848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4.8</v>
      </c>
      <c r="CT77" s="13">
        <f>IF('Données projet'!$A$140&gt;35,CT76+CS77-DB76,IF(A77&lt;'Données projet'!$A$140,$CQ$205^A77,IF(A77='Données projet'!$A$140,'Données projet'!$B$140,CT76+CS77-DB76)))</f>
        <v>178.19999999999985</v>
      </c>
      <c r="CU77" s="18">
        <f>CT77*VLOOKUP('Données projet'!$B$13,Paramètres!$A$1:$I$89,3,0)*VLOOKUP('Données projet'!$B$13,Paramètres!$A$1:$I$89,5,0)</f>
        <v>180.69479999999984</v>
      </c>
      <c r="CV77" s="14">
        <f t="shared" si="95"/>
        <v>45.476731688663754</v>
      </c>
      <c r="CW77" s="22">
        <f t="shared" si="67"/>
        <v>393.91541769108909</v>
      </c>
      <c r="CX77" s="62">
        <f t="shared" si="68"/>
        <v>662.14144679403989</v>
      </c>
      <c r="CY77" s="62">
        <f ca="1">AVERAGE(OFFSET($CX$3,0,0,'Données projet'!$E$13+1,1))-AVERAGE(OFFSET($H$3,0,0,'Données projet'!$E$13+1,1))</f>
        <v>345.67675698621832</v>
      </c>
      <c r="CZ77" s="62">
        <f t="shared" si="96"/>
        <v>178.72086185623849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0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70">
        <f t="shared" si="56"/>
        <v>183.33333333333334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186</v>
      </c>
      <c r="L78" s="13">
        <f>VLOOKUP(A78,'Données projet'!$A$35:$I$55,9,0)</f>
        <v>3</v>
      </c>
      <c r="M78" s="13">
        <f t="array" ref="M78">INDEX(L:L,MIN(IF(ISNUMBER(L78:L274),ROW(L78:L274),"")))</f>
        <v>3</v>
      </c>
      <c r="N78" s="14">
        <f>IF('Données projet'!$A$36&gt;35,N77+M78-V77,IF(A78&lt;'Données projet'!$A$36,$K$205^A78,IF(A78='Données projet'!$A$36,'Données projet'!$B$36,N77+M78-V77)))</f>
        <v>186.00000000000006</v>
      </c>
      <c r="O78" s="14">
        <f>N78*VLOOKUP('Données projet'!$B$9,Paramètres!$A$1:$I$89,3,0)*VLOOKUP('Données projet'!$B$9,Paramètres!$A$1:$I$89,5,0)</f>
        <v>194.40720000000007</v>
      </c>
      <c r="P78" s="14">
        <f t="shared" si="87"/>
        <v>48.513018020179601</v>
      </c>
      <c r="Q78" s="22">
        <f t="shared" si="54"/>
        <v>423.08604638514629</v>
      </c>
      <c r="R78" s="62">
        <f t="shared" si="55"/>
        <v>691.74763108497109</v>
      </c>
      <c r="S78" s="62">
        <f ca="1">AVERAGE(OFFSET($R$3,0,0,'Données projet'!$E$9+1,1))-AVERAGE(OFFSET($H$3,0,0,'Données projet'!$E$9+1,1))</f>
        <v>339.31420023556404</v>
      </c>
      <c r="T78" s="62">
        <f t="shared" si="88"/>
        <v>340.55370180356397</v>
      </c>
      <c r="U78" s="16">
        <f>IF(ISNA(VLOOKUP(A78,'Données projet'!$A$35:$I$55,3,0)),0,VLOOKUP(A78,'Données projet'!$A$35:$I$55,3,0))</f>
        <v>12</v>
      </c>
      <c r="V78" s="16">
        <f>IF(ISNA(VLOOKUP(A78,'Données projet'!$A$35:$I$55,4,0)),0,VLOOKUP(A78,'Données projet'!$A$35:$I$55,4,0))</f>
        <v>11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312</v>
      </c>
      <c r="AG78" s="13">
        <f>VLOOKUP(A78,'Données projet'!$A$61:$I$81,9,0)</f>
        <v>7.6</v>
      </c>
      <c r="AH78" s="13">
        <f t="array" ref="AH78">INDEX(AG:AG,MIN(IF(ISNUMBER(AG78:AG274),ROW(AG78:AG274),"")))</f>
        <v>7.6</v>
      </c>
      <c r="AI78" s="14">
        <f>IF('Données projet'!$A$62&gt;35,AI77+AH78-AQ77,IF(A78&lt;'Données projet'!$A$62,$AF$205^A78,IF(A78='Données projet'!$A$62,'Données projet'!$B$62,AI77+AH78-AQ77)))</f>
        <v>312.00000000000006</v>
      </c>
      <c r="AJ78" s="14">
        <f>AI78*VLOOKUP('Données projet'!$B$10,Paramètres!$A$1:$I$89,3,0)*VLOOKUP('Données projet'!$B$10,Paramètres!$A$1:$I$89,5,0)</f>
        <v>316.36800000000005</v>
      </c>
      <c r="AK78" s="14">
        <f t="shared" si="89"/>
        <v>74.597144109003438</v>
      </c>
      <c r="AL78" s="22">
        <f t="shared" si="58"/>
        <v>680.93095932318113</v>
      </c>
      <c r="AM78" s="62">
        <f t="shared" si="59"/>
        <v>949.59254402300598</v>
      </c>
      <c r="AN78" s="62">
        <f ca="1">AVERAGE(OFFSET($AM$3,0,0,'Données projet'!$E$10+1,1))-AVERAGE(OFFSET($H$3,0,0,'Données projet'!$E$10+1,1))</f>
        <v>520.80494930257237</v>
      </c>
      <c r="AO78" s="62">
        <f t="shared" si="90"/>
        <v>325.72635759450861</v>
      </c>
      <c r="AP78" s="16">
        <f>IF(ISNA(VLOOKUP(A78,'Données projet'!$A$61:$I$81,3,0)),0,VLOOKUP(A78,'Données projet'!$A$61:$I$81,3,0))</f>
        <v>12</v>
      </c>
      <c r="AQ78" s="16">
        <f>IF(ISNA(VLOOKUP(A78,'Données projet'!$A$61:$I$81,4,0)),0,VLOOKUP(A78,'Données projet'!$A$61:$I$81,4,0))</f>
        <v>28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186</v>
      </c>
      <c r="BB78" s="13">
        <f>VLOOKUP(A78,'Données projet'!$A$87:$I$107,9,0)</f>
        <v>3</v>
      </c>
      <c r="BC78" s="13">
        <f t="array" ref="BC78">INDEX(BB:BB,MIN(IF(ISNUMBER(BB78:BB274),ROW(BB78:BB274),"")))</f>
        <v>3</v>
      </c>
      <c r="BD78" s="13">
        <f>IF('Données projet'!$A$88&gt;35,BD77+BC78-BL77,IF(A78&lt;'Données projet'!$A$88,$BA$205^A78,IF(A78='Données projet'!$A$88,'Données projet'!$B$88,BD77+BC78-BL77)))</f>
        <v>186.00000000000006</v>
      </c>
      <c r="BE78" s="14">
        <f>BD78*VLOOKUP('Données projet'!$B$11,Paramètres!$A$1:$I$89,3,0)*VLOOKUP('Données projet'!$B$11,Paramètres!$A$1:$I$89,5,0)</f>
        <v>162.48960000000005</v>
      </c>
      <c r="BF78" s="14">
        <f t="shared" si="91"/>
        <v>41.403546033820696</v>
      </c>
      <c r="BG78" s="22">
        <f t="shared" si="61"/>
        <v>355.11389600890448</v>
      </c>
      <c r="BH78" s="62">
        <f t="shared" si="62"/>
        <v>623.77548070872922</v>
      </c>
      <c r="BI78" s="62">
        <f ca="1">AVERAGE(OFFSET($BH$3,0,0,'Données projet'!$E$11+1,1))-AVERAGE(OFFSET($H$3,0,0,'Données projet'!$E$11+1,1))</f>
        <v>294.05955218567476</v>
      </c>
      <c r="BJ78" s="62">
        <f t="shared" si="92"/>
        <v>294.839995960176</v>
      </c>
      <c r="BK78" s="16">
        <f>IF(ISNA(VLOOKUP(A78,'Données projet'!$A$87:$I$107,3,0)),0,VLOOKUP(A78,'Données projet'!$A$87:$I$107,3,0))</f>
        <v>12</v>
      </c>
      <c r="BL78" s="16">
        <f>IF(ISNA(VLOOKUP(A78,'Données projet'!$A$87:$I$107,4,0)),0,VLOOKUP(A78,'Données projet'!$A$87:$I$107,4,0))</f>
        <v>11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312</v>
      </c>
      <c r="BW78" s="13">
        <f>VLOOKUP(A78,'Données projet'!$A$113:$I$133,9,0)</f>
        <v>7.6</v>
      </c>
      <c r="BX78" s="13">
        <f t="array" ref="BX78">INDEX(BW:BW,MIN(IF(ISNUMBER(BW78:BW274),ROW(BW78:BW274),"")))</f>
        <v>7.6</v>
      </c>
      <c r="BY78" s="13">
        <f>IF('Données projet'!$A$114&gt;35,BY77+BX78-CG77,IF(A78&lt;'Données projet'!$A$114,$BV$205^A78,IF(A78='Données projet'!$A$114,'Données projet'!$B$114,BY77+BX78-CG77)))</f>
        <v>312.00000000000006</v>
      </c>
      <c r="BZ78" s="14">
        <f>BY78*VLOOKUP('Données projet'!$B$12,Paramètres!$A$1:$I$89,3,0)*VLOOKUP('Données projet'!$B$12,Paramètres!$A$1:$I$89,5,0)</f>
        <v>335.83680000000004</v>
      </c>
      <c r="CA78" s="14">
        <f t="shared" si="93"/>
        <v>78.639187157507763</v>
      </c>
      <c r="CB78" s="22">
        <f t="shared" si="64"/>
        <v>721.87901096599273</v>
      </c>
      <c r="CC78" s="62">
        <f t="shared" si="65"/>
        <v>990.54059566581759</v>
      </c>
      <c r="CD78" s="62">
        <f ca="1">AVERAGE(OFFSET($CC$3,0,0,'Données projet'!$E$12+1,1))-AVERAGE(OFFSET($H$3,0,0,'Données projet'!$E$12+1,1))</f>
        <v>548.17046467409421</v>
      </c>
      <c r="CE78" s="62">
        <f t="shared" si="94"/>
        <v>341.9250949809848</v>
      </c>
      <c r="CF78" s="16">
        <f>IF(ISNA(VLOOKUP(A78,'Données projet'!$A$113:$I$133,3,0)),0,VLOOKUP(A78,'Données projet'!$A$113:$I$133,3,0))</f>
        <v>12</v>
      </c>
      <c r="CG78" s="16">
        <f>IF(ISNA(VLOOKUP(A78,'Données projet'!$A$113:$I$133,4,0)),0,VLOOKUP(A78,'Données projet'!$A$113:$I$133,4,0))</f>
        <v>28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>
        <f>VLOOKUP(A78,'Données projet'!$A$139:$I$159,2,0)</f>
        <v>183</v>
      </c>
      <c r="CR78" s="13">
        <f>VLOOKUP(A78,'Données projet'!$A$139:$I$159,9,0)</f>
        <v>4.8</v>
      </c>
      <c r="CS78" s="13">
        <f t="array" ref="CS78">INDEX(CR:CR,MIN(IF(ISNUMBER(CR78:CR274),ROW(CR78:CR274),"")))</f>
        <v>4.8</v>
      </c>
      <c r="CT78" s="13">
        <f>IF('Données projet'!$A$140&gt;35,CT77+CS78-DB77,IF(A78&lt;'Données projet'!$A$140,$CQ$205^A78,IF(A78='Données projet'!$A$140,'Données projet'!$B$140,CT77+CS78-DB77)))</f>
        <v>182.99999999999986</v>
      </c>
      <c r="CU78" s="18">
        <f>CT78*VLOOKUP('Données projet'!$B$13,Paramètres!$A$1:$I$89,3,0)*VLOOKUP('Données projet'!$B$13,Paramètres!$A$1:$I$89,5,0)</f>
        <v>185.56199999999987</v>
      </c>
      <c r="CV78" s="14">
        <f t="shared" si="95"/>
        <v>46.557428480028548</v>
      </c>
      <c r="CW78" s="22">
        <f t="shared" si="67"/>
        <v>404.27467126938285</v>
      </c>
      <c r="CX78" s="62">
        <f t="shared" si="68"/>
        <v>672.93625596920765</v>
      </c>
      <c r="CY78" s="62">
        <f ca="1">AVERAGE(OFFSET($CX$3,0,0,'Données projet'!$E$13+1,1))-AVERAGE(OFFSET($H$3,0,0,'Données projet'!$E$13+1,1))</f>
        <v>345.67675698621832</v>
      </c>
      <c r="CZ78" s="62">
        <f t="shared" si="96"/>
        <v>178.72086185623849</v>
      </c>
      <c r="DA78" s="16">
        <f>IF(ISNA(VLOOKUP(A78,'Données projet'!$A$139:$I$159,3,0)),0,VLOOKUP(A78,'Données projet'!$A$139:$I$159,3,0))</f>
        <v>11</v>
      </c>
      <c r="DB78" s="16">
        <f>IF(ISNA(VLOOKUP(A78,'Données projet'!$A$139:$I$159,4,0)),0,VLOOKUP(A78,'Données projet'!$A$139:$I$159,4,0))</f>
        <v>14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0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70">
        <f t="shared" si="56"/>
        <v>183.33333333333334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2.6</v>
      </c>
      <c r="N79" s="14">
        <f>IF('Données projet'!$A$36&gt;35,N78+M79-V78,IF(A79&lt;'Données projet'!$A$36,$K$205^A79,IF(A79='Données projet'!$A$36,'Données projet'!$B$36,N78+M79-V78)))</f>
        <v>177.60000000000005</v>
      </c>
      <c r="O79" s="14">
        <f>N79*VLOOKUP('Données projet'!$B$9,Paramètres!$A$1:$I$89,3,0)*VLOOKUP('Données projet'!$B$9,Paramètres!$A$1:$I$89,5,0)</f>
        <v>185.62752000000009</v>
      </c>
      <c r="P79" s="14">
        <f t="shared" si="87"/>
        <v>46.571953629574367</v>
      </c>
      <c r="Q79" s="22">
        <f t="shared" si="54"/>
        <v>404.41408323817558</v>
      </c>
      <c r="R79" s="62">
        <f t="shared" si="55"/>
        <v>673.50366761902501</v>
      </c>
      <c r="S79" s="62">
        <f ca="1">AVERAGE(OFFSET($R$3,0,0,'Données projet'!$E$9+1,1))-AVERAGE(OFFSET($H$3,0,0,'Données projet'!$E$9+1,1))</f>
        <v>339.31420023556404</v>
      </c>
      <c r="T79" s="62">
        <f t="shared" si="88"/>
        <v>340.55370180356397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7.2</v>
      </c>
      <c r="AI79" s="14">
        <f>IF('Données projet'!$A$62&gt;35,AI78+AH79-AQ78,IF(A79&lt;'Données projet'!$A$62,$AF$205^A79,IF(A79='Données projet'!$A$62,'Données projet'!$B$62,AI78+AH79-AQ78)))</f>
        <v>291.20000000000005</v>
      </c>
      <c r="AJ79" s="14">
        <f>AI79*VLOOKUP('Données projet'!$B$10,Paramètres!$A$1:$I$89,3,0)*VLOOKUP('Données projet'!$B$10,Paramètres!$A$1:$I$89,5,0)</f>
        <v>295.27680000000004</v>
      </c>
      <c r="AK79" s="14">
        <f t="shared" si="89"/>
        <v>70.185386686980493</v>
      </c>
      <c r="AL79" s="22">
        <f t="shared" si="58"/>
        <v>636.51330847982445</v>
      </c>
      <c r="AM79" s="62">
        <f t="shared" si="59"/>
        <v>905.60289286067382</v>
      </c>
      <c r="AN79" s="62">
        <f ca="1">AVERAGE(OFFSET($AM$3,0,0,'Données projet'!$E$10+1,1))-AVERAGE(OFFSET($H$3,0,0,'Données projet'!$E$10+1,1))</f>
        <v>520.80494930257237</v>
      </c>
      <c r="AO79" s="62">
        <f t="shared" si="90"/>
        <v>325.72635759450861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2.6</v>
      </c>
      <c r="BD79" s="13">
        <f>IF('Données projet'!$A$88&gt;35,BD78+BC79-BL78,IF(A79&lt;'Données projet'!$A$88,$BA$205^A79,IF(A79='Données projet'!$A$88,'Données projet'!$B$88,BD78+BC79-BL78)))</f>
        <v>177.60000000000005</v>
      </c>
      <c r="BE79" s="14">
        <f>BD79*VLOOKUP('Données projet'!$B$11,Paramètres!$A$1:$I$89,3,0)*VLOOKUP('Données projet'!$B$11,Paramètres!$A$1:$I$89,5,0)</f>
        <v>155.15136000000007</v>
      </c>
      <c r="BF79" s="14">
        <f t="shared" si="91"/>
        <v>39.746940196236942</v>
      </c>
      <c r="BG79" s="22">
        <f t="shared" si="61"/>
        <v>339.44787284177949</v>
      </c>
      <c r="BH79" s="62">
        <f t="shared" si="62"/>
        <v>608.53745722262897</v>
      </c>
      <c r="BI79" s="62">
        <f ca="1">AVERAGE(OFFSET($BH$3,0,0,'Données projet'!$E$11+1,1))-AVERAGE(OFFSET($H$3,0,0,'Données projet'!$E$11+1,1))</f>
        <v>294.05955218567476</v>
      </c>
      <c r="BJ79" s="62">
        <f t="shared" si="92"/>
        <v>294.839995960176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7.2</v>
      </c>
      <c r="BY79" s="13">
        <f>IF('Données projet'!$A$114&gt;35,BY78+BX79-CG78,IF(A79&lt;'Données projet'!$A$114,$BV$205^A79,IF(A79='Données projet'!$A$114,'Données projet'!$B$114,BY78+BX79-CG78)))</f>
        <v>291.20000000000005</v>
      </c>
      <c r="BZ79" s="14">
        <f>BY79*VLOOKUP('Données projet'!$B$12,Paramètres!$A$1:$I$89,3,0)*VLOOKUP('Données projet'!$B$12,Paramètres!$A$1:$I$89,5,0)</f>
        <v>313.44768000000005</v>
      </c>
      <c r="CA79" s="14">
        <f t="shared" si="93"/>
        <v>73.988378849122171</v>
      </c>
      <c r="CB79" s="22">
        <f t="shared" si="64"/>
        <v>674.78446916222117</v>
      </c>
      <c r="CC79" s="62">
        <f t="shared" si="65"/>
        <v>943.87405354307066</v>
      </c>
      <c r="CD79" s="62">
        <f ca="1">AVERAGE(OFFSET($CC$3,0,0,'Données projet'!$E$12+1,1))-AVERAGE(OFFSET($H$3,0,0,'Données projet'!$E$12+1,1))</f>
        <v>548.17046467409421</v>
      </c>
      <c r="CE79" s="62">
        <f t="shared" si="94"/>
        <v>341.9250949809848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4.5999999999999996</v>
      </c>
      <c r="CT79" s="13">
        <f>IF('Données projet'!$A$140&gt;35,CT78+CS79-DB78,IF(A79&lt;'Données projet'!$A$140,$CQ$205^A79,IF(A79='Données projet'!$A$140,'Données projet'!$B$140,CT78+CS79-DB78)))</f>
        <v>173.59999999999985</v>
      </c>
      <c r="CU79" s="18">
        <f>CT79*VLOOKUP('Données projet'!$B$13,Paramètres!$A$1:$I$89,3,0)*VLOOKUP('Données projet'!$B$13,Paramètres!$A$1:$I$89,5,0)</f>
        <v>176.03039999999984</v>
      </c>
      <c r="CV79" s="14">
        <f t="shared" si="95"/>
        <v>44.437880346232902</v>
      </c>
      <c r="CW79" s="22">
        <f t="shared" si="67"/>
        <v>383.98225493635533</v>
      </c>
      <c r="CX79" s="62">
        <f t="shared" si="68"/>
        <v>653.07183931720476</v>
      </c>
      <c r="CY79" s="62">
        <f ca="1">AVERAGE(OFFSET($CX$3,0,0,'Données projet'!$E$13+1,1))-AVERAGE(OFFSET($H$3,0,0,'Données projet'!$E$13+1,1))</f>
        <v>345.67675698621832</v>
      </c>
      <c r="CZ79" s="62">
        <f t="shared" si="96"/>
        <v>178.72086185623849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0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70">
        <f t="shared" si="56"/>
        <v>183.33333333333334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2.6</v>
      </c>
      <c r="N80" s="14">
        <f>IF('Données projet'!$A$36&gt;35,N79+M80-V79,IF(A80&lt;'Données projet'!$A$36,$K$205^A80,IF(A80='Données projet'!$A$36,'Données projet'!$B$36,N79+M80-V79)))</f>
        <v>180.20000000000005</v>
      </c>
      <c r="O80" s="14">
        <f>N80*VLOOKUP('Données projet'!$B$9,Paramètres!$A$1:$I$89,3,0)*VLOOKUP('Données projet'!$B$9,Paramètres!$A$1:$I$89,5,0)</f>
        <v>188.34504000000007</v>
      </c>
      <c r="P80" s="14">
        <f t="shared" si="87"/>
        <v>47.173878605210611</v>
      </c>
      <c r="Q80" s="22">
        <f t="shared" si="54"/>
        <v>410.19544990407525</v>
      </c>
      <c r="R80" s="62">
        <f t="shared" si="55"/>
        <v>679.70560912834753</v>
      </c>
      <c r="S80" s="62">
        <f ca="1">AVERAGE(OFFSET($R$3,0,0,'Données projet'!$E$9+1,1))-AVERAGE(OFFSET($H$3,0,0,'Données projet'!$E$9+1,1))</f>
        <v>339.31420023556404</v>
      </c>
      <c r="T80" s="62">
        <f t="shared" si="88"/>
        <v>340.55370180356397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7.2</v>
      </c>
      <c r="AI80" s="14">
        <f>IF('Données projet'!$A$62&gt;35,AI79+AH80-AQ79,IF(A80&lt;'Données projet'!$A$62,$AF$205^A80,IF(A80='Données projet'!$A$62,'Données projet'!$B$62,AI79+AH80-AQ79)))</f>
        <v>298.40000000000003</v>
      </c>
      <c r="AJ80" s="14">
        <f>AI80*VLOOKUP('Données projet'!$B$10,Paramètres!$A$1:$I$89,3,0)*VLOOKUP('Données projet'!$B$10,Paramètres!$A$1:$I$89,5,0)</f>
        <v>302.57760000000007</v>
      </c>
      <c r="AK80" s="14">
        <f t="shared" si="89"/>
        <v>71.716558091076294</v>
      </c>
      <c r="AL80" s="22">
        <f t="shared" si="58"/>
        <v>651.89565867529132</v>
      </c>
      <c r="AM80" s="62">
        <f t="shared" si="59"/>
        <v>921.40581789956354</v>
      </c>
      <c r="AN80" s="62">
        <f ca="1">AVERAGE(OFFSET($AM$3,0,0,'Données projet'!$E$10+1,1))-AVERAGE(OFFSET($H$3,0,0,'Données projet'!$E$10+1,1))</f>
        <v>520.80494930257237</v>
      </c>
      <c r="AO80" s="62">
        <f t="shared" si="90"/>
        <v>325.72635759450861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2.6</v>
      </c>
      <c r="BD80" s="13">
        <f>IF('Données projet'!$A$88&gt;35,BD79+BC80-BL79,IF(A80&lt;'Données projet'!$A$88,$BA$205^A80,IF(A80='Données projet'!$A$88,'Données projet'!$B$88,BD79+BC80-BL79)))</f>
        <v>180.20000000000005</v>
      </c>
      <c r="BE80" s="14">
        <f>BD80*VLOOKUP('Données projet'!$B$11,Paramètres!$A$1:$I$89,3,0)*VLOOKUP('Données projet'!$B$11,Paramètres!$A$1:$I$89,5,0)</f>
        <v>157.42272000000006</v>
      </c>
      <c r="BF80" s="14">
        <f t="shared" si="91"/>
        <v>40.260654441499831</v>
      </c>
      <c r="BG80" s="22">
        <f t="shared" si="61"/>
        <v>344.29854381894557</v>
      </c>
      <c r="BH80" s="62">
        <f t="shared" si="62"/>
        <v>613.80870304321786</v>
      </c>
      <c r="BI80" s="62">
        <f ca="1">AVERAGE(OFFSET($BH$3,0,0,'Données projet'!$E$11+1,1))-AVERAGE(OFFSET($H$3,0,0,'Données projet'!$E$11+1,1))</f>
        <v>294.05955218567476</v>
      </c>
      <c r="BJ80" s="62">
        <f t="shared" si="92"/>
        <v>294.839995960176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7.2</v>
      </c>
      <c r="BY80" s="13">
        <f>IF('Données projet'!$A$114&gt;35,BY79+BX80-CG79,IF(A80&lt;'Données projet'!$A$114,$BV$205^A80,IF(A80='Données projet'!$A$114,'Données projet'!$B$114,BY79+BX80-CG79)))</f>
        <v>298.40000000000003</v>
      </c>
      <c r="BZ80" s="14">
        <f>BY80*VLOOKUP('Données projet'!$B$12,Paramètres!$A$1:$I$89,3,0)*VLOOKUP('Données projet'!$B$12,Paramètres!$A$1:$I$89,5,0)</f>
        <v>321.19776000000002</v>
      </c>
      <c r="CA80" s="14">
        <f t="shared" si="93"/>
        <v>75.602516709962615</v>
      </c>
      <c r="CB80" s="22">
        <f t="shared" si="64"/>
        <v>691.09381526985146</v>
      </c>
      <c r="CC80" s="62">
        <f t="shared" si="65"/>
        <v>960.6039744941238</v>
      </c>
      <c r="CD80" s="62">
        <f ca="1">AVERAGE(OFFSET($CC$3,0,0,'Données projet'!$E$12+1,1))-AVERAGE(OFFSET($H$3,0,0,'Données projet'!$E$12+1,1))</f>
        <v>548.17046467409421</v>
      </c>
      <c r="CE80" s="62">
        <f t="shared" si="94"/>
        <v>341.9250949809848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4.5999999999999996</v>
      </c>
      <c r="CT80" s="13">
        <f>IF('Données projet'!$A$140&gt;35,CT79+CS80-DB79,IF(A80&lt;'Données projet'!$A$140,$CQ$205^A80,IF(A80='Données projet'!$A$140,'Données projet'!$B$140,CT79+CS80-DB79)))</f>
        <v>178.19999999999985</v>
      </c>
      <c r="CU80" s="18">
        <f>CT80*VLOOKUP('Données projet'!$B$13,Paramètres!$A$1:$I$89,3,0)*VLOOKUP('Données projet'!$B$13,Paramètres!$A$1:$I$89,5,0)</f>
        <v>180.69479999999984</v>
      </c>
      <c r="CV80" s="14">
        <f t="shared" si="95"/>
        <v>45.476731688663754</v>
      </c>
      <c r="CW80" s="22">
        <f t="shared" si="67"/>
        <v>393.91541769108909</v>
      </c>
      <c r="CX80" s="62">
        <f t="shared" si="68"/>
        <v>663.42557691536138</v>
      </c>
      <c r="CY80" s="62">
        <f ca="1">AVERAGE(OFFSET($CX$3,0,0,'Données projet'!$E$13+1,1))-AVERAGE(OFFSET($H$3,0,0,'Données projet'!$E$13+1,1))</f>
        <v>345.67675698621832</v>
      </c>
      <c r="CZ80" s="62">
        <f t="shared" si="96"/>
        <v>178.72086185623849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0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70">
        <f t="shared" si="56"/>
        <v>183.33333333333334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2.6</v>
      </c>
      <c r="N81" s="14">
        <f>IF('Données projet'!$A$36&gt;35,N80+M81-V80,IF(A81&lt;'Données projet'!$A$36,$K$205^A81,IF(A81='Données projet'!$A$36,'Données projet'!$B$36,N80+M81-V80)))</f>
        <v>182.80000000000004</v>
      </c>
      <c r="O81" s="14">
        <f>N81*VLOOKUP('Données projet'!$B$9,Paramètres!$A$1:$I$89,3,0)*VLOOKUP('Données projet'!$B$9,Paramètres!$A$1:$I$89,5,0)</f>
        <v>191.06256000000005</v>
      </c>
      <c r="P81" s="14">
        <f t="shared" si="87"/>
        <v>47.774793478923506</v>
      </c>
      <c r="Q81" s="22">
        <f t="shared" si="54"/>
        <v>415.97505730912513</v>
      </c>
      <c r="R81" s="62">
        <f t="shared" si="55"/>
        <v>685.8984953435513</v>
      </c>
      <c r="S81" s="62">
        <f ca="1">AVERAGE(OFFSET($R$3,0,0,'Données projet'!$E$9+1,1))-AVERAGE(OFFSET($H$3,0,0,'Données projet'!$E$9+1,1))</f>
        <v>339.31420023556404</v>
      </c>
      <c r="T81" s="62">
        <f t="shared" si="88"/>
        <v>340.55370180356397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7.2</v>
      </c>
      <c r="AI81" s="14">
        <f>IF('Données projet'!$A$62&gt;35,AI80+AH81-AQ80,IF(A81&lt;'Données projet'!$A$62,$AF$205^A81,IF(A81='Données projet'!$A$62,'Données projet'!$B$62,AI80+AH81-AQ80)))</f>
        <v>305.60000000000002</v>
      </c>
      <c r="AJ81" s="14">
        <f>AI81*VLOOKUP('Données projet'!$B$10,Paramètres!$A$1:$I$89,3,0)*VLOOKUP('Données projet'!$B$10,Paramètres!$A$1:$I$89,5,0)</f>
        <v>309.87840000000006</v>
      </c>
      <c r="AK81" s="14">
        <f t="shared" si="89"/>
        <v>73.243434672131556</v>
      </c>
      <c r="AL81" s="22">
        <f t="shared" si="58"/>
        <v>667.27052872062916</v>
      </c>
      <c r="AM81" s="62">
        <f t="shared" si="59"/>
        <v>937.19396675505538</v>
      </c>
      <c r="AN81" s="62">
        <f ca="1">AVERAGE(OFFSET($AM$3,0,0,'Données projet'!$E$10+1,1))-AVERAGE(OFFSET($H$3,0,0,'Données projet'!$E$10+1,1))</f>
        <v>520.80494930257237</v>
      </c>
      <c r="AO81" s="62">
        <f t="shared" si="90"/>
        <v>325.72635759450861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2.6</v>
      </c>
      <c r="BD81" s="13">
        <f>IF('Données projet'!$A$88&gt;35,BD80+BC81-BL80,IF(A81&lt;'Données projet'!$A$88,$BA$205^A81,IF(A81='Données projet'!$A$88,'Données projet'!$B$88,BD80+BC81-BL80)))</f>
        <v>182.80000000000004</v>
      </c>
      <c r="BE81" s="14">
        <f>BD81*VLOOKUP('Données projet'!$B$11,Paramètres!$A$1:$I$89,3,0)*VLOOKUP('Données projet'!$B$11,Paramètres!$A$1:$I$89,5,0)</f>
        <v>159.69408000000007</v>
      </c>
      <c r="BF81" s="14">
        <f t="shared" si="91"/>
        <v>40.773506612969186</v>
      </c>
      <c r="BG81" s="22">
        <f t="shared" si="61"/>
        <v>349.14771335092138</v>
      </c>
      <c r="BH81" s="62">
        <f t="shared" si="62"/>
        <v>619.07115138534755</v>
      </c>
      <c r="BI81" s="62">
        <f ca="1">AVERAGE(OFFSET($BH$3,0,0,'Données projet'!$E$11+1,1))-AVERAGE(OFFSET($H$3,0,0,'Données projet'!$E$11+1,1))</f>
        <v>294.05955218567476</v>
      </c>
      <c r="BJ81" s="62">
        <f t="shared" si="92"/>
        <v>294.839995960176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7.2</v>
      </c>
      <c r="BY81" s="13">
        <f>IF('Données projet'!$A$114&gt;35,BY80+BX81-CG80,IF(A81&lt;'Données projet'!$A$114,$BV$205^A81,IF(A81='Données projet'!$A$114,'Données projet'!$B$114,BY80+BX81-CG80)))</f>
        <v>305.60000000000002</v>
      </c>
      <c r="BZ81" s="14">
        <f>BY81*VLOOKUP('Données projet'!$B$12,Paramètres!$A$1:$I$89,3,0)*VLOOKUP('Données projet'!$B$12,Paramètres!$A$1:$I$89,5,0)</f>
        <v>328.94784000000004</v>
      </c>
      <c r="CA81" s="14">
        <f t="shared" si="93"/>
        <v>77.212127032960666</v>
      </c>
      <c r="CB81" s="22">
        <f t="shared" si="64"/>
        <v>707.39527591573994</v>
      </c>
      <c r="CC81" s="62">
        <f t="shared" si="65"/>
        <v>977.31871395016617</v>
      </c>
      <c r="CD81" s="62">
        <f ca="1">AVERAGE(OFFSET($CC$3,0,0,'Données projet'!$E$12+1,1))-AVERAGE(OFFSET($H$3,0,0,'Données projet'!$E$12+1,1))</f>
        <v>548.17046467409421</v>
      </c>
      <c r="CE81" s="62">
        <f t="shared" si="94"/>
        <v>341.9250949809848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4.5999999999999996</v>
      </c>
      <c r="CT81" s="13">
        <f>IF('Données projet'!$A$140&gt;35,CT80+CS81-DB80,IF(A81&lt;'Données projet'!$A$140,$CQ$205^A81,IF(A81='Données projet'!$A$140,'Données projet'!$B$140,CT80+CS81-DB80)))</f>
        <v>182.79999999999984</v>
      </c>
      <c r="CU81" s="18">
        <f>CT81*VLOOKUP('Données projet'!$B$13,Paramètres!$A$1:$I$89,3,0)*VLOOKUP('Données projet'!$B$13,Paramètres!$A$1:$I$89,5,0)</f>
        <v>185.35919999999984</v>
      </c>
      <c r="CV81" s="14">
        <f t="shared" si="95"/>
        <v>46.51246589912639</v>
      </c>
      <c r="CW81" s="22">
        <f t="shared" si="67"/>
        <v>403.84315144097815</v>
      </c>
      <c r="CX81" s="62">
        <f t="shared" si="68"/>
        <v>673.76658947540432</v>
      </c>
      <c r="CY81" s="62">
        <f ca="1">AVERAGE(OFFSET($CX$3,0,0,'Données projet'!$E$13+1,1))-AVERAGE(OFFSET($H$3,0,0,'Données projet'!$E$13+1,1))</f>
        <v>345.67675698621832</v>
      </c>
      <c r="CZ81" s="62">
        <f t="shared" si="96"/>
        <v>178.72086185623849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0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70">
        <f t="shared" si="56"/>
        <v>183.33333333333334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2.6</v>
      </c>
      <c r="N82" s="14">
        <f>IF('Données projet'!$A$36&gt;35,N81+M82-V81,IF(A82&lt;'Données projet'!$A$36,$K$205^A82,IF(A82='Données projet'!$A$36,'Données projet'!$B$36,N81+M82-V81)))</f>
        <v>185.40000000000003</v>
      </c>
      <c r="O82" s="14">
        <f>N82*VLOOKUP('Données projet'!$B$9,Paramètres!$A$1:$I$89,3,0)*VLOOKUP('Données projet'!$B$9,Paramètres!$A$1:$I$89,5,0)</f>
        <v>193.78008000000005</v>
      </c>
      <c r="P82" s="14">
        <f t="shared" si="87"/>
        <v>48.374714277711789</v>
      </c>
      <c r="Q82" s="22">
        <f t="shared" si="54"/>
        <v>421.7529333670148</v>
      </c>
      <c r="R82" s="62">
        <f t="shared" si="55"/>
        <v>692.08248074819176</v>
      </c>
      <c r="S82" s="62">
        <f ca="1">AVERAGE(OFFSET($R$3,0,0,'Données projet'!$E$9+1,1))-AVERAGE(OFFSET($H$3,0,0,'Données projet'!$E$9+1,1))</f>
        <v>339.31420023556404</v>
      </c>
      <c r="T82" s="62">
        <f t="shared" si="88"/>
        <v>340.55370180356397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7.2</v>
      </c>
      <c r="AI82" s="14">
        <f>IF('Données projet'!$A$62&gt;35,AI81+AH82-AQ81,IF(A82&lt;'Données projet'!$A$62,$AF$205^A82,IF(A82='Données projet'!$A$62,'Données projet'!$B$62,AI81+AH82-AQ81)))</f>
        <v>312.8</v>
      </c>
      <c r="AJ82" s="14">
        <f>AI82*VLOOKUP('Données projet'!$B$10,Paramètres!$A$1:$I$89,3,0)*VLOOKUP('Données projet'!$B$10,Paramètres!$A$1:$I$89,5,0)</f>
        <v>317.17920000000004</v>
      </c>
      <c r="AK82" s="14">
        <f t="shared" si="89"/>
        <v>74.766129261581426</v>
      </c>
      <c r="AL82" s="22">
        <f t="shared" si="58"/>
        <v>682.63811513058772</v>
      </c>
      <c r="AM82" s="62">
        <f t="shared" si="59"/>
        <v>952.96766251176473</v>
      </c>
      <c r="AN82" s="62">
        <f ca="1">AVERAGE(OFFSET($AM$3,0,0,'Données projet'!$E$10+1,1))-AVERAGE(OFFSET($H$3,0,0,'Données projet'!$E$10+1,1))</f>
        <v>520.80494930257237</v>
      </c>
      <c r="AO82" s="62">
        <f t="shared" si="90"/>
        <v>325.72635759450861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2.6</v>
      </c>
      <c r="BD82" s="13">
        <f>IF('Données projet'!$A$88&gt;35,BD81+BC82-BL81,IF(A82&lt;'Données projet'!$A$88,$BA$205^A82,IF(A82='Données projet'!$A$88,'Données projet'!$B$88,BD81+BC82-BL81)))</f>
        <v>185.40000000000003</v>
      </c>
      <c r="BE82" s="14">
        <f>BD82*VLOOKUP('Données projet'!$B$11,Paramètres!$A$1:$I$89,3,0)*VLOOKUP('Données projet'!$B$11,Paramètres!$A$1:$I$89,5,0)</f>
        <v>161.96544000000006</v>
      </c>
      <c r="BF82" s="14">
        <f t="shared" si="91"/>
        <v>41.285510388923619</v>
      </c>
      <c r="BG82" s="22">
        <f t="shared" si="61"/>
        <v>353.99540526070876</v>
      </c>
      <c r="BH82" s="62">
        <f t="shared" si="62"/>
        <v>624.32495264188572</v>
      </c>
      <c r="BI82" s="62">
        <f ca="1">AVERAGE(OFFSET($BH$3,0,0,'Données projet'!$E$11+1,1))-AVERAGE(OFFSET($H$3,0,0,'Données projet'!$E$11+1,1))</f>
        <v>294.05955218567476</v>
      </c>
      <c r="BJ82" s="62">
        <f t="shared" si="92"/>
        <v>294.839995960176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7.2</v>
      </c>
      <c r="BY82" s="13">
        <f>IF('Données projet'!$A$114&gt;35,BY81+BX82-CG81,IF(A82&lt;'Données projet'!$A$114,$BV$205^A82,IF(A82='Données projet'!$A$114,'Données projet'!$B$114,BY81+BX82-CG81)))</f>
        <v>312.8</v>
      </c>
      <c r="BZ82" s="14">
        <f>BY82*VLOOKUP('Données projet'!$B$12,Paramètres!$A$1:$I$89,3,0)*VLOOKUP('Données projet'!$B$12,Paramètres!$A$1:$I$89,5,0)</f>
        <v>336.69792000000001</v>
      </c>
      <c r="CA82" s="14">
        <f t="shared" si="93"/>
        <v>78.817328763317647</v>
      </c>
      <c r="CB82" s="22">
        <f t="shared" si="64"/>
        <v>723.6890582627783</v>
      </c>
      <c r="CC82" s="62">
        <f t="shared" si="65"/>
        <v>994.0186056439552</v>
      </c>
      <c r="CD82" s="62">
        <f ca="1">AVERAGE(OFFSET($CC$3,0,0,'Données projet'!$E$12+1,1))-AVERAGE(OFFSET($H$3,0,0,'Données projet'!$E$12+1,1))</f>
        <v>548.17046467409421</v>
      </c>
      <c r="CE82" s="62">
        <f t="shared" si="94"/>
        <v>341.9250949809848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4.5999999999999996</v>
      </c>
      <c r="CT82" s="13">
        <f>IF('Données projet'!$A$140&gt;35,CT81+CS82-DB81,IF(A82&lt;'Données projet'!$A$140,$CQ$205^A82,IF(A82='Données projet'!$A$140,'Données projet'!$B$140,CT81+CS82-DB81)))</f>
        <v>187.39999999999984</v>
      </c>
      <c r="CU82" s="18">
        <f>CT82*VLOOKUP('Données projet'!$B$13,Paramètres!$A$1:$I$89,3,0)*VLOOKUP('Données projet'!$B$13,Paramètres!$A$1:$I$89,5,0)</f>
        <v>190.02359999999985</v>
      </c>
      <c r="CV82" s="14">
        <f t="shared" si="95"/>
        <v>47.545170438433438</v>
      </c>
      <c r="CW82" s="22">
        <f t="shared" si="67"/>
        <v>413.7656085136046</v>
      </c>
      <c r="CX82" s="62">
        <f t="shared" si="68"/>
        <v>684.09515589478156</v>
      </c>
      <c r="CY82" s="62">
        <f ca="1">AVERAGE(OFFSET($CX$3,0,0,'Données projet'!$E$13+1,1))-AVERAGE(OFFSET($H$3,0,0,'Données projet'!$E$13+1,1))</f>
        <v>345.67675698621832</v>
      </c>
      <c r="CZ82" s="62">
        <f t="shared" si="96"/>
        <v>178.72086185623849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0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70">
        <f t="shared" si="56"/>
        <v>183.33333333333334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188</v>
      </c>
      <c r="L83" s="13">
        <f>VLOOKUP(A83,'Données projet'!$A$35:$I$55,9,0)</f>
        <v>2.6</v>
      </c>
      <c r="M83" s="13">
        <f t="array" ref="M83">INDEX(L:L,MIN(IF(ISNUMBER(L83:L279),ROW(L83:L279),"")))</f>
        <v>2.6</v>
      </c>
      <c r="N83" s="14">
        <f>IF('Données projet'!$A$36&gt;35,N82+M83-V82,IF(A83&lt;'Données projet'!$A$36,$K$205^A83,IF(A83='Données projet'!$A$36,'Données projet'!$B$36,N82+M83-V82)))</f>
        <v>188.00000000000003</v>
      </c>
      <c r="O83" s="14">
        <f>N83*VLOOKUP('Données projet'!$B$9,Paramètres!$A$1:$I$89,3,0)*VLOOKUP('Données projet'!$B$9,Paramètres!$A$1:$I$89,5,0)</f>
        <v>196.49760000000003</v>
      </c>
      <c r="P83" s="14">
        <f t="shared" si="87"/>
        <v>48.973656553237163</v>
      </c>
      <c r="Q83" s="22">
        <f t="shared" si="54"/>
        <v>427.52910516355479</v>
      </c>
      <c r="R83" s="62">
        <f t="shared" si="55"/>
        <v>698.25771680224091</v>
      </c>
      <c r="S83" s="62">
        <f ca="1">AVERAGE(OFFSET($R$3,0,0,'Données projet'!$E$9+1,1))-AVERAGE(OFFSET($H$3,0,0,'Données projet'!$E$9+1,1))</f>
        <v>339.31420023556404</v>
      </c>
      <c r="T83" s="62">
        <f t="shared" si="88"/>
        <v>340.55370180356397</v>
      </c>
      <c r="U83" s="16">
        <f>IF(ISNA(VLOOKUP(A83,'Données projet'!$A$35:$I$55,3,0)),0,VLOOKUP(A83,'Données projet'!$A$35:$I$55,3,0))</f>
        <v>13</v>
      </c>
      <c r="V83" s="16">
        <f>IF(ISNA(VLOOKUP(A83,'Données projet'!$A$35:$I$55,4,0)),0,VLOOKUP(A83,'Données projet'!$A$35:$I$55,4,0))</f>
        <v>9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320</v>
      </c>
      <c r="AG83" s="13">
        <f>VLOOKUP(A83,'Données projet'!$A$61:$I$81,9,0)</f>
        <v>7.2</v>
      </c>
      <c r="AH83" s="13">
        <f t="array" ref="AH83">INDEX(AG:AG,MIN(IF(ISNUMBER(AG83:AG279),ROW(AG83:AG279),"")))</f>
        <v>7.2</v>
      </c>
      <c r="AI83" s="14">
        <f>IF('Données projet'!$A$62&gt;35,AI82+AH83-AQ82,IF(A83&lt;'Données projet'!$A$62,$AF$205^A83,IF(A83='Données projet'!$A$62,'Données projet'!$B$62,AI82+AH83-AQ82)))</f>
        <v>320</v>
      </c>
      <c r="AJ83" s="14">
        <f>AI83*VLOOKUP('Données projet'!$B$10,Paramètres!$A$1:$I$89,3,0)*VLOOKUP('Données projet'!$B$10,Paramètres!$A$1:$I$89,5,0)</f>
        <v>324.48</v>
      </c>
      <c r="AK83" s="14">
        <f t="shared" si="89"/>
        <v>76.284749200165578</v>
      </c>
      <c r="AL83" s="22">
        <f t="shared" si="58"/>
        <v>697.99860485695501</v>
      </c>
      <c r="AM83" s="62">
        <f t="shared" si="59"/>
        <v>968.72721649564119</v>
      </c>
      <c r="AN83" s="62">
        <f ca="1">AVERAGE(OFFSET($AM$3,0,0,'Données projet'!$E$10+1,1))-AVERAGE(OFFSET($H$3,0,0,'Données projet'!$E$10+1,1))</f>
        <v>520.80494930257237</v>
      </c>
      <c r="AO83" s="62">
        <f t="shared" si="90"/>
        <v>325.72635759450861</v>
      </c>
      <c r="AP83" s="16">
        <f>IF(ISNA(VLOOKUP(A83,'Données projet'!$A$61:$I$81,3,0)),0,VLOOKUP(A83,'Données projet'!$A$61:$I$81,3,0))</f>
        <v>13</v>
      </c>
      <c r="AQ83" s="16">
        <f>IF(ISNA(VLOOKUP(A83,'Données projet'!$A$61:$I$81,4,0)),0,VLOOKUP(A83,'Données projet'!$A$61:$I$81,4,0))</f>
        <v>28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188</v>
      </c>
      <c r="BB83" s="13">
        <f>VLOOKUP(A83,'Données projet'!$A$87:$I$107,9,0)</f>
        <v>2.6</v>
      </c>
      <c r="BC83" s="13">
        <f t="array" ref="BC83">INDEX(BB:BB,MIN(IF(ISNUMBER(BB83:BB279),ROW(BB83:BB279),"")))</f>
        <v>2.6</v>
      </c>
      <c r="BD83" s="13">
        <f>IF('Données projet'!$A$88&gt;35,BD82+BC83-BL82,IF(A83&lt;'Données projet'!$A$88,$BA$205^A83,IF(A83='Données projet'!$A$88,'Données projet'!$B$88,BD82+BC83-BL82)))</f>
        <v>188.00000000000003</v>
      </c>
      <c r="BE83" s="14">
        <f>BD83*VLOOKUP('Données projet'!$B$11,Paramètres!$A$1:$I$89,3,0)*VLOOKUP('Données projet'!$B$11,Paramètres!$A$1:$I$89,5,0)</f>
        <v>164.23680000000004</v>
      </c>
      <c r="BF83" s="14">
        <f t="shared" si="91"/>
        <v>41.796679041964353</v>
      </c>
      <c r="BG83" s="22">
        <f t="shared" si="61"/>
        <v>358.8416426647546</v>
      </c>
      <c r="BH83" s="62">
        <f t="shared" si="62"/>
        <v>629.57025430344072</v>
      </c>
      <c r="BI83" s="62">
        <f ca="1">AVERAGE(OFFSET($BH$3,0,0,'Données projet'!$E$11+1,1))-AVERAGE(OFFSET($H$3,0,0,'Données projet'!$E$11+1,1))</f>
        <v>294.05955218567476</v>
      </c>
      <c r="BJ83" s="62">
        <f t="shared" si="92"/>
        <v>294.839995960176</v>
      </c>
      <c r="BK83" s="16">
        <f>IF(ISNA(VLOOKUP(A83,'Données projet'!$A$87:$I$107,3,0)),0,VLOOKUP(A83,'Données projet'!$A$87:$I$107,3,0))</f>
        <v>13</v>
      </c>
      <c r="BL83" s="23">
        <f>IF(ISNA(VLOOKUP(A83,'Données projet'!$A$87:$I$107,4,0)),0,VLOOKUP(A83,'Données projet'!$A$87:$I$107,4,0))</f>
        <v>9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320</v>
      </c>
      <c r="BW83" s="13">
        <f>VLOOKUP(A83,'Données projet'!$A$113:$I$133,9,0)</f>
        <v>7.2</v>
      </c>
      <c r="BX83" s="13">
        <f t="array" ref="BX83">INDEX(BW:BW,MIN(IF(ISNUMBER(BW83:BW279),ROW(BW83:BW279),"")))</f>
        <v>7.2</v>
      </c>
      <c r="BY83" s="13">
        <f>IF('Données projet'!$A$114&gt;35,BY82+BX83-CG82,IF(A83&lt;'Données projet'!$A$114,$BV$205^A83,IF(A83='Données projet'!$A$114,'Données projet'!$B$114,BY82+BX83-CG82)))</f>
        <v>320</v>
      </c>
      <c r="BZ83" s="14">
        <f>BY83*VLOOKUP('Données projet'!$B$12,Paramètres!$A$1:$I$89,3,0)*VLOOKUP('Données projet'!$B$12,Paramètres!$A$1:$I$89,5,0)</f>
        <v>344.44799999999998</v>
      </c>
      <c r="CA83" s="14">
        <f t="shared" si="93"/>
        <v>80.418235058027051</v>
      </c>
      <c r="CB83" s="22">
        <f t="shared" si="64"/>
        <v>739.9753593927303</v>
      </c>
      <c r="CC83" s="62">
        <f t="shared" si="65"/>
        <v>1010.7039710314164</v>
      </c>
      <c r="CD83" s="62">
        <f ca="1">AVERAGE(OFFSET($CC$3,0,0,'Données projet'!$E$12+1,1))-AVERAGE(OFFSET($H$3,0,0,'Données projet'!$E$12+1,1))</f>
        <v>548.17046467409421</v>
      </c>
      <c r="CE83" s="62">
        <f t="shared" si="94"/>
        <v>341.9250949809848</v>
      </c>
      <c r="CF83" s="16">
        <f>IF(ISNA(VLOOKUP(A83,'Données projet'!$A$113:$I$133,3,0)),0,VLOOKUP(A83,'Données projet'!$A$113:$I$133,3,0))</f>
        <v>13</v>
      </c>
      <c r="CG83" s="16">
        <f>IF(ISNA(VLOOKUP(A83,'Données projet'!$A$113:$I$133,4,0)),0,VLOOKUP(A83,'Données projet'!$A$113:$I$133,4,0))</f>
        <v>28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>
        <f>VLOOKUP(A83,'Données projet'!$A$139:$I$159,2,0)</f>
        <v>192</v>
      </c>
      <c r="CR83" s="13">
        <f>VLOOKUP(A83,'Données projet'!$A$139:$I$159,9,0)</f>
        <v>4.5999999999999996</v>
      </c>
      <c r="CS83" s="13">
        <f t="array" ref="CS83">INDEX(CR:CR,MIN(IF(ISNUMBER(CR83:CR279),ROW(CR83:CR279),"")))</f>
        <v>4.5999999999999996</v>
      </c>
      <c r="CT83" s="13">
        <f>IF('Données projet'!$A$140&gt;35,CT82+CS83-DB82,IF(A83&lt;'Données projet'!$A$140,$CQ$205^A83,IF(A83='Données projet'!$A$140,'Données projet'!$B$140,CT82+CS83-DB82)))</f>
        <v>191.99999999999983</v>
      </c>
      <c r="CU83" s="18">
        <f>CT83*VLOOKUP('Données projet'!$B$13,Paramètres!$A$1:$I$89,3,0)*VLOOKUP('Données projet'!$B$13,Paramètres!$A$1:$I$89,5,0)</f>
        <v>194.68799999999985</v>
      </c>
      <c r="CV83" s="14">
        <f t="shared" si="95"/>
        <v>48.574928228914935</v>
      </c>
      <c r="CW83" s="22">
        <f t="shared" si="67"/>
        <v>423.68293333202655</v>
      </c>
      <c r="CX83" s="62">
        <f t="shared" si="68"/>
        <v>694.41154497071261</v>
      </c>
      <c r="CY83" s="62">
        <f ca="1">AVERAGE(OFFSET($CX$3,0,0,'Données projet'!$E$13+1,1))-AVERAGE(OFFSET($H$3,0,0,'Données projet'!$E$13+1,1))</f>
        <v>345.67675698621832</v>
      </c>
      <c r="CZ83" s="62">
        <f t="shared" si="96"/>
        <v>178.72086185623849</v>
      </c>
      <c r="DA83" s="16">
        <f>IF(ISNA(VLOOKUP(A83,'Données projet'!$A$139:$I$159,3,0)),0,VLOOKUP(A83,'Données projet'!$A$139:$I$159,3,0))</f>
        <v>12</v>
      </c>
      <c r="DB83" s="16">
        <f>IF(ISNA(VLOOKUP(A83,'Données projet'!$A$139:$I$159,4,0)),0,VLOOKUP(A83,'Données projet'!$A$139:$I$159,4,0))</f>
        <v>14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0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70">
        <f t="shared" si="56"/>
        <v>183.33333333333334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2.4</v>
      </c>
      <c r="N84" s="14">
        <f>IF('Données projet'!$A$36&gt;35,N83+M84-V83,IF(A84&lt;'Données projet'!$A$36,$K$205^A84,IF(A84='Données projet'!$A$36,'Données projet'!$B$36,N83+M84-V83)))</f>
        <v>181.40000000000003</v>
      </c>
      <c r="O84" s="14">
        <f>N84*VLOOKUP('Données projet'!$B$9,Paramètres!$A$1:$I$89,3,0)*VLOOKUP('Données projet'!$B$9,Paramètres!$A$1:$I$89,5,0)</f>
        <v>189.59928000000005</v>
      </c>
      <c r="P84" s="14">
        <f t="shared" si="87"/>
        <v>47.451348465617379</v>
      </c>
      <c r="Q84" s="22">
        <f t="shared" si="54"/>
        <v>412.8631779109503</v>
      </c>
      <c r="R84" s="62">
        <f t="shared" si="55"/>
        <v>683.98393093445179</v>
      </c>
      <c r="S84" s="62">
        <f ca="1">AVERAGE(OFFSET($R$3,0,0,'Données projet'!$E$9+1,1))-AVERAGE(OFFSET($H$3,0,0,'Données projet'!$E$9+1,1))</f>
        <v>339.31420023556404</v>
      </c>
      <c r="T84" s="62">
        <f t="shared" si="88"/>
        <v>340.55370180356397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6.8</v>
      </c>
      <c r="AI84" s="14">
        <f>IF('Données projet'!$A$62&gt;35,AI83+AH84-AQ83,IF(A84&lt;'Données projet'!$A$62,$AF$205^A84,IF(A84='Données projet'!$A$62,'Données projet'!$B$62,AI83+AH84-AQ83)))</f>
        <v>298.8</v>
      </c>
      <c r="AJ84" s="14">
        <f>AI84*VLOOKUP('Données projet'!$B$10,Paramètres!$A$1:$I$89,3,0)*VLOOKUP('Données projet'!$B$10,Paramètres!$A$1:$I$89,5,0)</f>
        <v>302.98320000000007</v>
      </c>
      <c r="AK84" s="14">
        <f t="shared" si="89"/>
        <v>71.801496173397709</v>
      </c>
      <c r="AL84" s="22">
        <f t="shared" si="58"/>
        <v>652.75001250200114</v>
      </c>
      <c r="AM84" s="62">
        <f t="shared" si="59"/>
        <v>923.87076552550252</v>
      </c>
      <c r="AN84" s="62">
        <f ca="1">AVERAGE(OFFSET($AM$3,0,0,'Données projet'!$E$10+1,1))-AVERAGE(OFFSET($H$3,0,0,'Données projet'!$E$10+1,1))</f>
        <v>520.80494930257237</v>
      </c>
      <c r="AO84" s="62">
        <f t="shared" si="90"/>
        <v>325.72635759450861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2.4</v>
      </c>
      <c r="BD84" s="13">
        <f>IF('Données projet'!$A$88&gt;35,BD83+BC84-BL83,IF(A84&lt;'Données projet'!$A$88,$BA$205^A84,IF(A84='Données projet'!$A$88,'Données projet'!$B$88,BD83+BC84-BL83)))</f>
        <v>181.40000000000003</v>
      </c>
      <c r="BE84" s="14">
        <f>BD84*VLOOKUP('Données projet'!$B$11,Paramètres!$A$1:$I$89,3,0)*VLOOKUP('Données projet'!$B$11,Paramètres!$A$1:$I$89,5,0)</f>
        <v>158.47104000000004</v>
      </c>
      <c r="BF84" s="14">
        <f t="shared" si="91"/>
        <v>40.497461727609561</v>
      </c>
      <c r="BG84" s="22">
        <f t="shared" si="61"/>
        <v>346.53680717558672</v>
      </c>
      <c r="BH84" s="62">
        <f t="shared" si="62"/>
        <v>617.65756019908815</v>
      </c>
      <c r="BI84" s="62">
        <f ca="1">AVERAGE(OFFSET($BH$3,0,0,'Données projet'!$E$11+1,1))-AVERAGE(OFFSET($H$3,0,0,'Données projet'!$E$11+1,1))</f>
        <v>294.05955218567476</v>
      </c>
      <c r="BJ84" s="62">
        <f t="shared" si="92"/>
        <v>294.839995960176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6.8</v>
      </c>
      <c r="BY84" s="13">
        <f>IF('Données projet'!$A$114&gt;35,BY83+BX84-CG83,IF(A84&lt;'Données projet'!$A$114,$BV$205^A84,IF(A84='Données projet'!$A$114,'Données projet'!$B$114,BY83+BX84-CG83)))</f>
        <v>298.8</v>
      </c>
      <c r="BZ84" s="14">
        <f>BY84*VLOOKUP('Données projet'!$B$12,Paramètres!$A$1:$I$89,3,0)*VLOOKUP('Données projet'!$B$12,Paramètres!$A$1:$I$89,5,0)</f>
        <v>321.62832000000003</v>
      </c>
      <c r="CA84" s="14">
        <f t="shared" si="93"/>
        <v>75.692057158625346</v>
      </c>
      <c r="CB84" s="22">
        <f t="shared" si="64"/>
        <v>691.99965688460588</v>
      </c>
      <c r="CC84" s="62">
        <f t="shared" si="65"/>
        <v>963.12040990810738</v>
      </c>
      <c r="CD84" s="62">
        <f ca="1">AVERAGE(OFFSET($CC$3,0,0,'Données projet'!$E$12+1,1))-AVERAGE(OFFSET($H$3,0,0,'Données projet'!$E$12+1,1))</f>
        <v>548.17046467409421</v>
      </c>
      <c r="CE84" s="62">
        <f t="shared" si="94"/>
        <v>341.9250949809848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4.4000000000000004</v>
      </c>
      <c r="CT84" s="13">
        <f>IF('Données projet'!$A$140&gt;35,CT83+CS84-DB83,IF(A84&lt;'Données projet'!$A$140,$CQ$205^A84,IF(A84='Données projet'!$A$140,'Données projet'!$B$140,CT83+CS84-DB83)))</f>
        <v>182.39999999999984</v>
      </c>
      <c r="CU84" s="18">
        <f>CT84*VLOOKUP('Données projet'!$B$13,Paramètres!$A$1:$I$89,3,0)*VLOOKUP('Données projet'!$B$13,Paramètres!$A$1:$I$89,5,0)</f>
        <v>184.95359999999985</v>
      </c>
      <c r="CV84" s="14">
        <f t="shared" si="95"/>
        <v>46.422523550957948</v>
      </c>
      <c r="CW84" s="22">
        <f t="shared" si="67"/>
        <v>402.98008185125144</v>
      </c>
      <c r="CX84" s="62">
        <f t="shared" si="68"/>
        <v>674.10083487475288</v>
      </c>
      <c r="CY84" s="62">
        <f ca="1">AVERAGE(OFFSET($CX$3,0,0,'Données projet'!$E$13+1,1))-AVERAGE(OFFSET($H$3,0,0,'Données projet'!$E$13+1,1))</f>
        <v>345.67675698621832</v>
      </c>
      <c r="CZ84" s="62">
        <f t="shared" si="96"/>
        <v>178.72086185623849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0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70">
        <f t="shared" si="56"/>
        <v>183.33333333333334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2.4</v>
      </c>
      <c r="N85" s="14">
        <f>IF('Données projet'!$A$36&gt;35,N84+M85-V84,IF(A85&lt;'Données projet'!$A$36,$K$205^A85,IF(A85='Données projet'!$A$36,'Données projet'!$B$36,N84+M85-V84)))</f>
        <v>183.80000000000004</v>
      </c>
      <c r="O85" s="14">
        <f>N85*VLOOKUP('Données projet'!$B$9,Paramètres!$A$1:$I$89,3,0)*VLOOKUP('Données projet'!$B$9,Paramètres!$A$1:$I$89,5,0)</f>
        <v>192.10776000000004</v>
      </c>
      <c r="P85" s="14">
        <f t="shared" si="87"/>
        <v>48.005649029996228</v>
      </c>
      <c r="Q85" s="22">
        <f t="shared" si="54"/>
        <v>418.1975207272435</v>
      </c>
      <c r="R85" s="62">
        <f t="shared" si="55"/>
        <v>689.70361235923053</v>
      </c>
      <c r="S85" s="62">
        <f ca="1">AVERAGE(OFFSET($R$3,0,0,'Données projet'!$E$9+1,1))-AVERAGE(OFFSET($H$3,0,0,'Données projet'!$E$9+1,1))</f>
        <v>339.31420023556404</v>
      </c>
      <c r="T85" s="62">
        <f t="shared" si="88"/>
        <v>340.55370180356397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6.8</v>
      </c>
      <c r="AI85" s="14">
        <f>IF('Données projet'!$A$62&gt;35,AI84+AH85-AQ84,IF(A85&lt;'Données projet'!$A$62,$AF$205^A85,IF(A85='Données projet'!$A$62,'Données projet'!$B$62,AI84+AH85-AQ84)))</f>
        <v>305.60000000000002</v>
      </c>
      <c r="AJ85" s="14">
        <f>AI85*VLOOKUP('Données projet'!$B$10,Paramètres!$A$1:$I$89,3,0)*VLOOKUP('Données projet'!$B$10,Paramètres!$A$1:$I$89,5,0)</f>
        <v>309.87840000000006</v>
      </c>
      <c r="AK85" s="14">
        <f t="shared" si="89"/>
        <v>73.243434672131556</v>
      </c>
      <c r="AL85" s="22">
        <f t="shared" si="58"/>
        <v>667.27052872062916</v>
      </c>
      <c r="AM85" s="62">
        <f t="shared" si="59"/>
        <v>938.77662035261619</v>
      </c>
      <c r="AN85" s="62">
        <f ca="1">AVERAGE(OFFSET($AM$3,0,0,'Données projet'!$E$10+1,1))-AVERAGE(OFFSET($H$3,0,0,'Données projet'!$E$10+1,1))</f>
        <v>520.80494930257237</v>
      </c>
      <c r="AO85" s="62">
        <f t="shared" si="90"/>
        <v>325.72635759450861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2.4</v>
      </c>
      <c r="BD85" s="13">
        <f>IF('Données projet'!$A$88&gt;35,BD84+BC85-BL84,IF(A85&lt;'Données projet'!$A$88,$BA$205^A85,IF(A85='Données projet'!$A$88,'Données projet'!$B$88,BD84+BC85-BL84)))</f>
        <v>183.80000000000004</v>
      </c>
      <c r="BE85" s="14">
        <f>BD85*VLOOKUP('Données projet'!$B$11,Paramètres!$A$1:$I$89,3,0)*VLOOKUP('Données projet'!$B$11,Paramètres!$A$1:$I$89,5,0)</f>
        <v>160.56768000000005</v>
      </c>
      <c r="BF85" s="14">
        <f t="shared" si="91"/>
        <v>40.970530810309882</v>
      </c>
      <c r="BG85" s="22">
        <f t="shared" si="61"/>
        <v>351.0123838279564</v>
      </c>
      <c r="BH85" s="62">
        <f t="shared" si="62"/>
        <v>622.51847545994337</v>
      </c>
      <c r="BI85" s="62">
        <f ca="1">AVERAGE(OFFSET($BH$3,0,0,'Données projet'!$E$11+1,1))-AVERAGE(OFFSET($H$3,0,0,'Données projet'!$E$11+1,1))</f>
        <v>294.05955218567476</v>
      </c>
      <c r="BJ85" s="62">
        <f t="shared" si="92"/>
        <v>294.839995960176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6.8</v>
      </c>
      <c r="BY85" s="13">
        <f>IF('Données projet'!$A$114&gt;35,BY84+BX85-CG84,IF(A85&lt;'Données projet'!$A$114,$BV$205^A85,IF(A85='Données projet'!$A$114,'Données projet'!$B$114,BY84+BX85-CG84)))</f>
        <v>305.60000000000002</v>
      </c>
      <c r="BZ85" s="14">
        <f>BY85*VLOOKUP('Données projet'!$B$12,Paramètres!$A$1:$I$89,3,0)*VLOOKUP('Données projet'!$B$12,Paramètres!$A$1:$I$89,5,0)</f>
        <v>328.94784000000004</v>
      </c>
      <c r="CA85" s="14">
        <f t="shared" si="93"/>
        <v>77.212127032960666</v>
      </c>
      <c r="CB85" s="22">
        <f t="shared" si="64"/>
        <v>707.39527591573994</v>
      </c>
      <c r="CC85" s="62">
        <f t="shared" si="65"/>
        <v>978.90136754772698</v>
      </c>
      <c r="CD85" s="62">
        <f ca="1">AVERAGE(OFFSET($CC$3,0,0,'Données projet'!$E$12+1,1))-AVERAGE(OFFSET($H$3,0,0,'Données projet'!$E$12+1,1))</f>
        <v>548.17046467409421</v>
      </c>
      <c r="CE85" s="62">
        <f t="shared" si="94"/>
        <v>341.9250949809848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4.4000000000000004</v>
      </c>
      <c r="CT85" s="13">
        <f>IF('Données projet'!$A$140&gt;35,CT84+CS85-DB84,IF(A85&lt;'Données projet'!$A$140,$CQ$205^A85,IF(A85='Données projet'!$A$140,'Données projet'!$B$140,CT84+CS85-DB84)))</f>
        <v>186.79999999999984</v>
      </c>
      <c r="CU85" s="18">
        <f>CT85*VLOOKUP('Données projet'!$B$13,Paramètres!$A$1:$I$89,3,0)*VLOOKUP('Données projet'!$B$13,Paramètres!$A$1:$I$89,5,0)</f>
        <v>189.41519999999986</v>
      </c>
      <c r="CV85" s="14">
        <f t="shared" si="95"/>
        <v>47.410638687430875</v>
      </c>
      <c r="CW85" s="22">
        <f t="shared" si="67"/>
        <v>412.47166904727516</v>
      </c>
      <c r="CX85" s="62">
        <f t="shared" si="68"/>
        <v>683.97776067926225</v>
      </c>
      <c r="CY85" s="62">
        <f ca="1">AVERAGE(OFFSET($CX$3,0,0,'Données projet'!$E$13+1,1))-AVERAGE(OFFSET($H$3,0,0,'Données projet'!$E$13+1,1))</f>
        <v>345.67675698621832</v>
      </c>
      <c r="CZ85" s="62">
        <f t="shared" si="96"/>
        <v>178.72086185623849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0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70">
        <f t="shared" si="56"/>
        <v>183.33333333333334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2.4</v>
      </c>
      <c r="N86" s="14">
        <f>IF('Données projet'!$A$36&gt;35,N85+M86-V85,IF(A86&lt;'Données projet'!$A$36,$K$205^A86,IF(A86='Données projet'!$A$36,'Données projet'!$B$36,N85+M86-V85)))</f>
        <v>186.20000000000005</v>
      </c>
      <c r="O86" s="14">
        <f>N86*VLOOKUP('Données projet'!$B$9,Paramètres!$A$1:$I$89,3,0)*VLOOKUP('Données projet'!$B$9,Paramètres!$A$1:$I$89,5,0)</f>
        <v>194.61624000000006</v>
      </c>
      <c r="P86" s="14">
        <f t="shared" si="87"/>
        <v>48.559107720402288</v>
      </c>
      <c r="Q86" s="22">
        <f t="shared" si="54"/>
        <v>423.53039727970076</v>
      </c>
      <c r="R86" s="62">
        <f t="shared" si="55"/>
        <v>695.41514275680424</v>
      </c>
      <c r="S86" s="62">
        <f ca="1">AVERAGE(OFFSET($R$3,0,0,'Données projet'!$E$9+1,1))-AVERAGE(OFFSET($H$3,0,0,'Données projet'!$E$9+1,1))</f>
        <v>339.31420023556404</v>
      </c>
      <c r="T86" s="62">
        <f t="shared" si="88"/>
        <v>340.55370180356397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6.8</v>
      </c>
      <c r="AI86" s="14">
        <f>IF('Données projet'!$A$62&gt;35,AI85+AH86-AQ85,IF(A86&lt;'Données projet'!$A$62,$AF$205^A86,IF(A86='Données projet'!$A$62,'Données projet'!$B$62,AI85+AH86-AQ85)))</f>
        <v>312.40000000000003</v>
      </c>
      <c r="AJ86" s="14">
        <f>AI86*VLOOKUP('Données projet'!$B$10,Paramètres!$A$1:$I$89,3,0)*VLOOKUP('Données projet'!$B$10,Paramètres!$A$1:$I$89,5,0)</f>
        <v>316.77360000000004</v>
      </c>
      <c r="AK86" s="14">
        <f t="shared" si="89"/>
        <v>74.681642981668006</v>
      </c>
      <c r="AL86" s="22">
        <f t="shared" si="58"/>
        <v>681.78454819307183</v>
      </c>
      <c r="AM86" s="62">
        <f t="shared" si="59"/>
        <v>953.66929367017531</v>
      </c>
      <c r="AN86" s="62">
        <f ca="1">AVERAGE(OFFSET($AM$3,0,0,'Données projet'!$E$10+1,1))-AVERAGE(OFFSET($H$3,0,0,'Données projet'!$E$10+1,1))</f>
        <v>520.80494930257237</v>
      </c>
      <c r="AO86" s="62">
        <f t="shared" si="90"/>
        <v>325.72635759450861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2.4</v>
      </c>
      <c r="BD86" s="13">
        <f>IF('Données projet'!$A$88&gt;35,BD85+BC86-BL85,IF(A86&lt;'Données projet'!$A$88,$BA$205^A86,IF(A86='Données projet'!$A$88,'Données projet'!$B$88,BD85+BC86-BL85)))</f>
        <v>186.20000000000005</v>
      </c>
      <c r="BE86" s="14">
        <f>BD86*VLOOKUP('Données projet'!$B$11,Paramètres!$A$1:$I$89,3,0)*VLOOKUP('Données projet'!$B$11,Paramètres!$A$1:$I$89,5,0)</f>
        <v>162.66432000000006</v>
      </c>
      <c r="BF86" s="14">
        <f t="shared" si="91"/>
        <v>41.442881393745317</v>
      </c>
      <c r="BG86" s="22">
        <f t="shared" si="61"/>
        <v>355.48670909410652</v>
      </c>
      <c r="BH86" s="62">
        <f t="shared" si="62"/>
        <v>627.37145457121005</v>
      </c>
      <c r="BI86" s="62">
        <f ca="1">AVERAGE(OFFSET($BH$3,0,0,'Données projet'!$E$11+1,1))-AVERAGE(OFFSET($H$3,0,0,'Données projet'!$E$11+1,1))</f>
        <v>294.05955218567476</v>
      </c>
      <c r="BJ86" s="62">
        <f t="shared" si="92"/>
        <v>294.839995960176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6.8</v>
      </c>
      <c r="BY86" s="13">
        <f>IF('Données projet'!$A$114&gt;35,BY85+BX86-CG85,IF(A86&lt;'Données projet'!$A$114,$BV$205^A86,IF(A86='Données projet'!$A$114,'Données projet'!$B$114,BY85+BX86-CG85)))</f>
        <v>312.40000000000003</v>
      </c>
      <c r="BZ86" s="14">
        <f>BY86*VLOOKUP('Données projet'!$B$12,Paramètres!$A$1:$I$89,3,0)*VLOOKUP('Données projet'!$B$12,Paramètres!$A$1:$I$89,5,0)</f>
        <v>336.26736000000005</v>
      </c>
      <c r="CA86" s="14">
        <f t="shared" si="93"/>
        <v>78.728264597957192</v>
      </c>
      <c r="CB86" s="22">
        <f t="shared" si="64"/>
        <v>722.78404617477554</v>
      </c>
      <c r="CC86" s="62">
        <f t="shared" si="65"/>
        <v>994.66879165187902</v>
      </c>
      <c r="CD86" s="62">
        <f ca="1">AVERAGE(OFFSET($CC$3,0,0,'Données projet'!$E$12+1,1))-AVERAGE(OFFSET($H$3,0,0,'Données projet'!$E$12+1,1))</f>
        <v>548.17046467409421</v>
      </c>
      <c r="CE86" s="62">
        <f t="shared" si="94"/>
        <v>341.9250949809848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4.4000000000000004</v>
      </c>
      <c r="CT86" s="13">
        <f>IF('Données projet'!$A$140&gt;35,CT85+CS86-DB85,IF(A86&lt;'Données projet'!$A$140,$CQ$205^A86,IF(A86='Données projet'!$A$140,'Données projet'!$B$140,CT85+CS86-DB85)))</f>
        <v>191.19999999999985</v>
      </c>
      <c r="CU86" s="18">
        <f>CT86*VLOOKUP('Données projet'!$B$13,Paramètres!$A$1:$I$89,3,0)*VLOOKUP('Données projet'!$B$13,Paramètres!$A$1:$I$89,5,0)</f>
        <v>193.87679999999986</v>
      </c>
      <c r="CV86" s="14">
        <f t="shared" si="95"/>
        <v>48.396048099527562</v>
      </c>
      <c r="CW86" s="22">
        <f t="shared" si="67"/>
        <v>421.95854377334359</v>
      </c>
      <c r="CX86" s="62">
        <f t="shared" si="68"/>
        <v>693.84328925044701</v>
      </c>
      <c r="CY86" s="62">
        <f ca="1">AVERAGE(OFFSET($CX$3,0,0,'Données projet'!$E$13+1,1))-AVERAGE(OFFSET($H$3,0,0,'Données projet'!$E$13+1,1))</f>
        <v>345.67675698621832</v>
      </c>
      <c r="CZ86" s="62">
        <f t="shared" si="96"/>
        <v>178.72086185623849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0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70">
        <f t="shared" si="56"/>
        <v>183.33333333333334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2.4</v>
      </c>
      <c r="N87" s="14">
        <f>IF('Données projet'!$A$36&gt;35,N86+M87-V86,IF(A87&lt;'Données projet'!$A$36,$K$205^A87,IF(A87='Données projet'!$A$36,'Données projet'!$B$36,N86+M87-V86)))</f>
        <v>188.60000000000005</v>
      </c>
      <c r="O87" s="14">
        <f>N87*VLOOKUP('Données projet'!$B$9,Paramètres!$A$1:$I$89,3,0)*VLOOKUP('Données projet'!$B$9,Paramètres!$A$1:$I$89,5,0)</f>
        <v>197.12472000000005</v>
      </c>
      <c r="P87" s="14">
        <f t="shared" si="87"/>
        <v>49.111736642730975</v>
      </c>
      <c r="Q87" s="22">
        <f t="shared" si="54"/>
        <v>428.86182865275651</v>
      </c>
      <c r="R87" s="62">
        <f t="shared" si="55"/>
        <v>701.11865917730688</v>
      </c>
      <c r="S87" s="62">
        <f ca="1">AVERAGE(OFFSET($R$3,0,0,'Données projet'!$E$9+1,1))-AVERAGE(OFFSET($H$3,0,0,'Données projet'!$E$9+1,1))</f>
        <v>339.31420023556404</v>
      </c>
      <c r="T87" s="62">
        <f t="shared" si="88"/>
        <v>340.55370180356397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6.8</v>
      </c>
      <c r="AI87" s="14">
        <f>IF('Données projet'!$A$62&gt;35,AI86+AH87-AQ86,IF(A87&lt;'Données projet'!$A$62,$AF$205^A87,IF(A87='Données projet'!$A$62,'Données projet'!$B$62,AI86+AH87-AQ86)))</f>
        <v>319.20000000000005</v>
      </c>
      <c r="AJ87" s="14">
        <f>AI87*VLOOKUP('Données projet'!$B$10,Paramètres!$A$1:$I$89,3,0)*VLOOKUP('Données projet'!$B$10,Paramètres!$A$1:$I$89,5,0)</f>
        <v>323.66880000000009</v>
      </c>
      <c r="AK87" s="14">
        <f t="shared" si="89"/>
        <v>76.11621164769852</v>
      </c>
      <c r="AL87" s="22">
        <f t="shared" si="58"/>
        <v>696.29222861974176</v>
      </c>
      <c r="AM87" s="62">
        <f t="shared" si="59"/>
        <v>968.54905914429207</v>
      </c>
      <c r="AN87" s="62">
        <f ca="1">AVERAGE(OFFSET($AM$3,0,0,'Données projet'!$E$10+1,1))-AVERAGE(OFFSET($H$3,0,0,'Données projet'!$E$10+1,1))</f>
        <v>520.80494930257237</v>
      </c>
      <c r="AO87" s="62">
        <f t="shared" si="90"/>
        <v>325.72635759450861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2.4</v>
      </c>
      <c r="BD87" s="13">
        <f>IF('Données projet'!$A$88&gt;35,BD86+BC87-BL86,IF(A87&lt;'Données projet'!$A$88,$BA$205^A87,IF(A87='Données projet'!$A$88,'Données projet'!$B$88,BD86+BC87-BL86)))</f>
        <v>188.60000000000005</v>
      </c>
      <c r="BE87" s="14">
        <f>BD87*VLOOKUP('Données projet'!$B$11,Paramètres!$A$1:$I$89,3,0)*VLOOKUP('Données projet'!$B$11,Paramètres!$A$1:$I$89,5,0)</f>
        <v>164.76096000000007</v>
      </c>
      <c r="BF87" s="14">
        <f t="shared" si="91"/>
        <v>41.914523809719945</v>
      </c>
      <c r="BG87" s="22">
        <f t="shared" si="61"/>
        <v>359.95980096859574</v>
      </c>
      <c r="BH87" s="62">
        <f t="shared" si="62"/>
        <v>632.216631493146</v>
      </c>
      <c r="BI87" s="62">
        <f ca="1">AVERAGE(OFFSET($BH$3,0,0,'Données projet'!$E$11+1,1))-AVERAGE(OFFSET($H$3,0,0,'Données projet'!$E$11+1,1))</f>
        <v>294.05955218567476</v>
      </c>
      <c r="BJ87" s="62">
        <f t="shared" si="92"/>
        <v>294.839995960176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6.8</v>
      </c>
      <c r="BY87" s="13">
        <f>IF('Données projet'!$A$114&gt;35,BY86+BX87-CG86,IF(A87&lt;'Données projet'!$A$114,$BV$205^A87,IF(A87='Données projet'!$A$114,'Données projet'!$B$114,BY86+BX87-CG86)))</f>
        <v>319.20000000000005</v>
      </c>
      <c r="BZ87" s="14">
        <f>BY87*VLOOKUP('Données projet'!$B$12,Paramètres!$A$1:$I$89,3,0)*VLOOKUP('Données projet'!$B$12,Paramètres!$A$1:$I$89,5,0)</f>
        <v>343.58688000000006</v>
      </c>
      <c r="CA87" s="14">
        <f t="shared" si="93"/>
        <v>80.240565305520732</v>
      </c>
      <c r="CB87" s="22">
        <f t="shared" si="64"/>
        <v>738.1661339071153</v>
      </c>
      <c r="CC87" s="62">
        <f t="shared" si="65"/>
        <v>1010.4229644316656</v>
      </c>
      <c r="CD87" s="62">
        <f ca="1">AVERAGE(OFFSET($CC$3,0,0,'Données projet'!$E$12+1,1))-AVERAGE(OFFSET($H$3,0,0,'Données projet'!$E$12+1,1))</f>
        <v>548.17046467409421</v>
      </c>
      <c r="CE87" s="62">
        <f t="shared" si="94"/>
        <v>341.9250949809848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4.4000000000000004</v>
      </c>
      <c r="CT87" s="13">
        <f>IF('Données projet'!$A$140&gt;35,CT86+CS87-DB86,IF(A87&lt;'Données projet'!$A$140,$CQ$205^A87,IF(A87='Données projet'!$A$140,'Données projet'!$B$140,CT86+CS87-DB86)))</f>
        <v>195.59999999999985</v>
      </c>
      <c r="CU87" s="18">
        <f>CT87*VLOOKUP('Données projet'!$B$13,Paramètres!$A$1:$I$89,3,0)*VLOOKUP('Données projet'!$B$13,Paramètres!$A$1:$I$89,5,0)</f>
        <v>198.33839999999987</v>
      </c>
      <c r="CV87" s="14">
        <f t="shared" si="95"/>
        <v>49.378821219958034</v>
      </c>
      <c r="CW87" s="22">
        <f t="shared" si="67"/>
        <v>431.44082695809334</v>
      </c>
      <c r="CX87" s="62">
        <f t="shared" si="68"/>
        <v>703.69765748264365</v>
      </c>
      <c r="CY87" s="62">
        <f ca="1">AVERAGE(OFFSET($CX$3,0,0,'Données projet'!$E$13+1,1))-AVERAGE(OFFSET($H$3,0,0,'Données projet'!$E$13+1,1))</f>
        <v>345.67675698621832</v>
      </c>
      <c r="CZ87" s="62">
        <f t="shared" si="96"/>
        <v>178.72086185623849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0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70">
        <f t="shared" si="56"/>
        <v>183.33333333333334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>
        <f>VLOOKUP(A88,'Données projet'!$A$35:$I$55,2,0)</f>
        <v>191</v>
      </c>
      <c r="L88" s="13">
        <f>VLOOKUP(A88,'Données projet'!$A$35:$I$55,9,0)</f>
        <v>2.4</v>
      </c>
      <c r="M88" s="13">
        <f t="array" ref="M88">INDEX(L:L,MIN(IF(ISNUMBER(L88:L284),ROW(L88:L284),"")))</f>
        <v>2.4</v>
      </c>
      <c r="N88" s="14">
        <f>IF('Données projet'!$A$36&gt;35,N87+M88-V87,IF(A88&lt;'Données projet'!$A$36,$K$205^A88,IF(A88='Données projet'!$A$36,'Données projet'!$B$36,N87+M88-V87)))</f>
        <v>191.00000000000006</v>
      </c>
      <c r="O88" s="14">
        <f>N88*VLOOKUP('Données projet'!$B$9,Paramètres!$A$1:$I$89,3,0)*VLOOKUP('Données projet'!$B$9,Paramètres!$A$1:$I$89,5,0)</f>
        <v>199.63320000000007</v>
      </c>
      <c r="P88" s="14">
        <f t="shared" si="87"/>
        <v>49.663547577057898</v>
      </c>
      <c r="Q88" s="22">
        <f t="shared" si="54"/>
        <v>434.19183536337596</v>
      </c>
      <c r="R88" s="62">
        <f t="shared" si="55"/>
        <v>706.81429609165752</v>
      </c>
      <c r="S88" s="62">
        <f ca="1">AVERAGE(OFFSET($R$3,0,0,'Données projet'!$E$9+1,1))-AVERAGE(OFFSET($H$3,0,0,'Données projet'!$E$9+1,1))</f>
        <v>339.31420023556404</v>
      </c>
      <c r="T88" s="62">
        <f t="shared" si="88"/>
        <v>340.55370180356397</v>
      </c>
      <c r="U88" s="16">
        <f>IF(ISNA(VLOOKUP(A88,'Données projet'!$A$35:$I$55,3,0)),0,VLOOKUP(A88,'Données projet'!$A$35:$I$55,3,0))</f>
        <v>14</v>
      </c>
      <c r="V88" s="16">
        <f>IF(ISNA(VLOOKUP(A88,'Données projet'!$A$35:$I$55,4,0)),0,VLOOKUP(A88,'Données projet'!$A$35:$I$55,4,0))</f>
        <v>8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326</v>
      </c>
      <c r="AG88" s="13">
        <f>VLOOKUP(A88,'Données projet'!$A$61:$I$81,9,0)</f>
        <v>6.8</v>
      </c>
      <c r="AH88" s="13">
        <f t="array" ref="AH88">INDEX(AG:AG,MIN(IF(ISNUMBER(AG88:AG284),ROW(AG88:AG284),"")))</f>
        <v>6.8</v>
      </c>
      <c r="AI88" s="14">
        <f>IF('Données projet'!$A$62&gt;35,AI87+AH88-AQ87,IF(A88&lt;'Données projet'!$A$62,$AF$205^A88,IF(A88='Données projet'!$A$62,'Données projet'!$B$62,AI87+AH88-AQ87)))</f>
        <v>326.00000000000006</v>
      </c>
      <c r="AJ88" s="14">
        <f>AI88*VLOOKUP('Données projet'!$B$10,Paramètres!$A$1:$I$89,3,0)*VLOOKUP('Données projet'!$B$10,Paramètres!$A$1:$I$89,5,0)</f>
        <v>330.56400000000008</v>
      </c>
      <c r="AK88" s="14">
        <f t="shared" si="89"/>
        <v>77.547227137682853</v>
      </c>
      <c r="AL88" s="22">
        <f t="shared" si="58"/>
        <v>710.79372059813113</v>
      </c>
      <c r="AM88" s="62">
        <f t="shared" si="59"/>
        <v>983.4161813264127</v>
      </c>
      <c r="AN88" s="62">
        <f ca="1">AVERAGE(OFFSET($AM$3,0,0,'Données projet'!$E$10+1,1))-AVERAGE(OFFSET($H$3,0,0,'Données projet'!$E$10+1,1))</f>
        <v>520.80494930257237</v>
      </c>
      <c r="AO88" s="62">
        <f t="shared" si="90"/>
        <v>325.72635759450861</v>
      </c>
      <c r="AP88" s="16">
        <f>IF(ISNA(VLOOKUP(A88,'Données projet'!$A$61:$I$81,3,0)),0,VLOOKUP(A88,'Données projet'!$A$61:$I$81,3,0))</f>
        <v>14</v>
      </c>
      <c r="AQ88" s="16">
        <f>IF(ISNA(VLOOKUP(A88,'Données projet'!$A$61:$I$81,4,0)),0,VLOOKUP(A88,'Données projet'!$A$61:$I$81,4,0))</f>
        <v>28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>
        <f>VLOOKUP(A88,'Données projet'!$A$87:$I$107,2,0)</f>
        <v>191</v>
      </c>
      <c r="BB88" s="13">
        <f>VLOOKUP(A88,'Données projet'!$A$87:$I$107,9,0)</f>
        <v>2.4</v>
      </c>
      <c r="BC88" s="13">
        <f t="array" ref="BC88">INDEX(BB:BB,MIN(IF(ISNUMBER(BB88:BB284),ROW(BB88:BB284),"")))</f>
        <v>2.4</v>
      </c>
      <c r="BD88" s="13">
        <f>IF('Données projet'!$A$88&gt;35,BD87+BC88-BL87,IF(A88&lt;'Données projet'!$A$88,$BA$205^A88,IF(A88='Données projet'!$A$88,'Données projet'!$B$88,BD87+BC88-BL87)))</f>
        <v>191.00000000000006</v>
      </c>
      <c r="BE88" s="14">
        <f>BD88*VLOOKUP('Données projet'!$B$11,Paramètres!$A$1:$I$89,3,0)*VLOOKUP('Données projet'!$B$11,Paramètres!$A$1:$I$89,5,0)</f>
        <v>166.85760000000008</v>
      </c>
      <c r="BF88" s="14">
        <f t="shared" si="91"/>
        <v>42.385468111966098</v>
      </c>
      <c r="BG88" s="22">
        <f t="shared" si="61"/>
        <v>364.43167696167438</v>
      </c>
      <c r="BH88" s="62">
        <f t="shared" si="62"/>
        <v>637.05413768995595</v>
      </c>
      <c r="BI88" s="62">
        <f ca="1">AVERAGE(OFFSET($BH$3,0,0,'Données projet'!$E$11+1,1))-AVERAGE(OFFSET($H$3,0,0,'Données projet'!$E$11+1,1))</f>
        <v>294.05955218567476</v>
      </c>
      <c r="BJ88" s="62">
        <f t="shared" si="92"/>
        <v>294.839995960176</v>
      </c>
      <c r="BK88" s="16">
        <f>IF(ISNA(VLOOKUP(A88,'Données projet'!$A$87:$I$107,3,0)),0,VLOOKUP(A88,'Données projet'!$A$87:$I$107,3,0))</f>
        <v>14</v>
      </c>
      <c r="BL88" s="16">
        <f>IF(ISNA(VLOOKUP(A88,'Données projet'!$A$87:$I$107,4,0)),0,VLOOKUP(A88,'Données projet'!$A$87:$I$107,4,0))</f>
        <v>8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>
        <f>VLOOKUP(A88,'Données projet'!$A$113:$I$133,2,0)</f>
        <v>326</v>
      </c>
      <c r="BW88" s="13">
        <f>VLOOKUP(A88,'Données projet'!$A$113:$I$133,9,0)</f>
        <v>6.8</v>
      </c>
      <c r="BX88" s="13">
        <f t="array" ref="BX88">INDEX(BW:BW,MIN(IF(ISNUMBER(BW88:BW284),ROW(BW88:BW284),"")))</f>
        <v>6.8</v>
      </c>
      <c r="BY88" s="13">
        <f>IF('Données projet'!$A$114&gt;35,BY87+BX88-CG87,IF(A88&lt;'Données projet'!$A$114,$BV$205^A88,IF(A88='Données projet'!$A$114,'Données projet'!$B$114,BY87+BX88-CG87)))</f>
        <v>326.00000000000006</v>
      </c>
      <c r="BZ88" s="14">
        <f>BY88*VLOOKUP('Données projet'!$B$12,Paramètres!$A$1:$I$89,3,0)*VLOOKUP('Données projet'!$B$12,Paramètres!$A$1:$I$89,5,0)</f>
        <v>350.90640000000008</v>
      </c>
      <c r="CA88" s="14">
        <f t="shared" si="93"/>
        <v>81.749120308346747</v>
      </c>
      <c r="CB88" s="22">
        <f t="shared" si="64"/>
        <v>753.54169787037063</v>
      </c>
      <c r="CC88" s="62">
        <f t="shared" si="65"/>
        <v>1026.1641585986522</v>
      </c>
      <c r="CD88" s="62">
        <f ca="1">AVERAGE(OFFSET($CC$3,0,0,'Données projet'!$E$12+1,1))-AVERAGE(OFFSET($H$3,0,0,'Données projet'!$E$12+1,1))</f>
        <v>548.17046467409421</v>
      </c>
      <c r="CE88" s="62">
        <f t="shared" si="94"/>
        <v>341.9250949809848</v>
      </c>
      <c r="CF88" s="16">
        <f>IF(ISNA(VLOOKUP(A88,'Données projet'!$A$113:$I$133,3,0)),0,VLOOKUP(A88,'Données projet'!$A$113:$I$133,3,0))</f>
        <v>14</v>
      </c>
      <c r="CG88" s="16">
        <f>IF(ISNA(VLOOKUP(A88,'Données projet'!$A$113:$I$133,4,0)),0,VLOOKUP(A88,'Données projet'!$A$113:$I$133,4,0))</f>
        <v>28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>
        <f>VLOOKUP(A88,'Données projet'!$A$139:$I$159,2,0)</f>
        <v>200</v>
      </c>
      <c r="CR88" s="13">
        <f>VLOOKUP(A88,'Données projet'!$A$139:$I$159,9,0)</f>
        <v>4.4000000000000004</v>
      </c>
      <c r="CS88" s="13">
        <f t="array" ref="CS88">INDEX(CR:CR,MIN(IF(ISNUMBER(CR88:CR284),ROW(CR88:CR284),"")))</f>
        <v>4.4000000000000004</v>
      </c>
      <c r="CT88" s="13">
        <f>IF('Données projet'!$A$140&gt;35,CT87+CS88-DB87,IF(A88&lt;'Données projet'!$A$140,$CQ$205^A88,IF(A88='Données projet'!$A$140,'Données projet'!$B$140,CT87+CS88-DB87)))</f>
        <v>199.99999999999986</v>
      </c>
      <c r="CU88" s="18">
        <f>CT88*VLOOKUP('Données projet'!$B$13,Paramètres!$A$1:$I$89,3,0)*VLOOKUP('Données projet'!$B$13,Paramètres!$A$1:$I$89,5,0)</f>
        <v>202.79999999999987</v>
      </c>
      <c r="CV88" s="14">
        <f t="shared" si="95"/>
        <v>50.359024179353973</v>
      </c>
      <c r="CW88" s="22">
        <f t="shared" si="67"/>
        <v>440.91863377904127</v>
      </c>
      <c r="CX88" s="62">
        <f t="shared" si="68"/>
        <v>713.54109450732278</v>
      </c>
      <c r="CY88" s="62">
        <f ca="1">AVERAGE(OFFSET($CX$3,0,0,'Données projet'!$E$13+1,1))-AVERAGE(OFFSET($H$3,0,0,'Données projet'!$E$13+1,1))</f>
        <v>345.67675698621832</v>
      </c>
      <c r="CZ88" s="62">
        <f t="shared" si="96"/>
        <v>178.72086185623849</v>
      </c>
      <c r="DA88" s="16">
        <f>IF(ISNA(VLOOKUP(A88,'Données projet'!$A$139:$I$159,3,0)),0,VLOOKUP(A88,'Données projet'!$A$139:$I$159,3,0))</f>
        <v>13</v>
      </c>
      <c r="DB88" s="16">
        <f>IF(ISNA(VLOOKUP(A88,'Données projet'!$A$139:$I$159,4,0)),0,VLOOKUP(A88,'Données projet'!$A$139:$I$159,4,0))</f>
        <v>14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0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70">
        <f t="shared" si="56"/>
        <v>183.33333333333334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2</v>
      </c>
      <c r="N89" s="14">
        <f>IF('Données projet'!$A$36&gt;35,N88+M89-V88,IF(A89&lt;'Données projet'!$A$36,$K$205^A89,IF(A89='Données projet'!$A$36,'Données projet'!$B$36,N88+M89-V88)))</f>
        <v>185.00000000000006</v>
      </c>
      <c r="O89" s="14">
        <f>N89*VLOOKUP('Données projet'!$B$9,Paramètres!$A$1:$I$89,3,0)*VLOOKUP('Données projet'!$B$9,Paramètres!$A$1:$I$89,5,0)</f>
        <v>193.36200000000008</v>
      </c>
      <c r="P89" s="14">
        <f t="shared" si="87"/>
        <v>48.282482845036888</v>
      </c>
      <c r="Q89" s="22">
        <f t="shared" si="54"/>
        <v>420.86414095510605</v>
      </c>
      <c r="R89" s="62">
        <f t="shared" si="55"/>
        <v>693.84588902051075</v>
      </c>
      <c r="S89" s="62">
        <f ca="1">AVERAGE(OFFSET($R$3,0,0,'Données projet'!$E$9+1,1))-AVERAGE(OFFSET($H$3,0,0,'Données projet'!$E$9+1,1))</f>
        <v>339.31420023556404</v>
      </c>
      <c r="T89" s="62">
        <f t="shared" si="88"/>
        <v>340.55370180356397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6.4</v>
      </c>
      <c r="AI89" s="14">
        <f>IF('Données projet'!$A$62&gt;35,AI88+AH89-AQ88,IF(A89&lt;'Données projet'!$A$62,$AF$205^A89,IF(A89='Données projet'!$A$62,'Données projet'!$B$62,AI88+AH89-AQ88)))</f>
        <v>304.40000000000003</v>
      </c>
      <c r="AJ89" s="14">
        <f>AI89*VLOOKUP('Données projet'!$B$10,Paramètres!$A$1:$I$89,3,0)*VLOOKUP('Données projet'!$B$10,Paramètres!$A$1:$I$89,5,0)</f>
        <v>308.66160000000008</v>
      </c>
      <c r="AK89" s="14">
        <f t="shared" si="89"/>
        <v>72.98924863505313</v>
      </c>
      <c r="AL89" s="22">
        <f t="shared" si="58"/>
        <v>664.70856137271755</v>
      </c>
      <c r="AM89" s="62">
        <f t="shared" si="59"/>
        <v>937.69030943812231</v>
      </c>
      <c r="AN89" s="62">
        <f ca="1">AVERAGE(OFFSET($AM$3,0,0,'Données projet'!$E$10+1,1))-AVERAGE(OFFSET($H$3,0,0,'Données projet'!$E$10+1,1))</f>
        <v>520.80494930257237</v>
      </c>
      <c r="AO89" s="62">
        <f t="shared" si="90"/>
        <v>325.72635759450861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2</v>
      </c>
      <c r="BD89" s="13">
        <f>IF('Données projet'!$A$88&gt;35,BD88+BC89-BL88,IF(A89&lt;'Données projet'!$A$88,$BA$205^A89,IF(A89='Données projet'!$A$88,'Données projet'!$B$88,BD88+BC89-BL88)))</f>
        <v>185.00000000000006</v>
      </c>
      <c r="BE89" s="14">
        <f>BD89*VLOOKUP('Données projet'!$B$11,Paramètres!$A$1:$I$89,3,0)*VLOOKUP('Données projet'!$B$11,Paramètres!$A$1:$I$89,5,0)</f>
        <v>161.61600000000007</v>
      </c>
      <c r="BF89" s="14">
        <f t="shared" si="91"/>
        <v>41.20679526204917</v>
      </c>
      <c r="BG89" s="22">
        <f t="shared" si="61"/>
        <v>353.24970174806907</v>
      </c>
      <c r="BH89" s="62">
        <f t="shared" si="62"/>
        <v>626.23144981347377</v>
      </c>
      <c r="BI89" s="62">
        <f ca="1">AVERAGE(OFFSET($BH$3,0,0,'Données projet'!$E$11+1,1))-AVERAGE(OFFSET($H$3,0,0,'Données projet'!$E$11+1,1))</f>
        <v>294.05955218567476</v>
      </c>
      <c r="BJ89" s="62">
        <f t="shared" si="92"/>
        <v>294.839995960176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6.4</v>
      </c>
      <c r="BY89" s="13">
        <f>IF('Données projet'!$A$114&gt;35,BY88+BX89-CG88,IF(A89&lt;'Données projet'!$A$114,$BV$205^A89,IF(A89='Données projet'!$A$114,'Données projet'!$B$114,BY88+BX89-CG88)))</f>
        <v>304.40000000000003</v>
      </c>
      <c r="BZ89" s="14">
        <f>BY89*VLOOKUP('Données projet'!$B$12,Paramètres!$A$1:$I$89,3,0)*VLOOKUP('Données projet'!$B$12,Paramètres!$A$1:$I$89,5,0)</f>
        <v>327.65616</v>
      </c>
      <c r="CA89" s="14">
        <f t="shared" si="93"/>
        <v>76.94416793638409</v>
      </c>
      <c r="CB89" s="22">
        <f t="shared" si="64"/>
        <v>704.67890448920218</v>
      </c>
      <c r="CC89" s="62">
        <f t="shared" si="65"/>
        <v>977.66065255460694</v>
      </c>
      <c r="CD89" s="62">
        <f ca="1">AVERAGE(OFFSET($CC$3,0,0,'Données projet'!$E$12+1,1))-AVERAGE(OFFSET($H$3,0,0,'Données projet'!$E$12+1,1))</f>
        <v>548.17046467409421</v>
      </c>
      <c r="CE89" s="62">
        <f t="shared" si="94"/>
        <v>341.9250949809848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4.2</v>
      </c>
      <c r="CT89" s="13">
        <f>IF('Données projet'!$A$140&gt;35,CT88+CS89-DB88,IF(A89&lt;'Données projet'!$A$140,$CQ$205^A89,IF(A89='Données projet'!$A$140,'Données projet'!$B$140,CT88+CS89-DB88)))</f>
        <v>190.19999999999985</v>
      </c>
      <c r="CU89" s="18">
        <f>CT89*VLOOKUP('Données projet'!$B$13,Paramètres!$A$1:$I$89,3,0)*VLOOKUP('Données projet'!$B$13,Paramètres!$A$1:$I$89,5,0)</f>
        <v>192.86279999999988</v>
      </c>
      <c r="CV89" s="14">
        <f t="shared" si="95"/>
        <v>48.172325347436733</v>
      </c>
      <c r="CW89" s="22">
        <f t="shared" si="67"/>
        <v>419.80284331345206</v>
      </c>
      <c r="CX89" s="62">
        <f t="shared" si="68"/>
        <v>692.7845913788567</v>
      </c>
      <c r="CY89" s="62">
        <f ca="1">AVERAGE(OFFSET($CX$3,0,0,'Données projet'!$E$13+1,1))-AVERAGE(OFFSET($H$3,0,0,'Données projet'!$E$13+1,1))</f>
        <v>345.67675698621832</v>
      </c>
      <c r="CZ89" s="62">
        <f t="shared" si="96"/>
        <v>178.72086185623849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0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70">
        <f t="shared" si="56"/>
        <v>183.33333333333334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2</v>
      </c>
      <c r="N90" s="14">
        <f>IF('Données projet'!$A$36&gt;35,N89+M90-V89,IF(A90&lt;'Données projet'!$A$36,$K$205^A90,IF(A90='Données projet'!$A$36,'Données projet'!$B$36,N89+M90-V89)))</f>
        <v>187.00000000000006</v>
      </c>
      <c r="O90" s="14">
        <f>N90*VLOOKUP('Données projet'!$B$9,Paramètres!$A$1:$I$89,3,0)*VLOOKUP('Données projet'!$B$9,Paramètres!$A$1:$I$89,5,0)</f>
        <v>195.4524000000001</v>
      </c>
      <c r="P90" s="14">
        <f t="shared" si="87"/>
        <v>48.743408969320619</v>
      </c>
      <c r="Q90" s="22">
        <f t="shared" si="54"/>
        <v>425.30770062156694</v>
      </c>
      <c r="R90" s="62">
        <f t="shared" si="55"/>
        <v>698.64250319204177</v>
      </c>
      <c r="S90" s="62">
        <f ca="1">AVERAGE(OFFSET($R$3,0,0,'Données projet'!$E$9+1,1))-AVERAGE(OFFSET($H$3,0,0,'Données projet'!$E$9+1,1))</f>
        <v>339.31420023556404</v>
      </c>
      <c r="T90" s="62">
        <f t="shared" si="88"/>
        <v>340.55370180356397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6.4</v>
      </c>
      <c r="AI90" s="14">
        <f>IF('Données projet'!$A$62&gt;35,AI89+AH90-AQ89,IF(A90&lt;'Données projet'!$A$62,$AF$205^A90,IF(A90='Données projet'!$A$62,'Données projet'!$B$62,AI89+AH90-AQ89)))</f>
        <v>310.8</v>
      </c>
      <c r="AJ90" s="14">
        <f>AI90*VLOOKUP('Données projet'!$B$10,Paramètres!$A$1:$I$89,3,0)*VLOOKUP('Données projet'!$B$10,Paramètres!$A$1:$I$89,5,0)</f>
        <v>315.15120000000002</v>
      </c>
      <c r="AK90" s="14">
        <f t="shared" si="89"/>
        <v>74.343571754005879</v>
      </c>
      <c r="AL90" s="22">
        <f t="shared" si="58"/>
        <v>678.37006080489357</v>
      </c>
      <c r="AM90" s="62">
        <f t="shared" si="59"/>
        <v>951.7048633753684</v>
      </c>
      <c r="AN90" s="62">
        <f ca="1">AVERAGE(OFFSET($AM$3,0,0,'Données projet'!$E$10+1,1))-AVERAGE(OFFSET($H$3,0,0,'Données projet'!$E$10+1,1))</f>
        <v>520.80494930257237</v>
      </c>
      <c r="AO90" s="62">
        <f t="shared" si="90"/>
        <v>325.72635759450861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2</v>
      </c>
      <c r="BD90" s="13">
        <f>IF('Données projet'!$A$88&gt;35,BD89+BC90-BL89,IF(A90&lt;'Données projet'!$A$88,$BA$205^A90,IF(A90='Données projet'!$A$88,'Données projet'!$B$88,BD89+BC90-BL89)))</f>
        <v>187.00000000000006</v>
      </c>
      <c r="BE90" s="14">
        <f>BD90*VLOOKUP('Données projet'!$B$11,Paramètres!$A$1:$I$89,3,0)*VLOOKUP('Données projet'!$B$11,Paramètres!$A$1:$I$89,5,0)</f>
        <v>163.36320000000006</v>
      </c>
      <c r="BF90" s="14">
        <f t="shared" si="91"/>
        <v>41.600173715581661</v>
      </c>
      <c r="BG90" s="22">
        <f t="shared" si="61"/>
        <v>356.97787588797149</v>
      </c>
      <c r="BH90" s="62">
        <f t="shared" si="62"/>
        <v>630.31267845844627</v>
      </c>
      <c r="BI90" s="62">
        <f ca="1">AVERAGE(OFFSET($BH$3,0,0,'Données projet'!$E$11+1,1))-AVERAGE(OFFSET($H$3,0,0,'Données projet'!$E$11+1,1))</f>
        <v>294.05955218567476</v>
      </c>
      <c r="BJ90" s="62">
        <f t="shared" si="92"/>
        <v>294.839995960176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6.4</v>
      </c>
      <c r="BY90" s="13">
        <f>IF('Données projet'!$A$114&gt;35,BY89+BX90-CG89,IF(A90&lt;'Données projet'!$A$114,$BV$205^A90,IF(A90='Données projet'!$A$114,'Données projet'!$B$114,BY89+BX90-CG89)))</f>
        <v>310.8</v>
      </c>
      <c r="BZ90" s="14">
        <f>BY90*VLOOKUP('Données projet'!$B$12,Paramètres!$A$1:$I$89,3,0)*VLOOKUP('Données projet'!$B$12,Paramètres!$A$1:$I$89,5,0)</f>
        <v>334.54512</v>
      </c>
      <c r="CA90" s="14">
        <f t="shared" si="93"/>
        <v>78.37187499534933</v>
      </c>
      <c r="CB90" s="22">
        <f t="shared" si="64"/>
        <v>719.16376628356682</v>
      </c>
      <c r="CC90" s="62">
        <f t="shared" si="65"/>
        <v>992.49856885404165</v>
      </c>
      <c r="CD90" s="62">
        <f ca="1">AVERAGE(OFFSET($CC$3,0,0,'Données projet'!$E$12+1,1))-AVERAGE(OFFSET($H$3,0,0,'Données projet'!$E$12+1,1))</f>
        <v>548.17046467409421</v>
      </c>
      <c r="CE90" s="62">
        <f t="shared" si="94"/>
        <v>341.9250949809848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4.2</v>
      </c>
      <c r="CT90" s="13">
        <f>IF('Données projet'!$A$140&gt;35,CT89+CS90-DB89,IF(A90&lt;'Données projet'!$A$140,$CQ$205^A90,IF(A90='Données projet'!$A$140,'Données projet'!$B$140,CT89+CS90-DB89)))</f>
        <v>194.39999999999984</v>
      </c>
      <c r="CU90" s="18">
        <f>CT90*VLOOKUP('Données projet'!$B$13,Paramètres!$A$1:$I$89,3,0)*VLOOKUP('Données projet'!$B$13,Paramètres!$A$1:$I$89,5,0)</f>
        <v>197.12159999999986</v>
      </c>
      <c r="CV90" s="14">
        <f t="shared" si="95"/>
        <v>49.111049803800405</v>
      </c>
      <c r="CW90" s="22">
        <f t="shared" si="67"/>
        <v>428.85519840828539</v>
      </c>
      <c r="CX90" s="62">
        <f t="shared" si="68"/>
        <v>702.19000097876028</v>
      </c>
      <c r="CY90" s="62">
        <f ca="1">AVERAGE(OFFSET($CX$3,0,0,'Données projet'!$E$13+1,1))-AVERAGE(OFFSET($H$3,0,0,'Données projet'!$E$13+1,1))</f>
        <v>345.67675698621832</v>
      </c>
      <c r="CZ90" s="62">
        <f t="shared" si="96"/>
        <v>178.72086185623849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0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70">
        <f t="shared" si="56"/>
        <v>183.33333333333334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2</v>
      </c>
      <c r="N91" s="14">
        <f>IF('Données projet'!$A$36&gt;35,N90+M91-V90,IF(A91&lt;'Données projet'!$A$36,$K$205^A91,IF(A91='Données projet'!$A$36,'Données projet'!$B$36,N90+M91-V90)))</f>
        <v>189.00000000000006</v>
      </c>
      <c r="O91" s="14">
        <f>N91*VLOOKUP('Données projet'!$B$9,Paramètres!$A$1:$I$89,3,0)*VLOOKUP('Données projet'!$B$9,Paramètres!$A$1:$I$89,5,0)</f>
        <v>197.54280000000008</v>
      </c>
      <c r="P91" s="14">
        <f t="shared" si="87"/>
        <v>49.203761623019254</v>
      </c>
      <c r="Q91" s="22">
        <f t="shared" si="54"/>
        <v>429.75026149342534</v>
      </c>
      <c r="R91" s="62">
        <f t="shared" si="55"/>
        <v>703.43199386261904</v>
      </c>
      <c r="S91" s="62">
        <f ca="1">AVERAGE(OFFSET($R$3,0,0,'Données projet'!$E$9+1,1))-AVERAGE(OFFSET($H$3,0,0,'Données projet'!$E$9+1,1))</f>
        <v>339.31420023556404</v>
      </c>
      <c r="T91" s="62">
        <f t="shared" si="88"/>
        <v>340.55370180356397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6.4</v>
      </c>
      <c r="AI91" s="14">
        <f>IF('Données projet'!$A$62&gt;35,AI90+AH91-AQ90,IF(A91&lt;'Données projet'!$A$62,$AF$205^A91,IF(A91='Données projet'!$A$62,'Données projet'!$B$62,AI90+AH91-AQ90)))</f>
        <v>317.2</v>
      </c>
      <c r="AJ91" s="14">
        <f>AI91*VLOOKUP('Données projet'!$B$10,Paramètres!$A$1:$I$89,3,0)*VLOOKUP('Données projet'!$B$10,Paramètres!$A$1:$I$89,5,0)</f>
        <v>321.64080000000001</v>
      </c>
      <c r="AK91" s="14">
        <f t="shared" si="89"/>
        <v>75.694652325793228</v>
      </c>
      <c r="AL91" s="22">
        <f t="shared" si="58"/>
        <v>692.0259128007566</v>
      </c>
      <c r="AM91" s="62">
        <f t="shared" si="59"/>
        <v>965.7076451699503</v>
      </c>
      <c r="AN91" s="62">
        <f ca="1">AVERAGE(OFFSET($AM$3,0,0,'Données projet'!$E$10+1,1))-AVERAGE(OFFSET($H$3,0,0,'Données projet'!$E$10+1,1))</f>
        <v>520.80494930257237</v>
      </c>
      <c r="AO91" s="62">
        <f t="shared" si="90"/>
        <v>325.72635759450861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2</v>
      </c>
      <c r="BD91" s="13">
        <f>IF('Données projet'!$A$88&gt;35,BD90+BC91-BL90,IF(A91&lt;'Données projet'!$A$88,$BA$205^A91,IF(A91='Données projet'!$A$88,'Données projet'!$B$88,BD90+BC91-BL90)))</f>
        <v>189.00000000000006</v>
      </c>
      <c r="BE91" s="14">
        <f>BD91*VLOOKUP('Données projet'!$B$11,Paramètres!$A$1:$I$89,3,0)*VLOOKUP('Données projet'!$B$11,Paramètres!$A$1:$I$89,5,0)</f>
        <v>165.11040000000008</v>
      </c>
      <c r="BF91" s="14">
        <f t="shared" si="91"/>
        <v>41.993062739333482</v>
      </c>
      <c r="BG91" s="22">
        <f t="shared" si="61"/>
        <v>360.70519760433928</v>
      </c>
      <c r="BH91" s="62">
        <f t="shared" si="62"/>
        <v>634.38692997353292</v>
      </c>
      <c r="BI91" s="62">
        <f ca="1">AVERAGE(OFFSET($BH$3,0,0,'Données projet'!$E$11+1,1))-AVERAGE(OFFSET($H$3,0,0,'Données projet'!$E$11+1,1))</f>
        <v>294.05955218567476</v>
      </c>
      <c r="BJ91" s="62">
        <f t="shared" si="92"/>
        <v>294.839995960176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6.4</v>
      </c>
      <c r="BY91" s="13">
        <f>IF('Données projet'!$A$114&gt;35,BY90+BX91-CG90,IF(A91&lt;'Données projet'!$A$114,$BV$205^A91,IF(A91='Données projet'!$A$114,'Données projet'!$B$114,BY90+BX91-CG90)))</f>
        <v>317.2</v>
      </c>
      <c r="BZ91" s="14">
        <f>BY91*VLOOKUP('Données projet'!$B$12,Paramètres!$A$1:$I$89,3,0)*VLOOKUP('Données projet'!$B$12,Paramètres!$A$1:$I$89,5,0)</f>
        <v>341.43407999999994</v>
      </c>
      <c r="CA91" s="14">
        <f t="shared" si="93"/>
        <v>79.796163809870151</v>
      </c>
      <c r="CB91" s="22">
        <f t="shared" si="64"/>
        <v>733.64267463552369</v>
      </c>
      <c r="CC91" s="62">
        <f t="shared" si="65"/>
        <v>1007.3244070047174</v>
      </c>
      <c r="CD91" s="62">
        <f ca="1">AVERAGE(OFFSET($CC$3,0,0,'Données projet'!$E$12+1,1))-AVERAGE(OFFSET($H$3,0,0,'Données projet'!$E$12+1,1))</f>
        <v>548.17046467409421</v>
      </c>
      <c r="CE91" s="62">
        <f t="shared" si="94"/>
        <v>341.9250949809848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4.2</v>
      </c>
      <c r="CT91" s="13">
        <f>IF('Données projet'!$A$140&gt;35,CT90+CS91-DB90,IF(A91&lt;'Données projet'!$A$140,$CQ$205^A91,IF(A91='Données projet'!$A$140,'Données projet'!$B$140,CT90+CS91-DB90)))</f>
        <v>198.59999999999982</v>
      </c>
      <c r="CU91" s="18">
        <f>CT91*VLOOKUP('Données projet'!$B$13,Paramètres!$A$1:$I$89,3,0)*VLOOKUP('Données projet'!$B$13,Paramètres!$A$1:$I$89,5,0)</f>
        <v>201.38039999999984</v>
      </c>
      <c r="CV91" s="14">
        <f t="shared" si="95"/>
        <v>50.047416314000095</v>
      </c>
      <c r="CW91" s="22">
        <f t="shared" si="67"/>
        <v>437.90344674688322</v>
      </c>
      <c r="CX91" s="62">
        <f t="shared" si="68"/>
        <v>711.58517911607692</v>
      </c>
      <c r="CY91" s="62">
        <f ca="1">AVERAGE(OFFSET($CX$3,0,0,'Données projet'!$E$13+1,1))-AVERAGE(OFFSET($H$3,0,0,'Données projet'!$E$13+1,1))</f>
        <v>345.67675698621832</v>
      </c>
      <c r="CZ91" s="62">
        <f t="shared" si="96"/>
        <v>178.72086185623849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0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70">
        <f t="shared" si="56"/>
        <v>183.33333333333334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2</v>
      </c>
      <c r="N92" s="14">
        <f>IF('Données projet'!$A$36&gt;35,N91+M92-V91,IF(A92&lt;'Données projet'!$A$36,$K$205^A92,IF(A92='Données projet'!$A$36,'Données projet'!$B$36,N91+M92-V91)))</f>
        <v>191.00000000000006</v>
      </c>
      <c r="O92" s="14">
        <f>N92*VLOOKUP('Données projet'!$B$9,Paramètres!$A$1:$I$89,3,0)*VLOOKUP('Données projet'!$B$9,Paramètres!$A$1:$I$89,5,0)</f>
        <v>199.63320000000007</v>
      </c>
      <c r="P92" s="14">
        <f t="shared" si="87"/>
        <v>49.663547577057898</v>
      </c>
      <c r="Q92" s="22">
        <f t="shared" si="54"/>
        <v>434.19183536337596</v>
      </c>
      <c r="R92" s="62">
        <f t="shared" si="55"/>
        <v>708.2144790748996</v>
      </c>
      <c r="S92" s="62">
        <f ca="1">AVERAGE(OFFSET($R$3,0,0,'Données projet'!$E$9+1,1))-AVERAGE(OFFSET($H$3,0,0,'Données projet'!$E$9+1,1))</f>
        <v>339.31420023556404</v>
      </c>
      <c r="T92" s="62">
        <f t="shared" si="88"/>
        <v>340.55370180356397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6.4</v>
      </c>
      <c r="AI92" s="14">
        <f>IF('Données projet'!$A$62&gt;35,AI91+AH92-AQ91,IF(A92&lt;'Données projet'!$A$62,$AF$205^A92,IF(A92='Données projet'!$A$62,'Données projet'!$B$62,AI91+AH92-AQ91)))</f>
        <v>323.59999999999997</v>
      </c>
      <c r="AJ92" s="14">
        <f>AI92*VLOOKUP('Données projet'!$B$10,Paramètres!$A$1:$I$89,3,0)*VLOOKUP('Données projet'!$B$10,Paramètres!$A$1:$I$89,5,0)</f>
        <v>328.13039999999995</v>
      </c>
      <c r="AK92" s="14">
        <f t="shared" si="89"/>
        <v>77.042563313388285</v>
      </c>
      <c r="AL92" s="22">
        <f t="shared" si="58"/>
        <v>705.67624443748446</v>
      </c>
      <c r="AM92" s="62">
        <f t="shared" si="59"/>
        <v>979.6988881490081</v>
      </c>
      <c r="AN92" s="62">
        <f ca="1">AVERAGE(OFFSET($AM$3,0,0,'Données projet'!$E$10+1,1))-AVERAGE(OFFSET($H$3,0,0,'Données projet'!$E$10+1,1))</f>
        <v>520.80494930257237</v>
      </c>
      <c r="AO92" s="62">
        <f t="shared" si="90"/>
        <v>325.72635759450861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2</v>
      </c>
      <c r="BD92" s="13">
        <f>IF('Données projet'!$A$88&gt;35,BD91+BC92-BL91,IF(A92&lt;'Données projet'!$A$88,$BA$205^A92,IF(A92='Données projet'!$A$88,'Données projet'!$B$88,BD91+BC92-BL91)))</f>
        <v>191.00000000000006</v>
      </c>
      <c r="BE92" s="14">
        <f>BD92*VLOOKUP('Données projet'!$B$11,Paramètres!$A$1:$I$89,3,0)*VLOOKUP('Données projet'!$B$11,Paramètres!$A$1:$I$89,5,0)</f>
        <v>166.85760000000008</v>
      </c>
      <c r="BF92" s="14">
        <f t="shared" si="91"/>
        <v>42.385468111966098</v>
      </c>
      <c r="BG92" s="22">
        <f t="shared" si="61"/>
        <v>364.43167696167438</v>
      </c>
      <c r="BH92" s="62">
        <f t="shared" si="62"/>
        <v>638.45432067319803</v>
      </c>
      <c r="BI92" s="62">
        <f ca="1">AVERAGE(OFFSET($BH$3,0,0,'Données projet'!$E$11+1,1))-AVERAGE(OFFSET($H$3,0,0,'Données projet'!$E$11+1,1))</f>
        <v>294.05955218567476</v>
      </c>
      <c r="BJ92" s="62">
        <f t="shared" si="92"/>
        <v>294.839995960176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6.4</v>
      </c>
      <c r="BY92" s="13">
        <f>IF('Données projet'!$A$114&gt;35,BY91+BX92-CG91,IF(A92&lt;'Données projet'!$A$114,$BV$205^A92,IF(A92='Données projet'!$A$114,'Données projet'!$B$114,BY91+BX92-CG91)))</f>
        <v>323.59999999999997</v>
      </c>
      <c r="BZ92" s="14">
        <f>BY92*VLOOKUP('Données projet'!$B$12,Paramètres!$A$1:$I$89,3,0)*VLOOKUP('Données projet'!$B$12,Paramètres!$A$1:$I$89,5,0)</f>
        <v>348.32303999999993</v>
      </c>
      <c r="CA92" s="14">
        <f t="shared" si="93"/>
        <v>81.217111296415496</v>
      </c>
      <c r="CB92" s="22">
        <f t="shared" si="64"/>
        <v>748.11576350792348</v>
      </c>
      <c r="CC92" s="62">
        <f t="shared" si="65"/>
        <v>1022.1384072194471</v>
      </c>
      <c r="CD92" s="62">
        <f ca="1">AVERAGE(OFFSET($CC$3,0,0,'Données projet'!$E$12+1,1))-AVERAGE(OFFSET($H$3,0,0,'Données projet'!$E$12+1,1))</f>
        <v>548.17046467409421</v>
      </c>
      <c r="CE92" s="62">
        <f t="shared" si="94"/>
        <v>341.9250949809848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4.2</v>
      </c>
      <c r="CT92" s="13">
        <f>IF('Données projet'!$A$140&gt;35,CT91+CS92-DB91,IF(A92&lt;'Données projet'!$A$140,$CQ$205^A92,IF(A92='Données projet'!$A$140,'Données projet'!$B$140,CT91+CS92-DB91)))</f>
        <v>202.79999999999981</v>
      </c>
      <c r="CU92" s="18">
        <f>CT92*VLOOKUP('Données projet'!$B$13,Paramètres!$A$1:$I$89,3,0)*VLOOKUP('Données projet'!$B$13,Paramètres!$A$1:$I$89,5,0)</f>
        <v>205.63919999999982</v>
      </c>
      <c r="CV92" s="14">
        <f t="shared" si="95"/>
        <v>50.981480488268076</v>
      </c>
      <c r="CW92" s="22">
        <f t="shared" si="67"/>
        <v>446.94768518373326</v>
      </c>
      <c r="CX92" s="62">
        <f t="shared" si="68"/>
        <v>720.9703288952569</v>
      </c>
      <c r="CY92" s="62">
        <f ca="1">AVERAGE(OFFSET($CX$3,0,0,'Données projet'!$E$13+1,1))-AVERAGE(OFFSET($H$3,0,0,'Données projet'!$E$13+1,1))</f>
        <v>345.67675698621832</v>
      </c>
      <c r="CZ92" s="62">
        <f t="shared" si="96"/>
        <v>178.72086185623849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0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70">
        <f t="shared" si="56"/>
        <v>183.33333333333334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193</v>
      </c>
      <c r="L93" s="13">
        <f>VLOOKUP(A93,'Données projet'!$A$35:$I$55,9,0)</f>
        <v>2</v>
      </c>
      <c r="M93" s="13">
        <f t="array" ref="M93">INDEX(L:L,MIN(IF(ISNUMBER(L93:L289),ROW(L93:L289),"")))</f>
        <v>2</v>
      </c>
      <c r="N93" s="14">
        <f>IF('Données projet'!$A$36&gt;35,N92+M93-V92,IF(A93&lt;'Données projet'!$A$36,$K$205^A93,IF(A93='Données projet'!$A$36,'Données projet'!$B$36,N92+M93-V92)))</f>
        <v>193.00000000000006</v>
      </c>
      <c r="O93" s="14">
        <f>N93*VLOOKUP('Données projet'!$B$9,Paramètres!$A$1:$I$89,3,0)*VLOOKUP('Données projet'!$B$9,Paramètres!$A$1:$I$89,5,0)</f>
        <v>201.72360000000009</v>
      </c>
      <c r="P93" s="14">
        <f t="shared" si="87"/>
        <v>50.122773452392735</v>
      </c>
      <c r="Q93" s="22">
        <f t="shared" si="54"/>
        <v>438.6324337629174</v>
      </c>
      <c r="R93" s="62">
        <f t="shared" si="55"/>
        <v>712.99007476714507</v>
      </c>
      <c r="S93" s="62">
        <f ca="1">AVERAGE(OFFSET($R$3,0,0,'Données projet'!$E$9+1,1))-AVERAGE(OFFSET($H$3,0,0,'Données projet'!$E$9+1,1))</f>
        <v>339.31420023556404</v>
      </c>
      <c r="T93" s="62">
        <f t="shared" si="88"/>
        <v>340.55370180356397</v>
      </c>
      <c r="U93" s="16">
        <f>IF(ISNA(VLOOKUP(A93,'Données projet'!$A$35:$I$55,3,0)),0,VLOOKUP(A93,'Données projet'!$A$35:$I$55,3,0))</f>
        <v>15</v>
      </c>
      <c r="V93" s="16">
        <f>IF(ISNA(VLOOKUP(A93,'Données projet'!$A$35:$I$55,4,0)),0,VLOOKUP(A93,'Données projet'!$A$35:$I$55,4,0))</f>
        <v>193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330</v>
      </c>
      <c r="AG93" s="13">
        <f>VLOOKUP(A93,'Données projet'!$A$61:$I$81,9,0)</f>
        <v>6.4</v>
      </c>
      <c r="AH93" s="13">
        <f t="array" ref="AH93">INDEX(AG:AG,MIN(IF(ISNUMBER(AG93:AG289),ROW(AG93:AG289),"")))</f>
        <v>6.4</v>
      </c>
      <c r="AI93" s="14">
        <f>IF('Données projet'!$A$62&gt;35,AI92+AH93-AQ92,IF(A93&lt;'Données projet'!$A$62,$AF$205^A93,IF(A93='Données projet'!$A$62,'Données projet'!$B$62,AI92+AH93-AQ92)))</f>
        <v>329.99999999999994</v>
      </c>
      <c r="AJ93" s="14">
        <f>AI93*VLOOKUP('Données projet'!$B$10,Paramètres!$A$1:$I$89,3,0)*VLOOKUP('Données projet'!$B$10,Paramètres!$A$1:$I$89,5,0)</f>
        <v>334.61999999999995</v>
      </c>
      <c r="AK93" s="14">
        <f t="shared" si="89"/>
        <v>78.387374628661505</v>
      </c>
      <c r="AL93" s="22">
        <f t="shared" si="58"/>
        <v>719.32117747825203</v>
      </c>
      <c r="AM93" s="62">
        <f t="shared" si="59"/>
        <v>993.67881848247976</v>
      </c>
      <c r="AN93" s="62">
        <f ca="1">AVERAGE(OFFSET($AM$3,0,0,'Données projet'!$E$10+1,1))-AVERAGE(OFFSET($H$3,0,0,'Données projet'!$E$10+1,1))</f>
        <v>520.80494930257237</v>
      </c>
      <c r="AO93" s="62">
        <f t="shared" si="90"/>
        <v>325.72635759450861</v>
      </c>
      <c r="AP93" s="16">
        <f>IF(ISNA(VLOOKUP(A93,'Données projet'!$A$61:$I$81,3,0)),0,VLOOKUP(A93,'Données projet'!$A$61:$I$81,3,0))</f>
        <v>15</v>
      </c>
      <c r="AQ93" s="16">
        <f>IF(ISNA(VLOOKUP(A93,'Données projet'!$A$61:$I$81,4,0)),0,VLOOKUP(A93,'Données projet'!$A$61:$I$81,4,0))</f>
        <v>28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193</v>
      </c>
      <c r="BB93" s="13">
        <f>VLOOKUP(A93,'Données projet'!$A$87:$I$107,9,0)</f>
        <v>2</v>
      </c>
      <c r="BC93" s="13">
        <f t="array" ref="BC93">INDEX(BB:BB,MIN(IF(ISNUMBER(BB93:BB289),ROW(BB93:BB289),"")))</f>
        <v>2</v>
      </c>
      <c r="BD93" s="13">
        <f>IF('Données projet'!$A$88&gt;35,BD92+BC93-BL92,IF(A93&lt;'Données projet'!$A$88,$BA$205^A93,IF(A93='Données projet'!$A$88,'Données projet'!$B$88,BD92+BC93-BL92)))</f>
        <v>193.00000000000006</v>
      </c>
      <c r="BE93" s="14">
        <f>BD93*VLOOKUP('Données projet'!$B$11,Paramètres!$A$1:$I$89,3,0)*VLOOKUP('Données projet'!$B$11,Paramètres!$A$1:$I$89,5,0)</f>
        <v>168.60480000000007</v>
      </c>
      <c r="BF93" s="14">
        <f t="shared" si="91"/>
        <v>42.7773954841498</v>
      </c>
      <c r="BG93" s="22">
        <f t="shared" si="61"/>
        <v>368.15732380156101</v>
      </c>
      <c r="BH93" s="62">
        <f t="shared" si="62"/>
        <v>642.51496480578862</v>
      </c>
      <c r="BI93" s="62">
        <f ca="1">AVERAGE(OFFSET($BH$3,0,0,'Données projet'!$E$11+1,1))-AVERAGE(OFFSET($H$3,0,0,'Données projet'!$E$11+1,1))</f>
        <v>294.05955218567476</v>
      </c>
      <c r="BJ93" s="62">
        <f t="shared" si="92"/>
        <v>294.839995960176</v>
      </c>
      <c r="BK93" s="16">
        <f>IF(ISNA(VLOOKUP(A93,'Données projet'!$A$87:$I$107,3,0)),0,VLOOKUP(A93,'Données projet'!$A$87:$I$107,3,0))</f>
        <v>15</v>
      </c>
      <c r="BL93" s="16">
        <f>IF(ISNA(VLOOKUP(A93,'Données projet'!$A$87:$I$107,4,0)),0,VLOOKUP(A93,'Données projet'!$A$87:$I$107,4,0))</f>
        <v>193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>
        <f>VLOOKUP(A93,'Données projet'!$A$113:$I$133,2,0)</f>
        <v>330</v>
      </c>
      <c r="BW93" s="13">
        <f>VLOOKUP(A93,'Données projet'!$A$113:$I$133,9,0)</f>
        <v>6.4</v>
      </c>
      <c r="BX93" s="13">
        <f t="array" ref="BX93">INDEX(BW:BW,MIN(IF(ISNUMBER(BW93:BW289),ROW(BW93:BW289),"")))</f>
        <v>6.4</v>
      </c>
      <c r="BY93" s="13">
        <f>IF('Données projet'!$A$114&gt;35,BY92+BX93-CG92,IF(A93&lt;'Données projet'!$A$114,$BV$205^A93,IF(A93='Données projet'!$A$114,'Données projet'!$B$114,BY92+BX93-CG92)))</f>
        <v>329.99999999999994</v>
      </c>
      <c r="BZ93" s="14">
        <f>BY93*VLOOKUP('Données projet'!$B$12,Paramètres!$A$1:$I$89,3,0)*VLOOKUP('Données projet'!$B$12,Paramètres!$A$1:$I$89,5,0)</f>
        <v>355.21199999999993</v>
      </c>
      <c r="CA93" s="14">
        <f t="shared" si="93"/>
        <v>82.634791155027401</v>
      </c>
      <c r="CB93" s="22">
        <f t="shared" si="64"/>
        <v>762.58316126167256</v>
      </c>
      <c r="CC93" s="62">
        <f t="shared" si="65"/>
        <v>1036.9408022659002</v>
      </c>
      <c r="CD93" s="62">
        <f ca="1">AVERAGE(OFFSET($CC$3,0,0,'Données projet'!$E$12+1,1))-AVERAGE(OFFSET($H$3,0,0,'Données projet'!$E$12+1,1))</f>
        <v>548.17046467409421</v>
      </c>
      <c r="CE93" s="62">
        <f t="shared" si="94"/>
        <v>341.9250949809848</v>
      </c>
      <c r="CF93" s="16">
        <f>IF(ISNA(VLOOKUP(A93,'Données projet'!$A$113:$I$133,3,0)),0,VLOOKUP(A93,'Données projet'!$A$113:$I$133,3,0))</f>
        <v>15</v>
      </c>
      <c r="CG93" s="16">
        <f>IF(ISNA(VLOOKUP(A93,'Données projet'!$A$113:$I$133,4,0)),0,VLOOKUP(A93,'Données projet'!$A$113:$I$133,4,0))</f>
        <v>28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>
        <f>VLOOKUP(A93,'Données projet'!$A$139:$I$159,2,0)</f>
        <v>207</v>
      </c>
      <c r="CR93" s="13">
        <f>VLOOKUP(A93,'Données projet'!$A$139:$I$159,9,0)</f>
        <v>4.2</v>
      </c>
      <c r="CS93" s="13">
        <f t="array" ref="CS93">INDEX(CR:CR,MIN(IF(ISNUMBER(CR93:CR289),ROW(CR93:CR289),"")))</f>
        <v>4.2</v>
      </c>
      <c r="CT93" s="13">
        <f>IF('Données projet'!$A$140&gt;35,CT92+CS93-DB92,IF(A93&lt;'Données projet'!$A$140,$CQ$205^A93,IF(A93='Données projet'!$A$140,'Données projet'!$B$140,CT92+CS93-DB92)))</f>
        <v>206.9999999999998</v>
      </c>
      <c r="CU93" s="18">
        <f>CT93*VLOOKUP('Données projet'!$B$13,Paramètres!$A$1:$I$89,3,0)*VLOOKUP('Données projet'!$B$13,Paramètres!$A$1:$I$89,5,0)</f>
        <v>209.8979999999998</v>
      </c>
      <c r="CV93" s="14">
        <f t="shared" si="95"/>
        <v>51.913295501810218</v>
      </c>
      <c r="CW93" s="22">
        <f t="shared" si="67"/>
        <v>455.98800633231912</v>
      </c>
      <c r="CX93" s="62">
        <f t="shared" si="68"/>
        <v>730.34564733654679</v>
      </c>
      <c r="CY93" s="62">
        <f ca="1">AVERAGE(OFFSET($CX$3,0,0,'Données projet'!$E$13+1,1))-AVERAGE(OFFSET($H$3,0,0,'Données projet'!$E$13+1,1))</f>
        <v>345.67675698621832</v>
      </c>
      <c r="CZ93" s="62">
        <f t="shared" si="96"/>
        <v>178.72086185623849</v>
      </c>
      <c r="DA93" s="16">
        <f>IF(ISNA(VLOOKUP(A93,'Données projet'!$A$139:$I$159,3,0)),0,VLOOKUP(A93,'Données projet'!$A$139:$I$159,3,0))</f>
        <v>14</v>
      </c>
      <c r="DB93" s="16">
        <f>IF(ISNA(VLOOKUP(A93,'Données projet'!$A$139:$I$159,4,0)),0,VLOOKUP(A93,'Données projet'!$A$139:$I$159,4,0))</f>
        <v>14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0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70">
        <f t="shared" si="56"/>
        <v>183.33333333333334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5.6843418860808015E-14</v>
      </c>
      <c r="O94" s="14">
        <f>N94*VLOOKUP('Données projet'!$B$9,Paramètres!$A$1:$I$89,3,0)*VLOOKUP('Données projet'!$B$9,Paramètres!$A$1:$I$89,5,0)</f>
        <v>5.9412741393316544E-14</v>
      </c>
      <c r="P94" s="14">
        <f t="shared" si="87"/>
        <v>9.483138037075782E-13</v>
      </c>
      <c r="Q94" s="22">
        <f t="shared" si="54"/>
        <v>1.7551237327173916E-12</v>
      </c>
      <c r="R94" s="62">
        <f t="shared" si="55"/>
        <v>274.68682684284681</v>
      </c>
      <c r="S94" s="62">
        <f ca="1">AVERAGE(OFFSET($R$3,0,0,'Données projet'!$E$9+1,1))-AVERAGE(OFFSET($H$3,0,0,'Données projet'!$E$9+1,1))</f>
        <v>339.31420023556404</v>
      </c>
      <c r="T94" s="62">
        <f t="shared" si="88"/>
        <v>340.55370180356397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6</v>
      </c>
      <c r="AI94" s="14">
        <f>IF('Données projet'!$A$62&gt;35,AI93+AH94-AQ93,IF(A94&lt;'Données projet'!$A$62,$AF$205^A94,IF(A94='Données projet'!$A$62,'Données projet'!$B$62,AI93+AH94-AQ93)))</f>
        <v>307.99999999999994</v>
      </c>
      <c r="AJ94" s="14">
        <f>AI94*VLOOKUP('Données projet'!$B$10,Paramètres!$A$1:$I$89,3,0)*VLOOKUP('Données projet'!$B$10,Paramètres!$A$1:$I$89,5,0)</f>
        <v>312.31199999999995</v>
      </c>
      <c r="AK94" s="14">
        <f t="shared" si="89"/>
        <v>73.751458791112015</v>
      </c>
      <c r="AL94" s="22">
        <f t="shared" si="58"/>
        <v>672.39385739452007</v>
      </c>
      <c r="AM94" s="62">
        <f t="shared" si="59"/>
        <v>947.08068423736518</v>
      </c>
      <c r="AN94" s="62">
        <f ca="1">AVERAGE(OFFSET($AM$3,0,0,'Données projet'!$E$10+1,1))-AVERAGE(OFFSET($H$3,0,0,'Données projet'!$E$10+1,1))</f>
        <v>520.80494930257237</v>
      </c>
      <c r="AO94" s="62">
        <f t="shared" si="90"/>
        <v>325.72635759450861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5.6843418860808015E-14</v>
      </c>
      <c r="BE94" s="14">
        <f>BD94*VLOOKUP('Données projet'!$B$11,Paramètres!$A$1:$I$89,3,0)*VLOOKUP('Données projet'!$B$11,Paramètres!$A$1:$I$89,5,0)</f>
        <v>4.9658410716801891E-14</v>
      </c>
      <c r="BF94" s="14">
        <f t="shared" si="91"/>
        <v>8.0934058173791862E-13</v>
      </c>
      <c r="BG94" s="22">
        <f t="shared" si="61"/>
        <v>1.4960899118586383E-12</v>
      </c>
      <c r="BH94" s="62">
        <f t="shared" si="62"/>
        <v>274.68682684284653</v>
      </c>
      <c r="BI94" s="62">
        <f ca="1">AVERAGE(OFFSET($BH$3,0,0,'Données projet'!$E$11+1,1))-AVERAGE(OFFSET($H$3,0,0,'Données projet'!$E$11+1,1))</f>
        <v>294.05955218567476</v>
      </c>
      <c r="BJ94" s="62">
        <f t="shared" si="92"/>
        <v>294.839995960176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6</v>
      </c>
      <c r="BY94" s="13">
        <f>IF('Données projet'!$A$114&gt;35,BY93+BX94-CG93,IF(A94&lt;'Données projet'!$A$114,$BV$205^A94,IF(A94='Données projet'!$A$114,'Données projet'!$B$114,BY93+BX94-CG93)))</f>
        <v>307.99999999999994</v>
      </c>
      <c r="BZ94" s="14">
        <f>BY94*VLOOKUP('Données projet'!$B$12,Paramètres!$A$1:$I$89,3,0)*VLOOKUP('Données projet'!$B$12,Paramètres!$A$1:$I$89,5,0)</f>
        <v>331.53119999999996</v>
      </c>
      <c r="CA94" s="14">
        <f t="shared" si="93"/>
        <v>77.747678417000927</v>
      </c>
      <c r="CB94" s="22">
        <f t="shared" si="64"/>
        <v>712.82737990960993</v>
      </c>
      <c r="CC94" s="62">
        <f t="shared" si="65"/>
        <v>987.51420675245504</v>
      </c>
      <c r="CD94" s="62">
        <f ca="1">AVERAGE(OFFSET($CC$3,0,0,'Données projet'!$E$12+1,1))-AVERAGE(OFFSET($H$3,0,0,'Données projet'!$E$12+1,1))</f>
        <v>548.17046467409421</v>
      </c>
      <c r="CE94" s="62">
        <f t="shared" si="94"/>
        <v>341.9250949809848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3.8</v>
      </c>
      <c r="CT94" s="13">
        <f>IF('Données projet'!$A$140&gt;35,CT93+CS94-DB93,IF(A94&lt;'Données projet'!$A$140,$CQ$205^A94,IF(A94='Données projet'!$A$140,'Données projet'!$B$140,CT93+CS94-DB93)))</f>
        <v>196.79999999999981</v>
      </c>
      <c r="CU94" s="18">
        <f>CT94*VLOOKUP('Données projet'!$B$13,Paramètres!$A$1:$I$89,3,0)*VLOOKUP('Données projet'!$B$13,Paramètres!$A$1:$I$89,5,0)</f>
        <v>199.55519999999984</v>
      </c>
      <c r="CV94" s="14">
        <f t="shared" si="95"/>
        <v>49.646401484745567</v>
      </c>
      <c r="CW94" s="22">
        <f t="shared" si="67"/>
        <v>434.02612258593155</v>
      </c>
      <c r="CX94" s="62">
        <f t="shared" si="68"/>
        <v>708.7129494287766</v>
      </c>
      <c r="CY94" s="62">
        <f ca="1">AVERAGE(OFFSET($CX$3,0,0,'Données projet'!$E$13+1,1))-AVERAGE(OFFSET($H$3,0,0,'Données projet'!$E$13+1,1))</f>
        <v>345.67675698621832</v>
      </c>
      <c r="CZ94" s="62">
        <f t="shared" si="96"/>
        <v>178.72086185623849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0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70">
        <f t="shared" si="56"/>
        <v>183.33333333333334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5.6843418860808015E-14</v>
      </c>
      <c r="O95" s="14">
        <f>N95*VLOOKUP('Données projet'!$B$9,Paramètres!$A$1:$I$89,3,0)*VLOOKUP('Données projet'!$B$9,Paramètres!$A$1:$I$89,5,0)</f>
        <v>5.9412741393316544E-14</v>
      </c>
      <c r="P95" s="14">
        <f t="shared" si="87"/>
        <v>9.483138037075782E-13</v>
      </c>
      <c r="Q95" s="22">
        <f t="shared" si="54"/>
        <v>1.7551237327173916E-12</v>
      </c>
      <c r="R95" s="62">
        <f t="shared" si="55"/>
        <v>275.01030204311348</v>
      </c>
      <c r="S95" s="62">
        <f ca="1">AVERAGE(OFFSET($R$3,0,0,'Données projet'!$E$9+1,1))-AVERAGE(OFFSET($H$3,0,0,'Données projet'!$E$9+1,1))</f>
        <v>339.31420023556404</v>
      </c>
      <c r="T95" s="62">
        <f t="shared" si="88"/>
        <v>340.55370180356397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6</v>
      </c>
      <c r="AI95" s="14">
        <f>IF('Données projet'!$A$62&gt;35,AI94+AH95-AQ94,IF(A95&lt;'Données projet'!$A$62,$AF$205^A95,IF(A95='Données projet'!$A$62,'Données projet'!$B$62,AI94+AH95-AQ94)))</f>
        <v>313.99999999999994</v>
      </c>
      <c r="AJ95" s="14">
        <f>AI95*VLOOKUP('Données projet'!$B$10,Paramètres!$A$1:$I$89,3,0)*VLOOKUP('Données projet'!$B$10,Paramètres!$A$1:$I$89,5,0)</f>
        <v>318.39599999999996</v>
      </c>
      <c r="AK95" s="14">
        <f t="shared" si="89"/>
        <v>75.019512724334945</v>
      </c>
      <c r="AL95" s="22">
        <f t="shared" si="58"/>
        <v>685.19868466154992</v>
      </c>
      <c r="AM95" s="62">
        <f t="shared" si="59"/>
        <v>960.20898670466158</v>
      </c>
      <c r="AN95" s="62">
        <f ca="1">AVERAGE(OFFSET($AM$3,0,0,'Données projet'!$E$10+1,1))-AVERAGE(OFFSET($H$3,0,0,'Données projet'!$E$10+1,1))</f>
        <v>520.80494930257237</v>
      </c>
      <c r="AO95" s="62">
        <f t="shared" si="90"/>
        <v>325.72635759450861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5.6843418860808015E-14</v>
      </c>
      <c r="BE95" s="14">
        <f>BD95*VLOOKUP('Données projet'!$B$11,Paramètres!$A$1:$I$89,3,0)*VLOOKUP('Données projet'!$B$11,Paramètres!$A$1:$I$89,5,0)</f>
        <v>4.9658410716801891E-14</v>
      </c>
      <c r="BF95" s="14">
        <f t="shared" si="91"/>
        <v>8.0934058173791862E-13</v>
      </c>
      <c r="BG95" s="22">
        <f t="shared" si="61"/>
        <v>1.4960899118586383E-12</v>
      </c>
      <c r="BH95" s="62">
        <f t="shared" si="62"/>
        <v>275.0103020431132</v>
      </c>
      <c r="BI95" s="62">
        <f ca="1">AVERAGE(OFFSET($BH$3,0,0,'Données projet'!$E$11+1,1))-AVERAGE(OFFSET($H$3,0,0,'Données projet'!$E$11+1,1))</f>
        <v>294.05955218567476</v>
      </c>
      <c r="BJ95" s="62">
        <f t="shared" si="92"/>
        <v>294.839995960176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6</v>
      </c>
      <c r="BY95" s="13">
        <f>IF('Données projet'!$A$114&gt;35,BY94+BX95-CG94,IF(A95&lt;'Données projet'!$A$114,$BV$205^A95,IF(A95='Données projet'!$A$114,'Données projet'!$B$114,BY94+BX95-CG94)))</f>
        <v>313.99999999999994</v>
      </c>
      <c r="BZ95" s="14">
        <f>BY95*VLOOKUP('Données projet'!$B$12,Paramètres!$A$1:$I$89,3,0)*VLOOKUP('Données projet'!$B$12,Paramètres!$A$1:$I$89,5,0)</f>
        <v>337.98959999999994</v>
      </c>
      <c r="CA95" s="14">
        <f t="shared" si="93"/>
        <v>79.084441798114071</v>
      </c>
      <c r="CB95" s="22">
        <f t="shared" si="64"/>
        <v>726.40395613171529</v>
      </c>
      <c r="CC95" s="62">
        <f t="shared" si="65"/>
        <v>1001.414258174827</v>
      </c>
      <c r="CD95" s="62">
        <f ca="1">AVERAGE(OFFSET($CC$3,0,0,'Données projet'!$E$12+1,1))-AVERAGE(OFFSET($H$3,0,0,'Données projet'!$E$12+1,1))</f>
        <v>548.17046467409421</v>
      </c>
      <c r="CE95" s="62">
        <f t="shared" si="94"/>
        <v>341.9250949809848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3.8</v>
      </c>
      <c r="CT95" s="13">
        <f>IF('Données projet'!$A$140&gt;35,CT94+CS95-DB94,IF(A95&lt;'Données projet'!$A$140,$CQ$205^A95,IF(A95='Données projet'!$A$140,'Données projet'!$B$140,CT94+CS95-DB94)))</f>
        <v>200.59999999999982</v>
      </c>
      <c r="CU95" s="18">
        <f>CT95*VLOOKUP('Données projet'!$B$13,Paramètres!$A$1:$I$89,3,0)*VLOOKUP('Données projet'!$B$13,Paramètres!$A$1:$I$89,5,0)</f>
        <v>203.40839999999986</v>
      </c>
      <c r="CV95" s="14">
        <f t="shared" si="95"/>
        <v>50.492492598976959</v>
      </c>
      <c r="CW95" s="22">
        <f t="shared" si="67"/>
        <v>442.21072127655128</v>
      </c>
      <c r="CX95" s="62">
        <f t="shared" si="68"/>
        <v>717.221023319663</v>
      </c>
      <c r="CY95" s="62">
        <f ca="1">AVERAGE(OFFSET($CX$3,0,0,'Données projet'!$E$13+1,1))-AVERAGE(OFFSET($H$3,0,0,'Données projet'!$E$13+1,1))</f>
        <v>345.67675698621832</v>
      </c>
      <c r="CZ95" s="62">
        <f t="shared" si="96"/>
        <v>178.72086185623849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0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70">
        <f t="shared" si="56"/>
        <v>183.33333333333334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5.6843418860808015E-14</v>
      </c>
      <c r="O96" s="14">
        <f>N96*VLOOKUP('Données projet'!$B$9,Paramètres!$A$1:$I$89,3,0)*VLOOKUP('Données projet'!$B$9,Paramètres!$A$1:$I$89,5,0)</f>
        <v>5.9412741393316544E-14</v>
      </c>
      <c r="P96" s="14">
        <f t="shared" si="87"/>
        <v>9.483138037075782E-13</v>
      </c>
      <c r="Q96" s="22">
        <f t="shared" si="54"/>
        <v>1.7551237327173916E-12</v>
      </c>
      <c r="R96" s="62">
        <f t="shared" si="55"/>
        <v>275.32816567183772</v>
      </c>
      <c r="S96" s="62">
        <f ca="1">AVERAGE(OFFSET($R$3,0,0,'Données projet'!$E$9+1,1))-AVERAGE(OFFSET($H$3,0,0,'Données projet'!$E$9+1,1))</f>
        <v>339.31420023556404</v>
      </c>
      <c r="T96" s="62">
        <f t="shared" si="88"/>
        <v>340.55370180356397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6</v>
      </c>
      <c r="AI96" s="14">
        <f>IF('Données projet'!$A$62&gt;35,AI95+AH96-AQ95,IF(A96&lt;'Données projet'!$A$62,$AF$205^A96,IF(A96='Données projet'!$A$62,'Données projet'!$B$62,AI95+AH96-AQ95)))</f>
        <v>319.99999999999994</v>
      </c>
      <c r="AJ96" s="14">
        <f>AI96*VLOOKUP('Données projet'!$B$10,Paramètres!$A$1:$I$89,3,0)*VLOOKUP('Données projet'!$B$10,Paramètres!$A$1:$I$89,5,0)</f>
        <v>324.47999999999996</v>
      </c>
      <c r="AK96" s="14">
        <f t="shared" si="89"/>
        <v>76.284749200165507</v>
      </c>
      <c r="AL96" s="22">
        <f t="shared" si="58"/>
        <v>697.99860485695478</v>
      </c>
      <c r="AM96" s="62">
        <f t="shared" si="59"/>
        <v>973.3267705287908</v>
      </c>
      <c r="AN96" s="62">
        <f ca="1">AVERAGE(OFFSET($AM$3,0,0,'Données projet'!$E$10+1,1))-AVERAGE(OFFSET($H$3,0,0,'Données projet'!$E$10+1,1))</f>
        <v>520.80494930257237</v>
      </c>
      <c r="AO96" s="62">
        <f t="shared" si="90"/>
        <v>325.72635759450861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5.6843418860808015E-14</v>
      </c>
      <c r="BE96" s="14">
        <f>BD96*VLOOKUP('Données projet'!$B$11,Paramètres!$A$1:$I$89,3,0)*VLOOKUP('Données projet'!$B$11,Paramètres!$A$1:$I$89,5,0)</f>
        <v>4.9658410716801891E-14</v>
      </c>
      <c r="BF96" s="14">
        <f t="shared" si="91"/>
        <v>8.0934058173791862E-13</v>
      </c>
      <c r="BG96" s="22">
        <f t="shared" si="61"/>
        <v>1.4960899118586383E-12</v>
      </c>
      <c r="BH96" s="62">
        <f t="shared" si="62"/>
        <v>275.32816567183744</v>
      </c>
      <c r="BI96" s="62">
        <f ca="1">AVERAGE(OFFSET($BH$3,0,0,'Données projet'!$E$11+1,1))-AVERAGE(OFFSET($H$3,0,0,'Données projet'!$E$11+1,1))</f>
        <v>294.05955218567476</v>
      </c>
      <c r="BJ96" s="62">
        <f t="shared" si="92"/>
        <v>294.839995960176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6</v>
      </c>
      <c r="BY96" s="13">
        <f>IF('Données projet'!$A$114&gt;35,BY95+BX96-CG95,IF(A96&lt;'Données projet'!$A$114,$BV$205^A96,IF(A96='Données projet'!$A$114,'Données projet'!$B$114,BY95+BX96-CG95)))</f>
        <v>319.99999999999994</v>
      </c>
      <c r="BZ96" s="14">
        <f>BY96*VLOOKUP('Données projet'!$B$12,Paramètres!$A$1:$I$89,3,0)*VLOOKUP('Données projet'!$B$12,Paramètres!$A$1:$I$89,5,0)</f>
        <v>344.44799999999992</v>
      </c>
      <c r="CA96" s="14">
        <f t="shared" si="93"/>
        <v>80.418235058027051</v>
      </c>
      <c r="CB96" s="22">
        <f t="shared" si="64"/>
        <v>739.9753593927303</v>
      </c>
      <c r="CC96" s="62">
        <f t="shared" si="65"/>
        <v>1015.3035250645662</v>
      </c>
      <c r="CD96" s="62">
        <f ca="1">AVERAGE(OFFSET($CC$3,0,0,'Données projet'!$E$12+1,1))-AVERAGE(OFFSET($H$3,0,0,'Données projet'!$E$12+1,1))</f>
        <v>548.17046467409421</v>
      </c>
      <c r="CE96" s="62">
        <f t="shared" si="94"/>
        <v>341.9250949809848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3.8</v>
      </c>
      <c r="CT96" s="13">
        <f>IF('Données projet'!$A$140&gt;35,CT95+CS96-DB95,IF(A96&lt;'Données projet'!$A$140,$CQ$205^A96,IF(A96='Données projet'!$A$140,'Données projet'!$B$140,CT95+CS96-DB95)))</f>
        <v>204.39999999999984</v>
      </c>
      <c r="CU96" s="18">
        <f>CT96*VLOOKUP('Données projet'!$B$13,Paramètres!$A$1:$I$89,3,0)*VLOOKUP('Données projet'!$B$13,Paramètres!$A$1:$I$89,5,0)</f>
        <v>207.26159999999985</v>
      </c>
      <c r="CV96" s="14">
        <f t="shared" si="95"/>
        <v>51.3367200324452</v>
      </c>
      <c r="CW96" s="22">
        <f t="shared" si="67"/>
        <v>450.39207405650836</v>
      </c>
      <c r="CX96" s="62">
        <f t="shared" si="68"/>
        <v>725.72023972834427</v>
      </c>
      <c r="CY96" s="62">
        <f ca="1">AVERAGE(OFFSET($CX$3,0,0,'Données projet'!$E$13+1,1))-AVERAGE(OFFSET($H$3,0,0,'Données projet'!$E$13+1,1))</f>
        <v>345.67675698621832</v>
      </c>
      <c r="CZ96" s="62">
        <f t="shared" si="96"/>
        <v>178.72086185623849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0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70">
        <f t="shared" si="56"/>
        <v>183.33333333333334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5.6843418860808015E-14</v>
      </c>
      <c r="O97" s="14">
        <f>N97*VLOOKUP('Données projet'!$B$9,Paramètres!$A$1:$I$89,3,0)*VLOOKUP('Données projet'!$B$9,Paramètres!$A$1:$I$89,5,0)</f>
        <v>5.9412741393316544E-14</v>
      </c>
      <c r="P97" s="14">
        <f t="shared" si="87"/>
        <v>9.483138037075782E-13</v>
      </c>
      <c r="Q97" s="22">
        <f t="shared" si="54"/>
        <v>1.7551237327173916E-12</v>
      </c>
      <c r="R97" s="62">
        <f t="shared" si="55"/>
        <v>275.64051507724025</v>
      </c>
      <c r="S97" s="62">
        <f ca="1">AVERAGE(OFFSET($R$3,0,0,'Données projet'!$E$9+1,1))-AVERAGE(OFFSET($H$3,0,0,'Données projet'!$E$9+1,1))</f>
        <v>339.31420023556404</v>
      </c>
      <c r="T97" s="62">
        <f t="shared" si="88"/>
        <v>340.55370180356397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6</v>
      </c>
      <c r="AI97" s="14">
        <f>IF('Données projet'!$A$62&gt;35,AI96+AH97-AQ96,IF(A97&lt;'Données projet'!$A$62,$AF$205^A97,IF(A97='Données projet'!$A$62,'Données projet'!$B$62,AI96+AH97-AQ96)))</f>
        <v>325.99999999999994</v>
      </c>
      <c r="AJ97" s="14">
        <f>AI97*VLOOKUP('Données projet'!$B$10,Paramètres!$A$1:$I$89,3,0)*VLOOKUP('Données projet'!$B$10,Paramètres!$A$1:$I$89,5,0)</f>
        <v>330.56399999999996</v>
      </c>
      <c r="AK97" s="14">
        <f t="shared" si="89"/>
        <v>77.547227137682853</v>
      </c>
      <c r="AL97" s="22">
        <f t="shared" si="58"/>
        <v>710.79372059813079</v>
      </c>
      <c r="AM97" s="62">
        <f t="shared" si="59"/>
        <v>986.43423567536934</v>
      </c>
      <c r="AN97" s="62">
        <f ca="1">AVERAGE(OFFSET($AM$3,0,0,'Données projet'!$E$10+1,1))-AVERAGE(OFFSET($H$3,0,0,'Données projet'!$E$10+1,1))</f>
        <v>520.80494930257237</v>
      </c>
      <c r="AO97" s="62">
        <f t="shared" si="90"/>
        <v>325.72635759450861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5.6843418860808015E-14</v>
      </c>
      <c r="BE97" s="14">
        <f>BD97*VLOOKUP('Données projet'!$B$11,Paramètres!$A$1:$I$89,3,0)*VLOOKUP('Données projet'!$B$11,Paramètres!$A$1:$I$89,5,0)</f>
        <v>4.9658410716801891E-14</v>
      </c>
      <c r="BF97" s="14">
        <f t="shared" si="91"/>
        <v>8.0934058173791862E-13</v>
      </c>
      <c r="BG97" s="22">
        <f t="shared" si="61"/>
        <v>1.4960899118586383E-12</v>
      </c>
      <c r="BH97" s="62">
        <f t="shared" si="62"/>
        <v>275.64051507723997</v>
      </c>
      <c r="BI97" s="62">
        <f ca="1">AVERAGE(OFFSET($BH$3,0,0,'Données projet'!$E$11+1,1))-AVERAGE(OFFSET($H$3,0,0,'Données projet'!$E$11+1,1))</f>
        <v>294.05955218567476</v>
      </c>
      <c r="BJ97" s="62">
        <f t="shared" si="92"/>
        <v>294.839995960176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6</v>
      </c>
      <c r="BY97" s="13">
        <f>IF('Données projet'!$A$114&gt;35,BY96+BX97-CG96,IF(A97&lt;'Données projet'!$A$114,$BV$205^A97,IF(A97='Données projet'!$A$114,'Données projet'!$B$114,BY96+BX97-CG96)))</f>
        <v>325.99999999999994</v>
      </c>
      <c r="BZ97" s="14">
        <f>BY97*VLOOKUP('Données projet'!$B$12,Paramètres!$A$1:$I$89,3,0)*VLOOKUP('Données projet'!$B$12,Paramètres!$A$1:$I$89,5,0)</f>
        <v>350.90639999999991</v>
      </c>
      <c r="CA97" s="14">
        <f t="shared" si="93"/>
        <v>81.749120308346747</v>
      </c>
      <c r="CB97" s="22">
        <f t="shared" si="64"/>
        <v>753.54169787037029</v>
      </c>
      <c r="CC97" s="62">
        <f t="shared" si="65"/>
        <v>1029.1822129476088</v>
      </c>
      <c r="CD97" s="62">
        <f ca="1">AVERAGE(OFFSET($CC$3,0,0,'Données projet'!$E$12+1,1))-AVERAGE(OFFSET($H$3,0,0,'Données projet'!$E$12+1,1))</f>
        <v>548.17046467409421</v>
      </c>
      <c r="CE97" s="62">
        <f t="shared" si="94"/>
        <v>341.9250949809848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3.8</v>
      </c>
      <c r="CT97" s="13">
        <f>IF('Données projet'!$A$140&gt;35,CT96+CS97-DB96,IF(A97&lt;'Données projet'!$A$140,$CQ$205^A97,IF(A97='Données projet'!$A$140,'Données projet'!$B$140,CT96+CS97-DB96)))</f>
        <v>208.19999999999985</v>
      </c>
      <c r="CU97" s="18">
        <f>CT97*VLOOKUP('Données projet'!$B$13,Paramètres!$A$1:$I$89,3,0)*VLOOKUP('Données projet'!$B$13,Paramètres!$A$1:$I$89,5,0)</f>
        <v>211.11479999999986</v>
      </c>
      <c r="CV97" s="14">
        <f t="shared" si="95"/>
        <v>52.179122428493628</v>
      </c>
      <c r="CW97" s="22">
        <f t="shared" si="67"/>
        <v>458.57024822962609</v>
      </c>
      <c r="CX97" s="62">
        <f t="shared" si="68"/>
        <v>734.21076330686458</v>
      </c>
      <c r="CY97" s="62">
        <f ca="1">AVERAGE(OFFSET($CX$3,0,0,'Données projet'!$E$13+1,1))-AVERAGE(OFFSET($H$3,0,0,'Données projet'!$E$13+1,1))</f>
        <v>345.67675698621832</v>
      </c>
      <c r="CZ97" s="62">
        <f t="shared" si="96"/>
        <v>178.72086185623849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0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70">
        <f t="shared" si="56"/>
        <v>183.33333333333334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5.6843418860808015E-14</v>
      </c>
      <c r="O98" s="14">
        <f>N98*VLOOKUP('Données projet'!$B$9,Paramètres!$A$1:$I$89,3,0)*VLOOKUP('Données projet'!$B$9,Paramètres!$A$1:$I$89,5,0)</f>
        <v>5.9412741393316544E-14</v>
      </c>
      <c r="P98" s="14">
        <f t="shared" si="87"/>
        <v>9.483138037075782E-13</v>
      </c>
      <c r="Q98" s="22">
        <f t="shared" si="54"/>
        <v>1.7551237327173916E-12</v>
      </c>
      <c r="R98" s="62">
        <f t="shared" si="55"/>
        <v>275.9474459187677</v>
      </c>
      <c r="S98" s="62">
        <f ca="1">AVERAGE(OFFSET($R$3,0,0,'Données projet'!$E$9+1,1))-AVERAGE(OFFSET($H$3,0,0,'Données projet'!$E$9+1,1))</f>
        <v>339.31420023556404</v>
      </c>
      <c r="T98" s="62">
        <f t="shared" si="88"/>
        <v>340.55370180356397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>
        <f>VLOOKUP(A98,'Données projet'!$A$61:$I$81,2,0)</f>
        <v>332</v>
      </c>
      <c r="AG98" s="13">
        <f>VLOOKUP(A98,'Données projet'!$A$61:$I$81,9,0)</f>
        <v>6</v>
      </c>
      <c r="AH98" s="13">
        <f t="array" ref="AH98">INDEX(AG:AG,MIN(IF(ISNUMBER(AG98:AG294),ROW(AG98:AG294),"")))</f>
        <v>6</v>
      </c>
      <c r="AI98" s="14">
        <f>IF('Données projet'!$A$62&gt;35,AI97+AH98-AQ97,IF(A98&lt;'Données projet'!$A$62,$AF$205^A98,IF(A98='Données projet'!$A$62,'Données projet'!$B$62,AI97+AH98-AQ97)))</f>
        <v>331.99999999999994</v>
      </c>
      <c r="AJ98" s="14">
        <f>AI98*VLOOKUP('Données projet'!$B$10,Paramètres!$A$1:$I$89,3,0)*VLOOKUP('Données projet'!$B$10,Paramètres!$A$1:$I$89,5,0)</f>
        <v>336.64799999999997</v>
      </c>
      <c r="AK98" s="14">
        <f t="shared" si="89"/>
        <v>78.807003163010378</v>
      </c>
      <c r="AL98" s="22">
        <f t="shared" si="58"/>
        <v>723.58413050890977</v>
      </c>
      <c r="AM98" s="62">
        <f t="shared" si="59"/>
        <v>999.53157642767565</v>
      </c>
      <c r="AN98" s="62">
        <f ca="1">AVERAGE(OFFSET($AM$3,0,0,'Données projet'!$E$10+1,1))-AVERAGE(OFFSET($H$3,0,0,'Données projet'!$E$10+1,1))</f>
        <v>520.80494930257237</v>
      </c>
      <c r="AO98" s="62">
        <f t="shared" si="90"/>
        <v>325.72635759450861</v>
      </c>
      <c r="AP98" s="16">
        <f>IF(ISNA(VLOOKUP(A98,'Données projet'!$A$61:$I$81,3,0)),0,VLOOKUP(A98,'Données projet'!$A$61:$I$81,3,0))</f>
        <v>16</v>
      </c>
      <c r="AQ98" s="16">
        <f>IF(ISNA(VLOOKUP(A98,'Données projet'!$A$61:$I$81,4,0)),0,VLOOKUP(A98,'Données projet'!$A$61:$I$81,4,0))</f>
        <v>28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5.6843418860808015E-14</v>
      </c>
      <c r="BE98" s="14">
        <f>BD98*VLOOKUP('Données projet'!$B$11,Paramètres!$A$1:$I$89,3,0)*VLOOKUP('Données projet'!$B$11,Paramètres!$A$1:$I$89,5,0)</f>
        <v>4.9658410716801891E-14</v>
      </c>
      <c r="BF98" s="14">
        <f t="shared" si="91"/>
        <v>8.0934058173791862E-13</v>
      </c>
      <c r="BG98" s="22">
        <f t="shared" si="61"/>
        <v>1.4960899118586383E-12</v>
      </c>
      <c r="BH98" s="62">
        <f t="shared" si="62"/>
        <v>275.94744591876741</v>
      </c>
      <c r="BI98" s="62">
        <f ca="1">AVERAGE(OFFSET($BH$3,0,0,'Données projet'!$E$11+1,1))-AVERAGE(OFFSET($H$3,0,0,'Données projet'!$E$11+1,1))</f>
        <v>294.05955218567476</v>
      </c>
      <c r="BJ98" s="62">
        <f t="shared" si="92"/>
        <v>294.839995960176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>
        <f>VLOOKUP(A98,'Données projet'!$A$113:$I$133,2,0)</f>
        <v>332</v>
      </c>
      <c r="BW98" s="13">
        <f>VLOOKUP(A98,'Données projet'!$A$113:$I$133,9,0)</f>
        <v>6</v>
      </c>
      <c r="BX98" s="13">
        <f t="array" ref="BX98">INDEX(BW:BW,MIN(IF(ISNUMBER(BW98:BW294),ROW(BW98:BW294),"")))</f>
        <v>6</v>
      </c>
      <c r="BY98" s="13">
        <f>IF('Données projet'!$A$114&gt;35,BY97+BX98-CG97,IF(A98&lt;'Données projet'!$A$114,$BV$205^A98,IF(A98='Données projet'!$A$114,'Données projet'!$B$114,BY97+BX98-CG97)))</f>
        <v>331.99999999999994</v>
      </c>
      <c r="BZ98" s="14">
        <f>BY98*VLOOKUP('Données projet'!$B$12,Paramètres!$A$1:$I$89,3,0)*VLOOKUP('Données projet'!$B$12,Paramètres!$A$1:$I$89,5,0)</f>
        <v>357.36479999999995</v>
      </c>
      <c r="CA98" s="14">
        <f t="shared" si="93"/>
        <v>83.077157243480769</v>
      </c>
      <c r="CB98" s="22">
        <f t="shared" si="64"/>
        <v>767.10307553239545</v>
      </c>
      <c r="CC98" s="62">
        <f t="shared" si="65"/>
        <v>1043.0505214511613</v>
      </c>
      <c r="CD98" s="62">
        <f ca="1">AVERAGE(OFFSET($CC$3,0,0,'Données projet'!$E$12+1,1))-AVERAGE(OFFSET($H$3,0,0,'Données projet'!$E$12+1,1))</f>
        <v>548.17046467409421</v>
      </c>
      <c r="CE98" s="62">
        <f t="shared" si="94"/>
        <v>341.9250949809848</v>
      </c>
      <c r="CF98" s="16">
        <f>IF(ISNA(VLOOKUP(A98,'Données projet'!$A$113:$I$133,3,0)),0,VLOOKUP(A98,'Données projet'!$A$113:$I$133,3,0))</f>
        <v>16</v>
      </c>
      <c r="CG98" s="16">
        <f>IF(ISNA(VLOOKUP(A98,'Données projet'!$A$113:$I$133,4,0)),0,VLOOKUP(A98,'Données projet'!$A$113:$I$133,4,0))</f>
        <v>28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>
        <f>VLOOKUP(A98,'Données projet'!$A$139:$I$159,2,0)</f>
        <v>212</v>
      </c>
      <c r="CR98" s="13">
        <f>VLOOKUP(A98,'Données projet'!$A$139:$I$159,9,0)</f>
        <v>3.8</v>
      </c>
      <c r="CS98" s="13">
        <f t="array" ref="CS98">INDEX(CR:CR,MIN(IF(ISNUMBER(CR98:CR294),ROW(CR98:CR294),"")))</f>
        <v>3.8</v>
      </c>
      <c r="CT98" s="13">
        <f>IF('Données projet'!$A$140&gt;35,CT97+CS98-DB97,IF(A98&lt;'Données projet'!$A$140,$CQ$205^A98,IF(A98='Données projet'!$A$140,'Données projet'!$B$140,CT97+CS98-DB97)))</f>
        <v>211.99999999999986</v>
      </c>
      <c r="CU98" s="18">
        <f>CT98*VLOOKUP('Données projet'!$B$13,Paramètres!$A$1:$I$89,3,0)*VLOOKUP('Données projet'!$B$13,Paramètres!$A$1:$I$89,5,0)</f>
        <v>214.9679999999999</v>
      </c>
      <c r="CV98" s="14">
        <f t="shared" si="95"/>
        <v>53.019736939092994</v>
      </c>
      <c r="CW98" s="22">
        <f t="shared" si="67"/>
        <v>466.74530850225341</v>
      </c>
      <c r="CX98" s="62">
        <f t="shared" si="68"/>
        <v>742.69275442101934</v>
      </c>
      <c r="CY98" s="62">
        <f ca="1">AVERAGE(OFFSET($CX$3,0,0,'Données projet'!$E$13+1,1))-AVERAGE(OFFSET($H$3,0,0,'Données projet'!$E$13+1,1))</f>
        <v>345.67675698621832</v>
      </c>
      <c r="CZ98" s="62">
        <f t="shared" si="96"/>
        <v>178.72086185623849</v>
      </c>
      <c r="DA98" s="16">
        <f>IF(ISNA(VLOOKUP(A98,'Données projet'!$A$139:$I$159,3,0)),0,VLOOKUP(A98,'Données projet'!$A$139:$I$159,3,0))</f>
        <v>15</v>
      </c>
      <c r="DB98" s="16">
        <f>IF(ISNA(VLOOKUP(A98,'Données projet'!$A$139:$I$159,4,0)),0,VLOOKUP(A98,'Données projet'!$A$139:$I$159,4,0))</f>
        <v>14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0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70">
        <f t="shared" si="56"/>
        <v>183.33333333333334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5.6843418860808015E-14</v>
      </c>
      <c r="O99" s="14">
        <f>N99*VLOOKUP('Données projet'!$B$9,Paramètres!$A$1:$I$89,3,0)*VLOOKUP('Données projet'!$B$9,Paramètres!$A$1:$I$89,5,0)</f>
        <v>5.9412741393316544E-14</v>
      </c>
      <c r="P99" s="14">
        <f t="shared" si="87"/>
        <v>9.483138037075782E-13</v>
      </c>
      <c r="Q99" s="22">
        <f t="shared" ref="Q99:Q130" si="107">(O99+P99)*0.475*44/12</f>
        <v>1.7551237327173916E-12</v>
      </c>
      <c r="R99" s="62">
        <f t="shared" si="55"/>
        <v>276.24905219638919</v>
      </c>
      <c r="S99" s="62">
        <f ca="1">AVERAGE(OFFSET($R$3,0,0,'Données projet'!$E$9+1,1))-AVERAGE(OFFSET($H$3,0,0,'Données projet'!$E$9+1,1))</f>
        <v>339.31420023556404</v>
      </c>
      <c r="T99" s="62">
        <f t="shared" si="88"/>
        <v>340.55370180356397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5.8</v>
      </c>
      <c r="AI99" s="14">
        <f>IF('Données projet'!$A$62&gt;35,AI98+AH99-AQ98,IF(A99&lt;'Données projet'!$A$62,$AF$205^A99,IF(A99='Données projet'!$A$62,'Données projet'!$B$62,AI98+AH99-AQ98)))</f>
        <v>309.79999999999995</v>
      </c>
      <c r="AJ99" s="14">
        <f>AI99*VLOOKUP('Données projet'!$B$10,Paramètres!$A$1:$I$89,3,0)*VLOOKUP('Données projet'!$B$10,Paramètres!$A$1:$I$89,5,0)</f>
        <v>314.13719999999995</v>
      </c>
      <c r="AK99" s="14">
        <f t="shared" si="89"/>
        <v>74.132174405952824</v>
      </c>
      <c r="AL99" s="22">
        <f t="shared" si="58"/>
        <v>676.23582709036771</v>
      </c>
      <c r="AM99" s="62">
        <f t="shared" si="59"/>
        <v>952.48487928675513</v>
      </c>
      <c r="AN99" s="62">
        <f ca="1">AVERAGE(OFFSET($AM$3,0,0,'Données projet'!$E$10+1,1))-AVERAGE(OFFSET($H$3,0,0,'Données projet'!$E$10+1,1))</f>
        <v>520.80494930257237</v>
      </c>
      <c r="AO99" s="62">
        <f t="shared" si="90"/>
        <v>325.72635759450861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5.6843418860808015E-14</v>
      </c>
      <c r="BE99" s="14">
        <f>BD99*VLOOKUP('Données projet'!$B$11,Paramètres!$A$1:$I$89,3,0)*VLOOKUP('Données projet'!$B$11,Paramètres!$A$1:$I$89,5,0)</f>
        <v>4.9658410716801891E-14</v>
      </c>
      <c r="BF99" s="14">
        <f t="shared" si="91"/>
        <v>8.0934058173791862E-13</v>
      </c>
      <c r="BG99" s="22">
        <f t="shared" si="61"/>
        <v>1.4960899118586383E-12</v>
      </c>
      <c r="BH99" s="62">
        <f t="shared" si="62"/>
        <v>276.2490521963889</v>
      </c>
      <c r="BI99" s="62">
        <f ca="1">AVERAGE(OFFSET($BH$3,0,0,'Données projet'!$E$11+1,1))-AVERAGE(OFFSET($H$3,0,0,'Données projet'!$E$11+1,1))</f>
        <v>294.05955218567476</v>
      </c>
      <c r="BJ99" s="62">
        <f t="shared" si="92"/>
        <v>294.839995960176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5.8</v>
      </c>
      <c r="BY99" s="13">
        <f>IF('Données projet'!$A$114&gt;35,BY98+BX99-CG98,IF(A99&lt;'Données projet'!$A$114,$BV$205^A99,IF(A99='Données projet'!$A$114,'Données projet'!$B$114,BY98+BX99-CG98)))</f>
        <v>309.79999999999995</v>
      </c>
      <c r="BZ99" s="14">
        <f>BY99*VLOOKUP('Données projet'!$B$12,Paramètres!$A$1:$I$89,3,0)*VLOOKUP('Données projet'!$B$12,Paramètres!$A$1:$I$89,5,0)</f>
        <v>333.46871999999991</v>
      </c>
      <c r="CA99" s="14">
        <f t="shared" si="93"/>
        <v>78.149023091074625</v>
      </c>
      <c r="CB99" s="22">
        <f t="shared" si="64"/>
        <v>716.90090255028815</v>
      </c>
      <c r="CC99" s="62">
        <f t="shared" si="65"/>
        <v>993.14995474667558</v>
      </c>
      <c r="CD99" s="62">
        <f ca="1">AVERAGE(OFFSET($CC$3,0,0,'Données projet'!$E$12+1,1))-AVERAGE(OFFSET($H$3,0,0,'Données projet'!$E$12+1,1))</f>
        <v>548.17046467409421</v>
      </c>
      <c r="CE99" s="62">
        <f t="shared" si="94"/>
        <v>341.9250949809848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3.6</v>
      </c>
      <c r="CT99" s="13">
        <f>IF('Données projet'!$A$140&gt;35,CT98+CS99-DB98,IF(A99&lt;'Données projet'!$A$140,$CQ$205^A99,IF(A99='Données projet'!$A$140,'Données projet'!$B$140,CT98+CS99-DB98)))</f>
        <v>201.59999999999985</v>
      </c>
      <c r="CU99" s="18">
        <f>CT99*VLOOKUP('Données projet'!$B$13,Paramètres!$A$1:$I$89,3,0)*VLOOKUP('Données projet'!$B$13,Paramètres!$A$1:$I$89,5,0)</f>
        <v>204.42239999999987</v>
      </c>
      <c r="CV99" s="14">
        <f t="shared" si="95"/>
        <v>50.714836797527262</v>
      </c>
      <c r="CW99" s="22">
        <f t="shared" si="67"/>
        <v>444.36402075569305</v>
      </c>
      <c r="CX99" s="62">
        <f t="shared" si="68"/>
        <v>720.61307295208053</v>
      </c>
      <c r="CY99" s="62">
        <f ca="1">AVERAGE(OFFSET($CX$3,0,0,'Données projet'!$E$13+1,1))-AVERAGE(OFFSET($H$3,0,0,'Données projet'!$E$13+1,1))</f>
        <v>345.67675698621832</v>
      </c>
      <c r="CZ99" s="62">
        <f t="shared" si="96"/>
        <v>178.72086185623849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0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70">
        <f t="shared" si="56"/>
        <v>183.33333333333334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5.6843418860808015E-14</v>
      </c>
      <c r="O100" s="14">
        <f>N100*VLOOKUP('Données projet'!$B$9,Paramètres!$A$1:$I$89,3,0)*VLOOKUP('Données projet'!$B$9,Paramètres!$A$1:$I$89,5,0)</f>
        <v>5.9412741393316544E-14</v>
      </c>
      <c r="P100" s="14">
        <f t="shared" si="87"/>
        <v>9.483138037075782E-13</v>
      </c>
      <c r="Q100" s="22">
        <f t="shared" si="107"/>
        <v>1.7551237327173916E-12</v>
      </c>
      <c r="R100" s="62">
        <f t="shared" si="55"/>
        <v>276.54542627938457</v>
      </c>
      <c r="S100" s="62">
        <f ca="1">AVERAGE(OFFSET($R$3,0,0,'Données projet'!$E$9+1,1))-AVERAGE(OFFSET($H$3,0,0,'Données projet'!$E$9+1,1))</f>
        <v>339.31420023556404</v>
      </c>
      <c r="T100" s="62">
        <f t="shared" si="88"/>
        <v>340.55370180356397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5.8</v>
      </c>
      <c r="AI100" s="14">
        <f>IF('Données projet'!$A$62&gt;35,AI99+AH100-AQ99,IF(A100&lt;'Données projet'!$A$62,$AF$205^A100,IF(A100='Données projet'!$A$62,'Données projet'!$B$62,AI99+AH100-AQ99)))</f>
        <v>315.59999999999997</v>
      </c>
      <c r="AJ100" s="14">
        <f>AI100*VLOOKUP('Données projet'!$B$10,Paramètres!$A$1:$I$89,3,0)*VLOOKUP('Données projet'!$B$10,Paramètres!$A$1:$I$89,5,0)</f>
        <v>320.01839999999999</v>
      </c>
      <c r="AK100" s="14">
        <f t="shared" si="89"/>
        <v>75.357182127856944</v>
      </c>
      <c r="AL100" s="22">
        <f t="shared" si="58"/>
        <v>688.61247220601751</v>
      </c>
      <c r="AM100" s="62">
        <f t="shared" si="59"/>
        <v>965.15789848540032</v>
      </c>
      <c r="AN100" s="62">
        <f ca="1">AVERAGE(OFFSET($AM$3,0,0,'Données projet'!$E$10+1,1))-AVERAGE(OFFSET($H$3,0,0,'Données projet'!$E$10+1,1))</f>
        <v>520.80494930257237</v>
      </c>
      <c r="AO100" s="62">
        <f t="shared" si="90"/>
        <v>325.72635759450861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5.6843418860808015E-14</v>
      </c>
      <c r="BE100" s="14">
        <f>BD100*VLOOKUP('Données projet'!$B$11,Paramètres!$A$1:$I$89,3,0)*VLOOKUP('Données projet'!$B$11,Paramètres!$A$1:$I$89,5,0)</f>
        <v>4.9658410716801891E-14</v>
      </c>
      <c r="BF100" s="14">
        <f t="shared" si="91"/>
        <v>8.0934058173791862E-13</v>
      </c>
      <c r="BG100" s="22">
        <f t="shared" si="61"/>
        <v>1.4960899118586383E-12</v>
      </c>
      <c r="BH100" s="62">
        <f t="shared" si="62"/>
        <v>276.54542627938429</v>
      </c>
      <c r="BI100" s="62">
        <f ca="1">AVERAGE(OFFSET($BH$3,0,0,'Données projet'!$E$11+1,1))-AVERAGE(OFFSET($H$3,0,0,'Données projet'!$E$11+1,1))</f>
        <v>294.05955218567476</v>
      </c>
      <c r="BJ100" s="62">
        <f t="shared" si="92"/>
        <v>294.839995960176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5.8</v>
      </c>
      <c r="BY100" s="13">
        <f>IF('Données projet'!$A$114&gt;35,BY99+BX100-CG99,IF(A100&lt;'Données projet'!$A$114,$BV$205^A100,IF(A100='Données projet'!$A$114,'Données projet'!$B$114,BY99+BX100-CG99)))</f>
        <v>315.59999999999997</v>
      </c>
      <c r="BZ100" s="14">
        <f>BY100*VLOOKUP('Données projet'!$B$12,Paramètres!$A$1:$I$89,3,0)*VLOOKUP('Données projet'!$B$12,Paramètres!$A$1:$I$89,5,0)</f>
        <v>339.71183999999994</v>
      </c>
      <c r="CA100" s="14">
        <f t="shared" si="93"/>
        <v>79.440407803757992</v>
      </c>
      <c r="CB100" s="22">
        <f t="shared" si="64"/>
        <v>730.02349825821159</v>
      </c>
      <c r="CC100" s="62">
        <f t="shared" si="65"/>
        <v>1006.5689245375944</v>
      </c>
      <c r="CD100" s="62">
        <f ca="1">AVERAGE(OFFSET($CC$3,0,0,'Données projet'!$E$12+1,1))-AVERAGE(OFFSET($H$3,0,0,'Données projet'!$E$12+1,1))</f>
        <v>548.17046467409421</v>
      </c>
      <c r="CE100" s="62">
        <f t="shared" si="94"/>
        <v>341.9250949809848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3.6</v>
      </c>
      <c r="CT100" s="13">
        <f>IF('Données projet'!$A$140&gt;35,CT99+CS100-DB99,IF(A100&lt;'Données projet'!$A$140,$CQ$205^A100,IF(A100='Données projet'!$A$140,'Données projet'!$B$140,CT99+CS100-DB99)))</f>
        <v>205.19999999999985</v>
      </c>
      <c r="CU100" s="18">
        <f>CT100*VLOOKUP('Données projet'!$B$13,Paramètres!$A$1:$I$89,3,0)*VLOOKUP('Données projet'!$B$13,Paramètres!$A$1:$I$89,5,0)</f>
        <v>208.07279999999986</v>
      </c>
      <c r="CV100" s="14">
        <f t="shared" si="95"/>
        <v>51.514218302854317</v>
      </c>
      <c r="CW100" s="22">
        <f t="shared" si="67"/>
        <v>452.114056877471</v>
      </c>
      <c r="CX100" s="62">
        <f t="shared" si="68"/>
        <v>728.65948315685387</v>
      </c>
      <c r="CY100" s="62">
        <f ca="1">AVERAGE(OFFSET($CX$3,0,0,'Données projet'!$E$13+1,1))-AVERAGE(OFFSET($H$3,0,0,'Données projet'!$E$13+1,1))</f>
        <v>345.67675698621832</v>
      </c>
      <c r="CZ100" s="62">
        <f t="shared" si="96"/>
        <v>178.72086185623849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0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70">
        <f t="shared" si="56"/>
        <v>183.33333333333334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5.6843418860808015E-14</v>
      </c>
      <c r="O101" s="14">
        <f>N101*VLOOKUP('Données projet'!$B$9,Paramètres!$A$1:$I$89,3,0)*VLOOKUP('Données projet'!$B$9,Paramètres!$A$1:$I$89,5,0)</f>
        <v>5.9412741393316544E-14</v>
      </c>
      <c r="P101" s="14">
        <f t="shared" si="87"/>
        <v>9.483138037075782E-13</v>
      </c>
      <c r="Q101" s="22">
        <f t="shared" si="107"/>
        <v>1.7551237327173916E-12</v>
      </c>
      <c r="R101" s="62">
        <f t="shared" si="55"/>
        <v>276.83665893463314</v>
      </c>
      <c r="S101" s="62">
        <f ca="1">AVERAGE(OFFSET($R$3,0,0,'Données projet'!$E$9+1,1))-AVERAGE(OFFSET($H$3,0,0,'Données projet'!$E$9+1,1))</f>
        <v>339.31420023556404</v>
      </c>
      <c r="T101" s="62">
        <f t="shared" si="88"/>
        <v>340.55370180356397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5.8</v>
      </c>
      <c r="AI101" s="14">
        <f>IF('Données projet'!$A$62&gt;35,AI100+AH101-AQ100,IF(A101&lt;'Données projet'!$A$62,$AF$205^A101,IF(A101='Données projet'!$A$62,'Données projet'!$B$62,AI100+AH101-AQ100)))</f>
        <v>321.39999999999998</v>
      </c>
      <c r="AJ101" s="14">
        <f>AI101*VLOOKUP('Données projet'!$B$10,Paramètres!$A$1:$I$89,3,0)*VLOOKUP('Données projet'!$B$10,Paramètres!$A$1:$I$89,5,0)</f>
        <v>325.89960000000002</v>
      </c>
      <c r="AK101" s="14">
        <f t="shared" si="89"/>
        <v>76.579572003009503</v>
      </c>
      <c r="AL101" s="22">
        <f t="shared" si="58"/>
        <v>700.98455790524156</v>
      </c>
      <c r="AM101" s="62">
        <f t="shared" si="59"/>
        <v>977.82121683987293</v>
      </c>
      <c r="AN101" s="62">
        <f ca="1">AVERAGE(OFFSET($AM$3,0,0,'Données projet'!$E$10+1,1))-AVERAGE(OFFSET($H$3,0,0,'Données projet'!$E$10+1,1))</f>
        <v>520.80494930257237</v>
      </c>
      <c r="AO101" s="62">
        <f t="shared" si="90"/>
        <v>325.72635759450861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5.6843418860808015E-14</v>
      </c>
      <c r="BE101" s="14">
        <f>BD101*VLOOKUP('Données projet'!$B$11,Paramètres!$A$1:$I$89,3,0)*VLOOKUP('Données projet'!$B$11,Paramètres!$A$1:$I$89,5,0)</f>
        <v>4.9658410716801891E-14</v>
      </c>
      <c r="BF101" s="14">
        <f t="shared" si="91"/>
        <v>8.0934058173791862E-13</v>
      </c>
      <c r="BG101" s="22">
        <f t="shared" si="61"/>
        <v>1.4960899118586383E-12</v>
      </c>
      <c r="BH101" s="62">
        <f t="shared" si="62"/>
        <v>276.83665893463285</v>
      </c>
      <c r="BI101" s="62">
        <f ca="1">AVERAGE(OFFSET($BH$3,0,0,'Données projet'!$E$11+1,1))-AVERAGE(OFFSET($H$3,0,0,'Données projet'!$E$11+1,1))</f>
        <v>294.05955218567476</v>
      </c>
      <c r="BJ101" s="62">
        <f t="shared" si="92"/>
        <v>294.839995960176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5.8</v>
      </c>
      <c r="BY101" s="13">
        <f>IF('Données projet'!$A$114&gt;35,BY100+BX101-CG100,IF(A101&lt;'Données projet'!$A$114,$BV$205^A101,IF(A101='Données projet'!$A$114,'Données projet'!$B$114,BY100+BX101-CG100)))</f>
        <v>321.39999999999998</v>
      </c>
      <c r="BZ101" s="14">
        <f>BY101*VLOOKUP('Données projet'!$B$12,Paramètres!$A$1:$I$89,3,0)*VLOOKUP('Données projet'!$B$12,Paramètres!$A$1:$I$89,5,0)</f>
        <v>345.95495999999997</v>
      </c>
      <c r="CA101" s="14">
        <f t="shared" si="93"/>
        <v>80.729032821776102</v>
      </c>
      <c r="CB101" s="22">
        <f t="shared" si="64"/>
        <v>743.14128749792656</v>
      </c>
      <c r="CC101" s="62">
        <f t="shared" si="65"/>
        <v>1019.9779464325579</v>
      </c>
      <c r="CD101" s="62">
        <f ca="1">AVERAGE(OFFSET($CC$3,0,0,'Données projet'!$E$12+1,1))-AVERAGE(OFFSET($H$3,0,0,'Données projet'!$E$12+1,1))</f>
        <v>548.17046467409421</v>
      </c>
      <c r="CE101" s="62">
        <f t="shared" si="94"/>
        <v>341.9250949809848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3.6</v>
      </c>
      <c r="CT101" s="13">
        <f>IF('Données projet'!$A$140&gt;35,CT100+CS101-DB100,IF(A101&lt;'Données projet'!$A$140,$CQ$205^A101,IF(A101='Données projet'!$A$140,'Données projet'!$B$140,CT100+CS101-DB100)))</f>
        <v>208.79999999999984</v>
      </c>
      <c r="CU101" s="18">
        <f>CT101*VLOOKUP('Données projet'!$B$13,Paramètres!$A$1:$I$89,3,0)*VLOOKUP('Données projet'!$B$13,Paramètres!$A$1:$I$89,5,0)</f>
        <v>211.72319999999988</v>
      </c>
      <c r="CV101" s="14">
        <f t="shared" si="95"/>
        <v>52.311968964212028</v>
      </c>
      <c r="CW101" s="22">
        <f t="shared" si="67"/>
        <v>459.86125261266903</v>
      </c>
      <c r="CX101" s="62">
        <f t="shared" si="68"/>
        <v>736.69791154730046</v>
      </c>
      <c r="CY101" s="62">
        <f ca="1">AVERAGE(OFFSET($CX$3,0,0,'Données projet'!$E$13+1,1))-AVERAGE(OFFSET($H$3,0,0,'Données projet'!$E$13+1,1))</f>
        <v>345.67675698621832</v>
      </c>
      <c r="CZ101" s="62">
        <f t="shared" si="96"/>
        <v>178.72086185623849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0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70">
        <f t="shared" si="56"/>
        <v>183.33333333333334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5.6843418860808015E-14</v>
      </c>
      <c r="O102" s="14">
        <f>N102*VLOOKUP('Données projet'!$B$9,Paramètres!$A$1:$I$89,3,0)*VLOOKUP('Données projet'!$B$9,Paramètres!$A$1:$I$89,5,0)</f>
        <v>5.9412741393316544E-14</v>
      </c>
      <c r="P102" s="14">
        <f t="shared" si="87"/>
        <v>9.483138037075782E-13</v>
      </c>
      <c r="Q102" s="22">
        <f t="shared" si="107"/>
        <v>1.7551237327173916E-12</v>
      </c>
      <c r="R102" s="62">
        <f t="shared" si="55"/>
        <v>277.12283935441189</v>
      </c>
      <c r="S102" s="62">
        <f ca="1">AVERAGE(OFFSET($R$3,0,0,'Données projet'!$E$9+1,1))-AVERAGE(OFFSET($H$3,0,0,'Données projet'!$E$9+1,1))</f>
        <v>339.31420023556404</v>
      </c>
      <c r="T102" s="62">
        <f t="shared" si="88"/>
        <v>340.55370180356397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5.8</v>
      </c>
      <c r="AI102" s="14">
        <f>IF('Données projet'!$A$62&gt;35,AI101+AH102-AQ101,IF(A102&lt;'Données projet'!$A$62,$AF$205^A102,IF(A102='Données projet'!$A$62,'Données projet'!$B$62,AI101+AH102-AQ101)))</f>
        <v>327.2</v>
      </c>
      <c r="AJ102" s="14">
        <f>AI102*VLOOKUP('Données projet'!$B$10,Paramètres!$A$1:$I$89,3,0)*VLOOKUP('Données projet'!$B$10,Paramètres!$A$1:$I$89,5,0)</f>
        <v>331.7808</v>
      </c>
      <c r="AK102" s="14">
        <f t="shared" si="89"/>
        <v>77.799396722557162</v>
      </c>
      <c r="AL102" s="22">
        <f t="shared" si="58"/>
        <v>713.3521759584537</v>
      </c>
      <c r="AM102" s="62">
        <f t="shared" si="59"/>
        <v>990.47501531286389</v>
      </c>
      <c r="AN102" s="62">
        <f ca="1">AVERAGE(OFFSET($AM$3,0,0,'Données projet'!$E$10+1,1))-AVERAGE(OFFSET($H$3,0,0,'Données projet'!$E$10+1,1))</f>
        <v>520.80494930257237</v>
      </c>
      <c r="AO102" s="62">
        <f t="shared" si="90"/>
        <v>325.72635759450861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5.6843418860808015E-14</v>
      </c>
      <c r="BE102" s="14">
        <f>BD102*VLOOKUP('Données projet'!$B$11,Paramètres!$A$1:$I$89,3,0)*VLOOKUP('Données projet'!$B$11,Paramètres!$A$1:$I$89,5,0)</f>
        <v>4.9658410716801891E-14</v>
      </c>
      <c r="BF102" s="14">
        <f t="shared" si="91"/>
        <v>8.0934058173791862E-13</v>
      </c>
      <c r="BG102" s="22">
        <f t="shared" si="61"/>
        <v>1.4960899118586383E-12</v>
      </c>
      <c r="BH102" s="62">
        <f t="shared" si="62"/>
        <v>277.12283935441161</v>
      </c>
      <c r="BI102" s="62">
        <f ca="1">AVERAGE(OFFSET($BH$3,0,0,'Données projet'!$E$11+1,1))-AVERAGE(OFFSET($H$3,0,0,'Données projet'!$E$11+1,1))</f>
        <v>294.05955218567476</v>
      </c>
      <c r="BJ102" s="62">
        <f t="shared" si="92"/>
        <v>294.839995960176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5.8</v>
      </c>
      <c r="BY102" s="13">
        <f>IF('Données projet'!$A$114&gt;35,BY101+BX102-CG101,IF(A102&lt;'Données projet'!$A$114,$BV$205^A102,IF(A102='Données projet'!$A$114,'Données projet'!$B$114,BY101+BX102-CG101)))</f>
        <v>327.2</v>
      </c>
      <c r="BZ102" s="14">
        <f>BY102*VLOOKUP('Données projet'!$B$12,Paramètres!$A$1:$I$89,3,0)*VLOOKUP('Données projet'!$B$12,Paramètres!$A$1:$I$89,5,0)</f>
        <v>352.19807999999995</v>
      </c>
      <c r="CA102" s="14">
        <f t="shared" si="93"/>
        <v>82.014953691343081</v>
      </c>
      <c r="CB102" s="22">
        <f t="shared" si="64"/>
        <v>756.25436701242234</v>
      </c>
      <c r="CC102" s="62">
        <f t="shared" si="65"/>
        <v>1033.3772063668325</v>
      </c>
      <c r="CD102" s="62">
        <f ca="1">AVERAGE(OFFSET($CC$3,0,0,'Données projet'!$E$12+1,1))-AVERAGE(OFFSET($H$3,0,0,'Données projet'!$E$12+1,1))</f>
        <v>548.17046467409421</v>
      </c>
      <c r="CE102" s="62">
        <f t="shared" si="94"/>
        <v>341.9250949809848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3.6</v>
      </c>
      <c r="CT102" s="13">
        <f>IF('Données projet'!$A$140&gt;35,CT101+CS102-DB101,IF(A102&lt;'Données projet'!$A$140,$CQ$205^A102,IF(A102='Données projet'!$A$140,'Données projet'!$B$140,CT101+CS102-DB101)))</f>
        <v>212.39999999999984</v>
      </c>
      <c r="CU102" s="18">
        <f>CT102*VLOOKUP('Données projet'!$B$13,Paramètres!$A$1:$I$89,3,0)*VLOOKUP('Données projet'!$B$13,Paramètres!$A$1:$I$89,5,0)</f>
        <v>215.37359999999984</v>
      </c>
      <c r="CV102" s="14">
        <f t="shared" si="95"/>
        <v>53.108120144188867</v>
      </c>
      <c r="CW102" s="22">
        <f t="shared" si="67"/>
        <v>467.60566258446198</v>
      </c>
      <c r="CX102" s="62">
        <f t="shared" si="68"/>
        <v>744.72850193887211</v>
      </c>
      <c r="CY102" s="62">
        <f ca="1">AVERAGE(OFFSET($CX$3,0,0,'Données projet'!$E$13+1,1))-AVERAGE(OFFSET($H$3,0,0,'Données projet'!$E$13+1,1))</f>
        <v>345.67675698621832</v>
      </c>
      <c r="CZ102" s="62">
        <f t="shared" si="96"/>
        <v>178.72086185623849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0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70">
        <f t="shared" si="56"/>
        <v>183.33333333333334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5.6843418860808015E-14</v>
      </c>
      <c r="O103" s="14">
        <f>N103*VLOOKUP('Données projet'!$B$9,Paramètres!$A$1:$I$89,3,0)*VLOOKUP('Données projet'!$B$9,Paramètres!$A$1:$I$89,5,0)</f>
        <v>5.9412741393316544E-14</v>
      </c>
      <c r="P103" s="14">
        <f t="shared" si="87"/>
        <v>9.483138037075782E-13</v>
      </c>
      <c r="Q103" s="22">
        <f t="shared" si="107"/>
        <v>1.7551237327173916E-12</v>
      </c>
      <c r="R103" s="62">
        <f t="shared" si="55"/>
        <v>277.40405518371097</v>
      </c>
      <c r="S103" s="62">
        <f ca="1">AVERAGE(OFFSET($R$3,0,0,'Données projet'!$E$9+1,1))-AVERAGE(OFFSET($H$3,0,0,'Données projet'!$E$9+1,1))</f>
        <v>339.31420023556404</v>
      </c>
      <c r="T103" s="62">
        <f t="shared" si="88"/>
        <v>340.55370180356397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333</v>
      </c>
      <c r="AG103" s="13">
        <f>VLOOKUP(A103,'Données projet'!$A$61:$I$81,9,0)</f>
        <v>5.8</v>
      </c>
      <c r="AH103" s="13">
        <f t="array" ref="AH103">INDEX(AG:AG,MIN(IF(ISNUMBER(AG103:AG299),ROW(AG103:AG299),"")))</f>
        <v>5.8</v>
      </c>
      <c r="AI103" s="14">
        <f>IF('Données projet'!$A$62&gt;35,AI102+AH103-AQ102,IF(A103&lt;'Données projet'!$A$62,$AF$205^A103,IF(A103='Données projet'!$A$62,'Données projet'!$B$62,AI102+AH103-AQ102)))</f>
        <v>333</v>
      </c>
      <c r="AJ103" s="14">
        <f>AI103*VLOOKUP('Données projet'!$B$10,Paramètres!$A$1:$I$89,3,0)*VLOOKUP('Données projet'!$B$10,Paramètres!$A$1:$I$89,5,0)</f>
        <v>337.66200000000003</v>
      </c>
      <c r="AK103" s="14">
        <f t="shared" si="89"/>
        <v>79.016707002632685</v>
      </c>
      <c r="AL103" s="22">
        <f t="shared" si="58"/>
        <v>725.71541469625208</v>
      </c>
      <c r="AM103" s="62">
        <f t="shared" si="59"/>
        <v>1003.1194698799613</v>
      </c>
      <c r="AN103" s="62">
        <f ca="1">AVERAGE(OFFSET($AM$3,0,0,'Données projet'!$E$10+1,1))-AVERAGE(OFFSET($H$3,0,0,'Données projet'!$E$10+1,1))</f>
        <v>520.80494930257237</v>
      </c>
      <c r="AO103" s="62">
        <f t="shared" si="90"/>
        <v>325.72635759450861</v>
      </c>
      <c r="AP103" s="16">
        <f>IF(ISNA(VLOOKUP(A103,'Données projet'!$A$61:$I$81,3,0)),0,VLOOKUP(A103,'Données projet'!$A$61:$I$81,3,0))</f>
        <v>17</v>
      </c>
      <c r="AQ103" s="16">
        <f>IF(ISNA(VLOOKUP(A103,'Données projet'!$A$61:$I$81,4,0)),0,VLOOKUP(A103,'Données projet'!$A$61:$I$81,4,0))</f>
        <v>27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5.6843418860808015E-14</v>
      </c>
      <c r="BE103" s="14">
        <f>BD103*VLOOKUP('Données projet'!$B$11,Paramètres!$A$1:$I$89,3,0)*VLOOKUP('Données projet'!$B$11,Paramètres!$A$1:$I$89,5,0)</f>
        <v>4.9658410716801891E-14</v>
      </c>
      <c r="BF103" s="14">
        <f t="shared" si="91"/>
        <v>8.0934058173791862E-13</v>
      </c>
      <c r="BG103" s="22">
        <f t="shared" si="61"/>
        <v>1.4960899118586383E-12</v>
      </c>
      <c r="BH103" s="62">
        <f t="shared" si="62"/>
        <v>277.40405518371068</v>
      </c>
      <c r="BI103" s="62">
        <f ca="1">AVERAGE(OFFSET($BH$3,0,0,'Données projet'!$E$11+1,1))-AVERAGE(OFFSET($H$3,0,0,'Données projet'!$E$11+1,1))</f>
        <v>294.05955218567476</v>
      </c>
      <c r="BJ103" s="62">
        <f t="shared" si="92"/>
        <v>294.839995960176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>
        <f>VLOOKUP(A103,'Données projet'!$A$113:$I$133,2,0)</f>
        <v>333</v>
      </c>
      <c r="BW103" s="13">
        <f>VLOOKUP(A103,'Données projet'!$A$113:$I$133,9,0)</f>
        <v>5.8</v>
      </c>
      <c r="BX103" s="13">
        <f t="array" ref="BX103">INDEX(BW:BW,MIN(IF(ISNUMBER(BW103:BW299),ROW(BW103:BW299),"")))</f>
        <v>5.8</v>
      </c>
      <c r="BY103" s="13">
        <f>IF('Données projet'!$A$114&gt;35,BY102+BX103-CG102,IF(A103&lt;'Données projet'!$A$114,$BV$205^A103,IF(A103='Données projet'!$A$114,'Données projet'!$B$114,BY102+BX103-CG102)))</f>
        <v>333</v>
      </c>
      <c r="BZ103" s="14">
        <f>BY103*VLOOKUP('Données projet'!$B$12,Paramètres!$A$1:$I$89,3,0)*VLOOKUP('Données projet'!$B$12,Paramètres!$A$1:$I$89,5,0)</f>
        <v>358.44119999999998</v>
      </c>
      <c r="CA103" s="14">
        <f t="shared" si="93"/>
        <v>83.298223876643164</v>
      </c>
      <c r="CB103" s="22">
        <f t="shared" si="64"/>
        <v>769.36282991848668</v>
      </c>
      <c r="CC103" s="62">
        <f t="shared" si="65"/>
        <v>1046.7668851021958</v>
      </c>
      <c r="CD103" s="62">
        <f ca="1">AVERAGE(OFFSET($CC$3,0,0,'Données projet'!$E$12+1,1))-AVERAGE(OFFSET($H$3,0,0,'Données projet'!$E$12+1,1))</f>
        <v>548.17046467409421</v>
      </c>
      <c r="CE103" s="62">
        <f t="shared" si="94"/>
        <v>341.9250949809848</v>
      </c>
      <c r="CF103" s="16">
        <f>IF(ISNA(VLOOKUP(A103,'Données projet'!$A$113:$I$133,3,0)),0,VLOOKUP(A103,'Données projet'!$A$113:$I$133,3,0))</f>
        <v>17</v>
      </c>
      <c r="CG103" s="16">
        <f>IF(ISNA(VLOOKUP(A103,'Données projet'!$A$113:$I$133,4,0)),0,VLOOKUP(A103,'Données projet'!$A$113:$I$133,4,0))</f>
        <v>27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>
        <f>VLOOKUP(A103,'Données projet'!$A$139:$I$159,2,0)</f>
        <v>216</v>
      </c>
      <c r="CR103" s="13">
        <f>VLOOKUP(A103,'Données projet'!$A$139:$I$159,9,0)</f>
        <v>3.6</v>
      </c>
      <c r="CS103" s="13">
        <f t="array" ref="CS103">INDEX(CR:CR,MIN(IF(ISNUMBER(CR103:CR299),ROW(CR103:CR299),"")))</f>
        <v>3.6</v>
      </c>
      <c r="CT103" s="13">
        <f>IF('Données projet'!$A$140&gt;35,CT102+CS103-DB102,IF(A103&lt;'Données projet'!$A$140,$CQ$205^A103,IF(A103='Données projet'!$A$140,'Données projet'!$B$140,CT102+CS103-DB102)))</f>
        <v>215.99999999999983</v>
      </c>
      <c r="CU103" s="18">
        <f>CT103*VLOOKUP('Données projet'!$B$13,Paramètres!$A$1:$I$89,3,0)*VLOOKUP('Données projet'!$B$13,Paramètres!$A$1:$I$89,5,0)</f>
        <v>219.02399999999983</v>
      </c>
      <c r="CV103" s="14">
        <f t="shared" si="95"/>
        <v>53.902702081308306</v>
      </c>
      <c r="CW103" s="22">
        <f t="shared" si="67"/>
        <v>475.34733945827821</v>
      </c>
      <c r="CX103" s="62">
        <f t="shared" si="68"/>
        <v>752.75139464198742</v>
      </c>
      <c r="CY103" s="62">
        <f ca="1">AVERAGE(OFFSET($CX$3,0,0,'Données projet'!$E$13+1,1))-AVERAGE(OFFSET($H$3,0,0,'Données projet'!$E$13+1,1))</f>
        <v>345.67675698621832</v>
      </c>
      <c r="CZ103" s="62">
        <f t="shared" si="96"/>
        <v>178.72086185623849</v>
      </c>
      <c r="DA103" s="16">
        <f>IF(ISNA(VLOOKUP(A103,'Données projet'!$A$139:$I$159,3,0)),0,VLOOKUP(A103,'Données projet'!$A$139:$I$159,3,0))</f>
        <v>16</v>
      </c>
      <c r="DB103" s="16">
        <f>IF(ISNA(VLOOKUP(A103,'Données projet'!$A$139:$I$159,4,0)),0,VLOOKUP(A103,'Données projet'!$A$139:$I$159,4,0))</f>
        <v>13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0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70">
        <f t="shared" si="56"/>
        <v>183.33333333333334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5.6843418860808015E-14</v>
      </c>
      <c r="O104" s="14">
        <f>N104*VLOOKUP('Données projet'!$B$9,Paramètres!$A$1:$I$89,3,0)*VLOOKUP('Données projet'!$B$9,Paramètres!$A$1:$I$89,5,0)</f>
        <v>5.9412741393316544E-14</v>
      </c>
      <c r="P104" s="14">
        <f t="shared" si="87"/>
        <v>9.483138037075782E-13</v>
      </c>
      <c r="Q104" s="22">
        <f t="shared" si="107"/>
        <v>1.7551237327173916E-12</v>
      </c>
      <c r="R104" s="62">
        <f t="shared" si="55"/>
        <v>277.68039254707617</v>
      </c>
      <c r="S104" s="62">
        <f ca="1">AVERAGE(OFFSET($R$3,0,0,'Données projet'!$E$9+1,1))-AVERAGE(OFFSET($H$3,0,0,'Données projet'!$E$9+1,1))</f>
        <v>339.31420023556404</v>
      </c>
      <c r="T104" s="62">
        <f t="shared" si="88"/>
        <v>340.55370180356397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5.4</v>
      </c>
      <c r="AI104" s="14">
        <f>IF('Données projet'!$A$62&gt;35,AI103+AH104-AQ103,IF(A104&lt;'Données projet'!$A$62,$AF$205^A104,IF(A104='Données projet'!$A$62,'Données projet'!$B$62,AI103+AH104-AQ103)))</f>
        <v>311.39999999999998</v>
      </c>
      <c r="AJ104" s="14">
        <f>AI104*VLOOKUP('Données projet'!$B$10,Paramètres!$A$1:$I$89,3,0)*VLOOKUP('Données projet'!$B$10,Paramètres!$A$1:$I$89,5,0)</f>
        <v>315.75959999999998</v>
      </c>
      <c r="AK104" s="14">
        <f t="shared" si="89"/>
        <v>74.470372149154613</v>
      </c>
      <c r="AL104" s="22">
        <f t="shared" si="58"/>
        <v>679.6505348264443</v>
      </c>
      <c r="AM104" s="62">
        <f t="shared" si="59"/>
        <v>957.33092737351876</v>
      </c>
      <c r="AN104" s="62">
        <f ca="1">AVERAGE(OFFSET($AM$3,0,0,'Données projet'!$E$10+1,1))-AVERAGE(OFFSET($H$3,0,0,'Données projet'!$E$10+1,1))</f>
        <v>520.80494930257237</v>
      </c>
      <c r="AO104" s="62">
        <f t="shared" si="90"/>
        <v>325.72635759450861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5.6843418860808015E-14</v>
      </c>
      <c r="BE104" s="14">
        <f>BD104*VLOOKUP('Données projet'!$B$11,Paramètres!$A$1:$I$89,3,0)*VLOOKUP('Données projet'!$B$11,Paramètres!$A$1:$I$89,5,0)</f>
        <v>4.9658410716801891E-14</v>
      </c>
      <c r="BF104" s="14">
        <f t="shared" si="91"/>
        <v>8.0934058173791862E-13</v>
      </c>
      <c r="BG104" s="22">
        <f t="shared" si="61"/>
        <v>1.4960899118586383E-12</v>
      </c>
      <c r="BH104" s="62">
        <f t="shared" si="62"/>
        <v>277.68039254707588</v>
      </c>
      <c r="BI104" s="62">
        <f ca="1">AVERAGE(OFFSET($BH$3,0,0,'Données projet'!$E$11+1,1))-AVERAGE(OFFSET($H$3,0,0,'Données projet'!$E$11+1,1))</f>
        <v>294.05955218567476</v>
      </c>
      <c r="BJ104" s="62">
        <f t="shared" si="92"/>
        <v>294.839995960176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5.4</v>
      </c>
      <c r="BY104" s="13">
        <f>IF('Données projet'!$A$114&gt;35,BY103+BX104-CG103,IF(A104&lt;'Données projet'!$A$114,$BV$205^A104,IF(A104='Données projet'!$A$114,'Données projet'!$B$114,BY103+BX104-CG103)))</f>
        <v>311.39999999999998</v>
      </c>
      <c r="BZ104" s="14">
        <f>BY104*VLOOKUP('Données projet'!$B$12,Paramètres!$A$1:$I$89,3,0)*VLOOKUP('Données projet'!$B$12,Paramètres!$A$1:$I$89,5,0)</f>
        <v>335.19095999999996</v>
      </c>
      <c r="CA104" s="14">
        <f t="shared" si="93"/>
        <v>78.505546064461242</v>
      </c>
      <c r="CB104" s="22">
        <f t="shared" si="64"/>
        <v>720.52141472893663</v>
      </c>
      <c r="CC104" s="62">
        <f t="shared" si="65"/>
        <v>998.2018072760111</v>
      </c>
      <c r="CD104" s="62">
        <f ca="1">AVERAGE(OFFSET($CC$3,0,0,'Données projet'!$E$12+1,1))-AVERAGE(OFFSET($H$3,0,0,'Données projet'!$E$12+1,1))</f>
        <v>548.17046467409421</v>
      </c>
      <c r="CE104" s="62">
        <f t="shared" si="94"/>
        <v>341.9250949809848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3.4</v>
      </c>
      <c r="CT104" s="13">
        <f>IF('Données projet'!$A$140&gt;35,CT103+CS104-DB103,IF(A104&lt;'Données projet'!$A$140,$CQ$205^A104,IF(A104='Données projet'!$A$140,'Données projet'!$B$140,CT103+CS104-DB103)))</f>
        <v>206.39999999999984</v>
      </c>
      <c r="CU104" s="18">
        <f>CT104*VLOOKUP('Données projet'!$B$13,Paramètres!$A$1:$I$89,3,0)*VLOOKUP('Données projet'!$B$13,Paramètres!$A$1:$I$89,5,0)</f>
        <v>209.28959999999987</v>
      </c>
      <c r="CV104" s="14">
        <f t="shared" si="95"/>
        <v>51.780314822292169</v>
      </c>
      <c r="CW104" s="22">
        <f t="shared" si="67"/>
        <v>454.69676831549197</v>
      </c>
      <c r="CX104" s="62">
        <f t="shared" si="68"/>
        <v>732.37716086256637</v>
      </c>
      <c r="CY104" s="62">
        <f ca="1">AVERAGE(OFFSET($CX$3,0,0,'Données projet'!$E$13+1,1))-AVERAGE(OFFSET($H$3,0,0,'Données projet'!$E$13+1,1))</f>
        <v>345.67675698621832</v>
      </c>
      <c r="CZ104" s="62">
        <f t="shared" si="96"/>
        <v>178.72086185623849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0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70">
        <f t="shared" si="56"/>
        <v>183.33333333333334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5.6843418860808015E-14</v>
      </c>
      <c r="O105" s="14">
        <f>N105*VLOOKUP('Données projet'!$B$9,Paramètres!$A$1:$I$89,3,0)*VLOOKUP('Données projet'!$B$9,Paramètres!$A$1:$I$89,5,0)</f>
        <v>5.9412741393316544E-14</v>
      </c>
      <c r="P105" s="14">
        <f t="shared" si="87"/>
        <v>9.483138037075782E-13</v>
      </c>
      <c r="Q105" s="22">
        <f t="shared" si="107"/>
        <v>1.7551237327173916E-12</v>
      </c>
      <c r="R105" s="62">
        <f t="shared" si="55"/>
        <v>277.9519360749847</v>
      </c>
      <c r="S105" s="62">
        <f ca="1">AVERAGE(OFFSET($R$3,0,0,'Données projet'!$E$9+1,1))-AVERAGE(OFFSET($H$3,0,0,'Données projet'!$E$9+1,1))</f>
        <v>339.31420023556404</v>
      </c>
      <c r="T105" s="62">
        <f t="shared" si="88"/>
        <v>340.55370180356397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5.4</v>
      </c>
      <c r="AI105" s="14">
        <f>IF('Données projet'!$A$62&gt;35,AI104+AH105-AQ104,IF(A105&lt;'Données projet'!$A$62,$AF$205^A105,IF(A105='Données projet'!$A$62,'Données projet'!$B$62,AI104+AH105-AQ104)))</f>
        <v>316.79999999999995</v>
      </c>
      <c r="AJ105" s="14">
        <f>AI105*VLOOKUP('Données projet'!$B$10,Paramètres!$A$1:$I$89,3,0)*VLOOKUP('Données projet'!$B$10,Paramètres!$A$1:$I$89,5,0)</f>
        <v>321.23519999999996</v>
      </c>
      <c r="AK105" s="14">
        <f t="shared" si="89"/>
        <v>75.610303390297929</v>
      </c>
      <c r="AL105" s="22">
        <f t="shared" si="58"/>
        <v>691.17258507143549</v>
      </c>
      <c r="AM105" s="62">
        <f t="shared" si="59"/>
        <v>969.12452114641837</v>
      </c>
      <c r="AN105" s="62">
        <f ca="1">AVERAGE(OFFSET($AM$3,0,0,'Données projet'!$E$10+1,1))-AVERAGE(OFFSET($H$3,0,0,'Données projet'!$E$10+1,1))</f>
        <v>520.80494930257237</v>
      </c>
      <c r="AO105" s="62">
        <f t="shared" si="90"/>
        <v>325.72635759450861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5.6843418860808015E-14</v>
      </c>
      <c r="BE105" s="14">
        <f>BD105*VLOOKUP('Données projet'!$B$11,Paramètres!$A$1:$I$89,3,0)*VLOOKUP('Données projet'!$B$11,Paramètres!$A$1:$I$89,5,0)</f>
        <v>4.9658410716801891E-14</v>
      </c>
      <c r="BF105" s="14">
        <f t="shared" si="91"/>
        <v>8.0934058173791862E-13</v>
      </c>
      <c r="BG105" s="22">
        <f t="shared" si="61"/>
        <v>1.4960899118586383E-12</v>
      </c>
      <c r="BH105" s="62">
        <f t="shared" si="62"/>
        <v>277.95193607498442</v>
      </c>
      <c r="BI105" s="62">
        <f ca="1">AVERAGE(OFFSET($BH$3,0,0,'Données projet'!$E$11+1,1))-AVERAGE(OFFSET($H$3,0,0,'Données projet'!$E$11+1,1))</f>
        <v>294.05955218567476</v>
      </c>
      <c r="BJ105" s="62">
        <f t="shared" si="92"/>
        <v>294.839995960176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5.4</v>
      </c>
      <c r="BY105" s="13">
        <f>IF('Données projet'!$A$114&gt;35,BY104+BX105-CG104,IF(A105&lt;'Données projet'!$A$114,$BV$205^A105,IF(A105='Données projet'!$A$114,'Données projet'!$B$114,BY104+BX105-CG104)))</f>
        <v>316.79999999999995</v>
      </c>
      <c r="BZ105" s="14">
        <f>BY105*VLOOKUP('Données projet'!$B$12,Paramètres!$A$1:$I$89,3,0)*VLOOKUP('Données projet'!$B$12,Paramètres!$A$1:$I$89,5,0)</f>
        <v>341.00351999999992</v>
      </c>
      <c r="CA105" s="14">
        <f t="shared" si="93"/>
        <v>79.70724443092908</v>
      </c>
      <c r="CB105" s="22">
        <f t="shared" si="64"/>
        <v>732.73791471720131</v>
      </c>
      <c r="CC105" s="62">
        <f t="shared" si="65"/>
        <v>1010.6898507921842</v>
      </c>
      <c r="CD105" s="62">
        <f ca="1">AVERAGE(OFFSET($CC$3,0,0,'Données projet'!$E$12+1,1))-AVERAGE(OFFSET($H$3,0,0,'Données projet'!$E$12+1,1))</f>
        <v>548.17046467409421</v>
      </c>
      <c r="CE105" s="62">
        <f t="shared" si="94"/>
        <v>341.9250949809848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3.4</v>
      </c>
      <c r="CT105" s="13">
        <f>IF('Données projet'!$A$140&gt;35,CT104+CS105-DB104,IF(A105&lt;'Données projet'!$A$140,$CQ$205^A105,IF(A105='Données projet'!$A$140,'Données projet'!$B$140,CT104+CS105-DB104)))</f>
        <v>209.79999999999984</v>
      </c>
      <c r="CU105" s="18">
        <f>CT105*VLOOKUP('Données projet'!$B$13,Paramètres!$A$1:$I$89,3,0)*VLOOKUP('Données projet'!$B$13,Paramètres!$A$1:$I$89,5,0)</f>
        <v>212.73719999999983</v>
      </c>
      <c r="CV105" s="14">
        <f t="shared" si="95"/>
        <v>52.533281199481387</v>
      </c>
      <c r="CW105" s="22">
        <f t="shared" si="67"/>
        <v>462.01275475576307</v>
      </c>
      <c r="CX105" s="62">
        <f t="shared" si="68"/>
        <v>739.96469083074601</v>
      </c>
      <c r="CY105" s="62">
        <f ca="1">AVERAGE(OFFSET($CX$3,0,0,'Données projet'!$E$13+1,1))-AVERAGE(OFFSET($H$3,0,0,'Données projet'!$E$13+1,1))</f>
        <v>345.67675698621832</v>
      </c>
      <c r="CZ105" s="62">
        <f t="shared" si="96"/>
        <v>178.72086185623849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0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70">
        <f t="shared" si="56"/>
        <v>183.33333333333334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5.6843418860808015E-14</v>
      </c>
      <c r="O106" s="14">
        <f>N106*VLOOKUP('Données projet'!$B$9,Paramètres!$A$1:$I$89,3,0)*VLOOKUP('Données projet'!$B$9,Paramètres!$A$1:$I$89,5,0)</f>
        <v>5.9412741393316544E-14</v>
      </c>
      <c r="P106" s="14">
        <f t="shared" si="87"/>
        <v>9.483138037075782E-13</v>
      </c>
      <c r="Q106" s="22">
        <f t="shared" si="107"/>
        <v>1.7551237327173916E-12</v>
      </c>
      <c r="R106" s="62">
        <f t="shared" si="55"/>
        <v>278.21876892976445</v>
      </c>
      <c r="S106" s="62">
        <f ca="1">AVERAGE(OFFSET($R$3,0,0,'Données projet'!$E$9+1,1))-AVERAGE(OFFSET($H$3,0,0,'Données projet'!$E$9+1,1))</f>
        <v>339.31420023556404</v>
      </c>
      <c r="T106" s="62">
        <f t="shared" si="88"/>
        <v>340.55370180356397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5.4</v>
      </c>
      <c r="AI106" s="14">
        <f>IF('Données projet'!$A$62&gt;35,AI105+AH106-AQ105,IF(A106&lt;'Données projet'!$A$62,$AF$205^A106,IF(A106='Données projet'!$A$62,'Données projet'!$B$62,AI105+AH106-AQ105)))</f>
        <v>322.19999999999993</v>
      </c>
      <c r="AJ106" s="14">
        <f>AI106*VLOOKUP('Données projet'!$B$10,Paramètres!$A$1:$I$89,3,0)*VLOOKUP('Données projet'!$B$10,Paramètres!$A$1:$I$89,5,0)</f>
        <v>326.71079999999995</v>
      </c>
      <c r="AK106" s="14">
        <f t="shared" si="89"/>
        <v>76.747975030799893</v>
      </c>
      <c r="AL106" s="22">
        <f t="shared" si="58"/>
        <v>702.69069984530972</v>
      </c>
      <c r="AM106" s="62">
        <f t="shared" si="59"/>
        <v>980.90946877507236</v>
      </c>
      <c r="AN106" s="62">
        <f ca="1">AVERAGE(OFFSET($AM$3,0,0,'Données projet'!$E$10+1,1))-AVERAGE(OFFSET($H$3,0,0,'Données projet'!$E$10+1,1))</f>
        <v>520.80494930257237</v>
      </c>
      <c r="AO106" s="62">
        <f t="shared" si="90"/>
        <v>325.72635759450861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5.6843418860808015E-14</v>
      </c>
      <c r="BE106" s="14">
        <f>BD106*VLOOKUP('Données projet'!$B$11,Paramètres!$A$1:$I$89,3,0)*VLOOKUP('Données projet'!$B$11,Paramètres!$A$1:$I$89,5,0)</f>
        <v>4.9658410716801891E-14</v>
      </c>
      <c r="BF106" s="14">
        <f t="shared" si="91"/>
        <v>8.0934058173791862E-13</v>
      </c>
      <c r="BG106" s="22">
        <f t="shared" si="61"/>
        <v>1.4960899118586383E-12</v>
      </c>
      <c r="BH106" s="62">
        <f t="shared" si="62"/>
        <v>278.21876892976417</v>
      </c>
      <c r="BI106" s="62">
        <f ca="1">AVERAGE(OFFSET($BH$3,0,0,'Données projet'!$E$11+1,1))-AVERAGE(OFFSET($H$3,0,0,'Données projet'!$E$11+1,1))</f>
        <v>294.05955218567476</v>
      </c>
      <c r="BJ106" s="62">
        <f t="shared" si="92"/>
        <v>294.839995960176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5.4</v>
      </c>
      <c r="BY106" s="13">
        <f>IF('Données projet'!$A$114&gt;35,BY105+BX106-CG105,IF(A106&lt;'Données projet'!$A$114,$BV$205^A106,IF(A106='Données projet'!$A$114,'Données projet'!$B$114,BY105+BX106-CG105)))</f>
        <v>322.19999999999993</v>
      </c>
      <c r="BZ106" s="14">
        <f>BY106*VLOOKUP('Données projet'!$B$12,Paramètres!$A$1:$I$89,3,0)*VLOOKUP('Données projet'!$B$12,Paramètres!$A$1:$I$89,5,0)</f>
        <v>346.81607999999989</v>
      </c>
      <c r="CA106" s="14">
        <f t="shared" si="93"/>
        <v>80.90656076039194</v>
      </c>
      <c r="CB106" s="22">
        <f t="shared" si="64"/>
        <v>744.95026599101573</v>
      </c>
      <c r="CC106" s="62">
        <f t="shared" si="65"/>
        <v>1023.1690349207784</v>
      </c>
      <c r="CD106" s="62">
        <f ca="1">AVERAGE(OFFSET($CC$3,0,0,'Données projet'!$E$12+1,1))-AVERAGE(OFFSET($H$3,0,0,'Données projet'!$E$12+1,1))</f>
        <v>548.17046467409421</v>
      </c>
      <c r="CE106" s="62">
        <f t="shared" si="94"/>
        <v>341.9250949809848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3.4</v>
      </c>
      <c r="CT106" s="13">
        <f>IF('Données projet'!$A$140&gt;35,CT105+CS106-DB105,IF(A106&lt;'Données projet'!$A$140,$CQ$205^A106,IF(A106='Données projet'!$A$140,'Données projet'!$B$140,CT105+CS106-DB105)))</f>
        <v>213.19999999999985</v>
      </c>
      <c r="CU106" s="18">
        <f>CT106*VLOOKUP('Données projet'!$B$13,Paramètres!$A$1:$I$89,3,0)*VLOOKUP('Données projet'!$B$13,Paramètres!$A$1:$I$89,5,0)</f>
        <v>216.18479999999985</v>
      </c>
      <c r="CV106" s="14">
        <f t="shared" si="95"/>
        <v>53.284828478170326</v>
      </c>
      <c r="CW106" s="22">
        <f t="shared" si="67"/>
        <v>469.32626959947976</v>
      </c>
      <c r="CX106" s="62">
        <f t="shared" si="68"/>
        <v>747.54503852924245</v>
      </c>
      <c r="CY106" s="62">
        <f ca="1">AVERAGE(OFFSET($CX$3,0,0,'Données projet'!$E$13+1,1))-AVERAGE(OFFSET($H$3,0,0,'Données projet'!$E$13+1,1))</f>
        <v>345.67675698621832</v>
      </c>
      <c r="CZ106" s="62">
        <f t="shared" si="96"/>
        <v>178.72086185623849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0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70">
        <f t="shared" si="56"/>
        <v>183.33333333333334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5.6843418860808015E-14</v>
      </c>
      <c r="O107" s="14">
        <f>N107*VLOOKUP('Données projet'!$B$9,Paramètres!$A$1:$I$89,3,0)*VLOOKUP('Données projet'!$B$9,Paramètres!$A$1:$I$89,5,0)</f>
        <v>5.9412741393316544E-14</v>
      </c>
      <c r="P107" s="14">
        <f t="shared" si="87"/>
        <v>9.483138037075782E-13</v>
      </c>
      <c r="Q107" s="22">
        <f t="shared" si="107"/>
        <v>1.7551237327173916E-12</v>
      </c>
      <c r="R107" s="62">
        <f t="shared" si="55"/>
        <v>278.48097283106267</v>
      </c>
      <c r="S107" s="62">
        <f ca="1">AVERAGE(OFFSET($R$3,0,0,'Données projet'!$E$9+1,1))-AVERAGE(OFFSET($H$3,0,0,'Données projet'!$E$9+1,1))</f>
        <v>339.31420023556404</v>
      </c>
      <c r="T107" s="62">
        <f t="shared" si="88"/>
        <v>340.55370180356397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5.4</v>
      </c>
      <c r="AI107" s="14">
        <f>IF('Données projet'!$A$62&gt;35,AI106+AH107-AQ106,IF(A107&lt;'Données projet'!$A$62,$AF$205^A107,IF(A107='Données projet'!$A$62,'Données projet'!$B$62,AI106+AH107-AQ106)))</f>
        <v>327.59999999999991</v>
      </c>
      <c r="AJ107" s="14">
        <f>AI107*VLOOKUP('Données projet'!$B$10,Paramètres!$A$1:$I$89,3,0)*VLOOKUP('Données projet'!$B$10,Paramètres!$A$1:$I$89,5,0)</f>
        <v>332.18639999999994</v>
      </c>
      <c r="AK107" s="14">
        <f t="shared" si="89"/>
        <v>77.88342931194974</v>
      </c>
      <c r="AL107" s="22">
        <f t="shared" si="58"/>
        <v>714.20495271831226</v>
      </c>
      <c r="AM107" s="62">
        <f t="shared" si="59"/>
        <v>992.68592554937322</v>
      </c>
      <c r="AN107" s="62">
        <f ca="1">AVERAGE(OFFSET($AM$3,0,0,'Données projet'!$E$10+1,1))-AVERAGE(OFFSET($H$3,0,0,'Données projet'!$E$10+1,1))</f>
        <v>520.80494930257237</v>
      </c>
      <c r="AO107" s="62">
        <f t="shared" si="90"/>
        <v>325.72635759450861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5.6843418860808015E-14</v>
      </c>
      <c r="BE107" s="14">
        <f>BD107*VLOOKUP('Données projet'!$B$11,Paramètres!$A$1:$I$89,3,0)*VLOOKUP('Données projet'!$B$11,Paramètres!$A$1:$I$89,5,0)</f>
        <v>4.9658410716801891E-14</v>
      </c>
      <c r="BF107" s="14">
        <f t="shared" si="91"/>
        <v>8.0934058173791862E-13</v>
      </c>
      <c r="BG107" s="22">
        <f t="shared" si="61"/>
        <v>1.4960899118586383E-12</v>
      </c>
      <c r="BH107" s="62">
        <f t="shared" si="62"/>
        <v>278.48097283106239</v>
      </c>
      <c r="BI107" s="62">
        <f ca="1">AVERAGE(OFFSET($BH$3,0,0,'Données projet'!$E$11+1,1))-AVERAGE(OFFSET($H$3,0,0,'Données projet'!$E$11+1,1))</f>
        <v>294.05955218567476</v>
      </c>
      <c r="BJ107" s="62">
        <f t="shared" si="92"/>
        <v>294.839995960176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5.4</v>
      </c>
      <c r="BY107" s="13">
        <f>IF('Données projet'!$A$114&gt;35,BY106+BX107-CG106,IF(A107&lt;'Données projet'!$A$114,$BV$205^A107,IF(A107='Données projet'!$A$114,'Données projet'!$B$114,BY106+BX107-CG106)))</f>
        <v>327.59999999999991</v>
      </c>
      <c r="BZ107" s="14">
        <f>BY107*VLOOKUP('Données projet'!$B$12,Paramètres!$A$1:$I$89,3,0)*VLOOKUP('Données projet'!$B$12,Paramètres!$A$1:$I$89,5,0)</f>
        <v>352.6286399999999</v>
      </c>
      <c r="CA107" s="14">
        <f t="shared" si="93"/>
        <v>82.103539582981469</v>
      </c>
      <c r="CB107" s="22">
        <f t="shared" si="64"/>
        <v>757.15854610702581</v>
      </c>
      <c r="CC107" s="62">
        <f t="shared" si="65"/>
        <v>1035.6395189380867</v>
      </c>
      <c r="CD107" s="62">
        <f ca="1">AVERAGE(OFFSET($CC$3,0,0,'Données projet'!$E$12+1,1))-AVERAGE(OFFSET($H$3,0,0,'Données projet'!$E$12+1,1))</f>
        <v>548.17046467409421</v>
      </c>
      <c r="CE107" s="62">
        <f t="shared" si="94"/>
        <v>341.9250949809848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3.4</v>
      </c>
      <c r="CT107" s="13">
        <f>IF('Données projet'!$A$140&gt;35,CT106+CS107-DB106,IF(A107&lt;'Données projet'!$A$140,$CQ$205^A107,IF(A107='Données projet'!$A$140,'Données projet'!$B$140,CT106+CS107-DB106)))</f>
        <v>216.59999999999985</v>
      </c>
      <c r="CU107" s="18">
        <f>CT107*VLOOKUP('Données projet'!$B$13,Paramètres!$A$1:$I$89,3,0)*VLOOKUP('Données projet'!$B$13,Paramètres!$A$1:$I$89,5,0)</f>
        <v>219.63239999999988</v>
      </c>
      <c r="CV107" s="14">
        <f t="shared" si="95"/>
        <v>54.034981902357458</v>
      </c>
      <c r="CW107" s="22">
        <f t="shared" si="67"/>
        <v>476.63735681327233</v>
      </c>
      <c r="CX107" s="62">
        <f t="shared" si="68"/>
        <v>755.11832964433324</v>
      </c>
      <c r="CY107" s="62">
        <f ca="1">AVERAGE(OFFSET($CX$3,0,0,'Données projet'!$E$13+1,1))-AVERAGE(OFFSET($H$3,0,0,'Données projet'!$E$13+1,1))</f>
        <v>345.67675698621832</v>
      </c>
      <c r="CZ107" s="62">
        <f t="shared" si="96"/>
        <v>178.72086185623849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0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70">
        <f t="shared" si="56"/>
        <v>183.33333333333334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5.6843418860808015E-14</v>
      </c>
      <c r="O108" s="14">
        <f>N108*VLOOKUP('Données projet'!$B$9,Paramètres!$A$1:$I$89,3,0)*VLOOKUP('Données projet'!$B$9,Paramètres!$A$1:$I$89,5,0)</f>
        <v>5.9412741393316544E-14</v>
      </c>
      <c r="P108" s="14">
        <f t="shared" si="87"/>
        <v>9.483138037075782E-13</v>
      </c>
      <c r="Q108" s="22">
        <f t="shared" si="107"/>
        <v>1.7551237327173916E-12</v>
      </c>
      <c r="R108" s="62">
        <f t="shared" si="55"/>
        <v>278.73862808087353</v>
      </c>
      <c r="S108" s="62">
        <f ca="1">AVERAGE(OFFSET($R$3,0,0,'Données projet'!$E$9+1,1))-AVERAGE(OFFSET($H$3,0,0,'Données projet'!$E$9+1,1))</f>
        <v>339.31420023556404</v>
      </c>
      <c r="T108" s="62">
        <f t="shared" si="88"/>
        <v>340.55370180356397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>
        <f>VLOOKUP(A108,'Données projet'!$A$61:$I$81,2,0)</f>
        <v>333</v>
      </c>
      <c r="AG108" s="13">
        <f>VLOOKUP(A108,'Données projet'!$A$61:$I$81,9,0)</f>
        <v>5.4</v>
      </c>
      <c r="AH108" s="13">
        <f t="array" ref="AH108">INDEX(AG:AG,MIN(IF(ISNUMBER(AG108:AG304),ROW(AG108:AG304),"")))</f>
        <v>5.4</v>
      </c>
      <c r="AI108" s="14">
        <f>IF('Données projet'!$A$62&gt;35,AI107+AH108-AQ107,IF(A108&lt;'Données projet'!$A$62,$AF$205^A108,IF(A108='Données projet'!$A$62,'Données projet'!$B$62,AI107+AH108-AQ107)))</f>
        <v>332.99999999999989</v>
      </c>
      <c r="AJ108" s="14">
        <f>AI108*VLOOKUP('Données projet'!$B$10,Paramètres!$A$1:$I$89,3,0)*VLOOKUP('Données projet'!$B$10,Paramètres!$A$1:$I$89,5,0)</f>
        <v>337.66199999999992</v>
      </c>
      <c r="AK108" s="14">
        <f t="shared" si="89"/>
        <v>79.016707002632685</v>
      </c>
      <c r="AL108" s="22">
        <f t="shared" si="58"/>
        <v>725.71541469625174</v>
      </c>
      <c r="AM108" s="62">
        <f t="shared" si="59"/>
        <v>1004.4540427771235</v>
      </c>
      <c r="AN108" s="62">
        <f ca="1">AVERAGE(OFFSET($AM$3,0,0,'Données projet'!$E$10+1,1))-AVERAGE(OFFSET($H$3,0,0,'Données projet'!$E$10+1,1))</f>
        <v>520.80494930257237</v>
      </c>
      <c r="AO108" s="62">
        <f t="shared" si="90"/>
        <v>325.72635759450861</v>
      </c>
      <c r="AP108" s="16">
        <f>IF(ISNA(VLOOKUP(A108,'Données projet'!$A$61:$I$81,3,0)),0,VLOOKUP(A108,'Données projet'!$A$61:$I$81,3,0))</f>
        <v>18</v>
      </c>
      <c r="AQ108" s="16">
        <f>IF(ISNA(VLOOKUP(A108,'Données projet'!$A$61:$I$81,4,0)),0,VLOOKUP(A108,'Données projet'!$A$61:$I$81,4,0))</f>
        <v>26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5.6843418860808015E-14</v>
      </c>
      <c r="BE108" s="14">
        <f>BD108*VLOOKUP('Données projet'!$B$11,Paramètres!$A$1:$I$89,3,0)*VLOOKUP('Données projet'!$B$11,Paramètres!$A$1:$I$89,5,0)</f>
        <v>4.9658410716801891E-14</v>
      </c>
      <c r="BF108" s="14">
        <f t="shared" si="91"/>
        <v>8.0934058173791862E-13</v>
      </c>
      <c r="BG108" s="22">
        <f t="shared" si="61"/>
        <v>1.4960899118586383E-12</v>
      </c>
      <c r="BH108" s="62">
        <f t="shared" si="62"/>
        <v>278.73862808087324</v>
      </c>
      <c r="BI108" s="62">
        <f ca="1">AVERAGE(OFFSET($BH$3,0,0,'Données projet'!$E$11+1,1))-AVERAGE(OFFSET($H$3,0,0,'Données projet'!$E$11+1,1))</f>
        <v>294.05955218567476</v>
      </c>
      <c r="BJ108" s="62">
        <f t="shared" si="92"/>
        <v>294.839995960176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>
        <f>VLOOKUP(A108,'Données projet'!$A$113:$I$133,2,0)</f>
        <v>333</v>
      </c>
      <c r="BW108" s="13">
        <f>VLOOKUP(A108,'Données projet'!$A$113:$I$133,9,0)</f>
        <v>5.4</v>
      </c>
      <c r="BX108" s="13">
        <f t="array" ref="BX108">INDEX(BW:BW,MIN(IF(ISNUMBER(BW108:BW304),ROW(BW108:BW304),"")))</f>
        <v>5.4</v>
      </c>
      <c r="BY108" s="13">
        <f>IF('Données projet'!$A$114&gt;35,BY107+BX108-CG107,IF(A108&lt;'Données projet'!$A$114,$BV$205^A108,IF(A108='Données projet'!$A$114,'Données projet'!$B$114,BY107+BX108-CG107)))</f>
        <v>332.99999999999989</v>
      </c>
      <c r="BZ108" s="14">
        <f>BY108*VLOOKUP('Données projet'!$B$12,Paramètres!$A$1:$I$89,3,0)*VLOOKUP('Données projet'!$B$12,Paramètres!$A$1:$I$89,5,0)</f>
        <v>358.44119999999987</v>
      </c>
      <c r="CA108" s="14">
        <f t="shared" si="93"/>
        <v>83.298223876643164</v>
      </c>
      <c r="CB108" s="22">
        <f t="shared" si="64"/>
        <v>769.36282991848657</v>
      </c>
      <c r="CC108" s="62">
        <f t="shared" si="65"/>
        <v>1048.1014579993584</v>
      </c>
      <c r="CD108" s="62">
        <f ca="1">AVERAGE(OFFSET($CC$3,0,0,'Données projet'!$E$12+1,1))-AVERAGE(OFFSET($H$3,0,0,'Données projet'!$E$12+1,1))</f>
        <v>548.17046467409421</v>
      </c>
      <c r="CE108" s="62">
        <f t="shared" si="94"/>
        <v>341.9250949809848</v>
      </c>
      <c r="CF108" s="16">
        <f>IF(ISNA(VLOOKUP(A108,'Données projet'!$A$113:$I$133,3,0)),0,VLOOKUP(A108,'Données projet'!$A$113:$I$133,3,0))</f>
        <v>18</v>
      </c>
      <c r="CG108" s="16">
        <f>IF(ISNA(VLOOKUP(A108,'Données projet'!$A$113:$I$133,4,0)),0,VLOOKUP(A108,'Données projet'!$A$113:$I$133,4,0))</f>
        <v>26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>
        <f>VLOOKUP(A108,'Données projet'!$A$139:$I$159,2,0)</f>
        <v>220</v>
      </c>
      <c r="CR108" s="13">
        <f>VLOOKUP(A108,'Données projet'!$A$139:$I$159,9,0)</f>
        <v>3.4</v>
      </c>
      <c r="CS108" s="13">
        <f t="array" ref="CS108">INDEX(CR:CR,MIN(IF(ISNUMBER(CR108:CR304),ROW(CR108:CR304),"")))</f>
        <v>3.4</v>
      </c>
      <c r="CT108" s="13">
        <f>IF('Données projet'!$A$140&gt;35,CT107+CS108-DB107,IF(A108&lt;'Données projet'!$A$140,$CQ$205^A108,IF(A108='Données projet'!$A$140,'Données projet'!$B$140,CT107+CS108-DB107)))</f>
        <v>219.99999999999986</v>
      </c>
      <c r="CU108" s="18">
        <f>CT108*VLOOKUP('Données projet'!$B$13,Paramètres!$A$1:$I$89,3,0)*VLOOKUP('Données projet'!$B$13,Paramètres!$A$1:$I$89,5,0)</f>
        <v>223.07999999999987</v>
      </c>
      <c r="CV108" s="14">
        <f t="shared" si="95"/>
        <v>54.783765878062617</v>
      </c>
      <c r="CW108" s="22">
        <f t="shared" si="67"/>
        <v>483.94605890429216</v>
      </c>
      <c r="CX108" s="62">
        <f t="shared" si="68"/>
        <v>762.68468698516392</v>
      </c>
      <c r="CY108" s="62">
        <f ca="1">AVERAGE(OFFSET($CX$3,0,0,'Données projet'!$E$13+1,1))-AVERAGE(OFFSET($H$3,0,0,'Données projet'!$E$13+1,1))</f>
        <v>345.67675698621832</v>
      </c>
      <c r="CZ108" s="62">
        <f t="shared" si="96"/>
        <v>178.72086185623849</v>
      </c>
      <c r="DA108" s="16">
        <f>IF(ISNA(VLOOKUP(A108,'Données projet'!$A$139:$I$159,3,0)),0,VLOOKUP(A108,'Données projet'!$A$139:$I$159,3,0))</f>
        <v>17</v>
      </c>
      <c r="DB108" s="16">
        <f>IF(ISNA(VLOOKUP(A108,'Données projet'!$A$139:$I$159,4,0)),0,VLOOKUP(A108,'Données projet'!$A$139:$I$159,4,0))</f>
        <v>13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0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70">
        <f t="shared" si="56"/>
        <v>183.33333333333334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5.6843418860808015E-14</v>
      </c>
      <c r="O109" s="14">
        <f>N109*VLOOKUP('Données projet'!$B$9,Paramètres!$A$1:$I$89,3,0)*VLOOKUP('Données projet'!$B$9,Paramètres!$A$1:$I$89,5,0)</f>
        <v>5.9412741393316544E-14</v>
      </c>
      <c r="P109" s="14">
        <f t="shared" si="87"/>
        <v>9.483138037075782E-13</v>
      </c>
      <c r="Q109" s="22">
        <f t="shared" si="107"/>
        <v>1.7551237327173916E-12</v>
      </c>
      <c r="R109" s="62">
        <f t="shared" si="55"/>
        <v>278.99181358813087</v>
      </c>
      <c r="S109" s="62">
        <f ca="1">AVERAGE(OFFSET($R$3,0,0,'Données projet'!$E$9+1,1))-AVERAGE(OFFSET($H$3,0,0,'Données projet'!$E$9+1,1))</f>
        <v>339.31420023556404</v>
      </c>
      <c r="T109" s="62">
        <f t="shared" si="88"/>
        <v>340.55370180356397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5</v>
      </c>
      <c r="AI109" s="14">
        <f>IF('Données projet'!$A$62&gt;35,AI108+AH109-AQ108,IF(A109&lt;'Données projet'!$A$62,$AF$205^A109,IF(A109='Données projet'!$A$62,'Données projet'!$B$62,AI108+AH109-AQ108)))</f>
        <v>311.99999999999989</v>
      </c>
      <c r="AJ109" s="14">
        <f>AI109*VLOOKUP('Données projet'!$B$10,Paramètres!$A$1:$I$89,3,0)*VLOOKUP('Données projet'!$B$10,Paramètres!$A$1:$I$89,5,0)</f>
        <v>316.36799999999988</v>
      </c>
      <c r="AK109" s="14">
        <f t="shared" si="89"/>
        <v>74.597144109003438</v>
      </c>
      <c r="AL109" s="22">
        <f t="shared" si="58"/>
        <v>680.93095932318067</v>
      </c>
      <c r="AM109" s="62">
        <f t="shared" si="59"/>
        <v>959.92277291130972</v>
      </c>
      <c r="AN109" s="62">
        <f ca="1">AVERAGE(OFFSET($AM$3,0,0,'Données projet'!$E$10+1,1))-AVERAGE(OFFSET($H$3,0,0,'Données projet'!$E$10+1,1))</f>
        <v>520.80494930257237</v>
      </c>
      <c r="AO109" s="62">
        <f t="shared" si="90"/>
        <v>325.72635759450861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5.6843418860808015E-14</v>
      </c>
      <c r="BE109" s="14">
        <f>BD109*VLOOKUP('Données projet'!$B$11,Paramètres!$A$1:$I$89,3,0)*VLOOKUP('Données projet'!$B$11,Paramètres!$A$1:$I$89,5,0)</f>
        <v>4.9658410716801891E-14</v>
      </c>
      <c r="BF109" s="14">
        <f t="shared" si="91"/>
        <v>8.0934058173791862E-13</v>
      </c>
      <c r="BG109" s="22">
        <f t="shared" si="61"/>
        <v>1.4960899118586383E-12</v>
      </c>
      <c r="BH109" s="62">
        <f t="shared" si="62"/>
        <v>278.99181358813058</v>
      </c>
      <c r="BI109" s="62">
        <f ca="1">AVERAGE(OFFSET($BH$3,0,0,'Données projet'!$E$11+1,1))-AVERAGE(OFFSET($H$3,0,0,'Données projet'!$E$11+1,1))</f>
        <v>294.05955218567476</v>
      </c>
      <c r="BJ109" s="62">
        <f t="shared" si="92"/>
        <v>294.839995960176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5</v>
      </c>
      <c r="BY109" s="13">
        <f>IF('Données projet'!$A$114&gt;35,BY108+BX109-CG108,IF(A109&lt;'Données projet'!$A$114,$BV$205^A109,IF(A109='Données projet'!$A$114,'Données projet'!$B$114,BY108+BX109-CG108)))</f>
        <v>311.99999999999989</v>
      </c>
      <c r="BZ109" s="14">
        <f>BY109*VLOOKUP('Données projet'!$B$12,Paramètres!$A$1:$I$89,3,0)*VLOOKUP('Données projet'!$B$12,Paramètres!$A$1:$I$89,5,0)</f>
        <v>335.83679999999987</v>
      </c>
      <c r="CA109" s="14">
        <f t="shared" si="93"/>
        <v>78.639187157507692</v>
      </c>
      <c r="CB109" s="22">
        <f t="shared" si="64"/>
        <v>721.87901096599228</v>
      </c>
      <c r="CC109" s="62">
        <f t="shared" si="65"/>
        <v>1000.8708245541213</v>
      </c>
      <c r="CD109" s="62">
        <f ca="1">AVERAGE(OFFSET($CC$3,0,0,'Données projet'!$E$12+1,1))-AVERAGE(OFFSET($H$3,0,0,'Données projet'!$E$12+1,1))</f>
        <v>548.17046467409421</v>
      </c>
      <c r="CE109" s="62">
        <f t="shared" si="94"/>
        <v>341.9250949809848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3</v>
      </c>
      <c r="CT109" s="13">
        <f>IF('Données projet'!$A$140&gt;35,CT108+CS109-DB108,IF(A109&lt;'Données projet'!$A$140,$CQ$205^A109,IF(A109='Données projet'!$A$140,'Données projet'!$B$140,CT108+CS109-DB108)))</f>
        <v>209.99999999999986</v>
      </c>
      <c r="CU109" s="18">
        <f>CT109*VLOOKUP('Données projet'!$B$13,Paramètres!$A$1:$I$89,3,0)*VLOOKUP('Données projet'!$B$13,Paramètres!$A$1:$I$89,5,0)</f>
        <v>212.93999999999988</v>
      </c>
      <c r="CV109" s="14">
        <f t="shared" si="95"/>
        <v>52.577528895212815</v>
      </c>
      <c r="CW109" s="22">
        <f t="shared" si="67"/>
        <v>462.44302949249544</v>
      </c>
      <c r="CX109" s="62">
        <f t="shared" si="68"/>
        <v>741.43484308062455</v>
      </c>
      <c r="CY109" s="62">
        <f ca="1">AVERAGE(OFFSET($CX$3,0,0,'Données projet'!$E$13+1,1))-AVERAGE(OFFSET($H$3,0,0,'Données projet'!$E$13+1,1))</f>
        <v>345.67675698621832</v>
      </c>
      <c r="CZ109" s="62">
        <f t="shared" si="96"/>
        <v>178.72086185623849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0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70">
        <f t="shared" si="56"/>
        <v>183.33333333333334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5.6843418860808015E-14</v>
      </c>
      <c r="O110" s="14">
        <f>N110*VLOOKUP('Données projet'!$B$9,Paramètres!$A$1:$I$89,3,0)*VLOOKUP('Données projet'!$B$9,Paramètres!$A$1:$I$89,5,0)</f>
        <v>5.9412741393316544E-14</v>
      </c>
      <c r="P110" s="14">
        <f t="shared" si="87"/>
        <v>9.483138037075782E-13</v>
      </c>
      <c r="Q110" s="22">
        <f t="shared" si="107"/>
        <v>1.7551237327173916E-12</v>
      </c>
      <c r="R110" s="62">
        <f t="shared" si="55"/>
        <v>279.24060689287541</v>
      </c>
      <c r="S110" s="62">
        <f ca="1">AVERAGE(OFFSET($R$3,0,0,'Données projet'!$E$9+1,1))-AVERAGE(OFFSET($H$3,0,0,'Données projet'!$E$9+1,1))</f>
        <v>339.31420023556404</v>
      </c>
      <c r="T110" s="62">
        <f t="shared" si="88"/>
        <v>340.55370180356397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5</v>
      </c>
      <c r="AI110" s="14">
        <f>IF('Données projet'!$A$62&gt;35,AI109+AH110-AQ109,IF(A110&lt;'Données projet'!$A$62,$AF$205^A110,IF(A110='Données projet'!$A$62,'Données projet'!$B$62,AI109+AH110-AQ109)))</f>
        <v>316.99999999999989</v>
      </c>
      <c r="AJ110" s="14">
        <f>AI110*VLOOKUP('Données projet'!$B$10,Paramètres!$A$1:$I$89,3,0)*VLOOKUP('Données projet'!$B$10,Paramètres!$A$1:$I$89,5,0)</f>
        <v>321.43799999999987</v>
      </c>
      <c r="AK110" s="14">
        <f t="shared" si="89"/>
        <v>75.652479406660177</v>
      </c>
      <c r="AL110" s="22">
        <f t="shared" si="58"/>
        <v>691.59925163326625</v>
      </c>
      <c r="AM110" s="62">
        <f t="shared" si="59"/>
        <v>970.83985852613989</v>
      </c>
      <c r="AN110" s="62">
        <f ca="1">AVERAGE(OFFSET($AM$3,0,0,'Données projet'!$E$10+1,1))-AVERAGE(OFFSET($H$3,0,0,'Données projet'!$E$10+1,1))</f>
        <v>520.80494930257237</v>
      </c>
      <c r="AO110" s="62">
        <f t="shared" si="90"/>
        <v>325.72635759450861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5.6843418860808015E-14</v>
      </c>
      <c r="BE110" s="14">
        <f>BD110*VLOOKUP('Données projet'!$B$11,Paramètres!$A$1:$I$89,3,0)*VLOOKUP('Données projet'!$B$11,Paramètres!$A$1:$I$89,5,0)</f>
        <v>4.9658410716801891E-14</v>
      </c>
      <c r="BF110" s="14">
        <f t="shared" si="91"/>
        <v>8.0934058173791862E-13</v>
      </c>
      <c r="BG110" s="22">
        <f t="shared" si="61"/>
        <v>1.4960899118586383E-12</v>
      </c>
      <c r="BH110" s="62">
        <f t="shared" si="62"/>
        <v>279.24060689287512</v>
      </c>
      <c r="BI110" s="62">
        <f ca="1">AVERAGE(OFFSET($BH$3,0,0,'Données projet'!$E$11+1,1))-AVERAGE(OFFSET($H$3,0,0,'Données projet'!$E$11+1,1))</f>
        <v>294.05955218567476</v>
      </c>
      <c r="BJ110" s="62">
        <f t="shared" si="92"/>
        <v>294.839995960176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5</v>
      </c>
      <c r="BY110" s="13">
        <f>IF('Données projet'!$A$114&gt;35,BY109+BX110-CG109,IF(A110&lt;'Données projet'!$A$114,$BV$205^A110,IF(A110='Données projet'!$A$114,'Données projet'!$B$114,BY109+BX110-CG109)))</f>
        <v>316.99999999999989</v>
      </c>
      <c r="BZ110" s="14">
        <f>BY110*VLOOKUP('Données projet'!$B$12,Paramètres!$A$1:$I$89,3,0)*VLOOKUP('Données projet'!$B$12,Paramètres!$A$1:$I$89,5,0)</f>
        <v>341.21879999999987</v>
      </c>
      <c r="CA110" s="14">
        <f t="shared" si="93"/>
        <v>79.751705752925901</v>
      </c>
      <c r="CB110" s="22">
        <f t="shared" si="64"/>
        <v>733.19029751967901</v>
      </c>
      <c r="CC110" s="62">
        <f t="shared" si="65"/>
        <v>1012.4309044125526</v>
      </c>
      <c r="CD110" s="62">
        <f ca="1">AVERAGE(OFFSET($CC$3,0,0,'Données projet'!$E$12+1,1))-AVERAGE(OFFSET($H$3,0,0,'Données projet'!$E$12+1,1))</f>
        <v>548.17046467409421</v>
      </c>
      <c r="CE110" s="62">
        <f t="shared" si="94"/>
        <v>341.9250949809848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3</v>
      </c>
      <c r="CT110" s="13">
        <f>IF('Données projet'!$A$140&gt;35,CT109+CS110-DB109,IF(A110&lt;'Données projet'!$A$140,$CQ$205^A110,IF(A110='Données projet'!$A$140,'Données projet'!$B$140,CT109+CS110-DB109)))</f>
        <v>212.99999999999986</v>
      </c>
      <c r="CU110" s="18">
        <f>CT110*VLOOKUP('Données projet'!$B$13,Paramètres!$A$1:$I$89,3,0)*VLOOKUP('Données projet'!$B$13,Paramètres!$A$1:$I$89,5,0)</f>
        <v>215.98199999999986</v>
      </c>
      <c r="CV110" s="14">
        <f t="shared" si="95"/>
        <v>53.240658641504993</v>
      </c>
      <c r="CW110" s="22">
        <f t="shared" si="67"/>
        <v>468.89613046728755</v>
      </c>
      <c r="CX110" s="62">
        <f t="shared" si="68"/>
        <v>748.13673736016119</v>
      </c>
      <c r="CY110" s="62">
        <f ca="1">AVERAGE(OFFSET($CX$3,0,0,'Données projet'!$E$13+1,1))-AVERAGE(OFFSET($H$3,0,0,'Données projet'!$E$13+1,1))</f>
        <v>345.67675698621832</v>
      </c>
      <c r="CZ110" s="62">
        <f t="shared" si="96"/>
        <v>178.72086185623849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0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70">
        <f t="shared" si="56"/>
        <v>183.33333333333334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5.6843418860808015E-14</v>
      </c>
      <c r="O111" s="14">
        <f>N111*VLOOKUP('Données projet'!$B$9,Paramètres!$A$1:$I$89,3,0)*VLOOKUP('Données projet'!$B$9,Paramètres!$A$1:$I$89,5,0)</f>
        <v>5.9412741393316544E-14</v>
      </c>
      <c r="P111" s="14">
        <f t="shared" si="87"/>
        <v>9.483138037075782E-13</v>
      </c>
      <c r="Q111" s="22">
        <f t="shared" si="107"/>
        <v>1.7551237327173916E-12</v>
      </c>
      <c r="R111" s="62">
        <f t="shared" si="55"/>
        <v>279.48508419000109</v>
      </c>
      <c r="S111" s="62">
        <f ca="1">AVERAGE(OFFSET($R$3,0,0,'Données projet'!$E$9+1,1))-AVERAGE(OFFSET($H$3,0,0,'Données projet'!$E$9+1,1))</f>
        <v>339.31420023556404</v>
      </c>
      <c r="T111" s="62">
        <f t="shared" si="88"/>
        <v>340.55370180356397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5</v>
      </c>
      <c r="AI111" s="14">
        <f>IF('Données projet'!$A$62&gt;35,AI110+AH111-AQ110,IF(A111&lt;'Données projet'!$A$62,$AF$205^A111,IF(A111='Données projet'!$A$62,'Données projet'!$B$62,AI110+AH111-AQ110)))</f>
        <v>321.99999999999989</v>
      </c>
      <c r="AJ111" s="14">
        <f>AI111*VLOOKUP('Données projet'!$B$10,Paramètres!$A$1:$I$89,3,0)*VLOOKUP('Données projet'!$B$10,Paramètres!$A$1:$I$89,5,0)</f>
        <v>326.50799999999987</v>
      </c>
      <c r="AK111" s="14">
        <f t="shared" si="89"/>
        <v>76.705878841344258</v>
      </c>
      <c r="AL111" s="22">
        <f t="shared" si="58"/>
        <v>702.26417231534106</v>
      </c>
      <c r="AM111" s="62">
        <f t="shared" si="59"/>
        <v>981.74925650534033</v>
      </c>
      <c r="AN111" s="62">
        <f ca="1">AVERAGE(OFFSET($AM$3,0,0,'Données projet'!$E$10+1,1))-AVERAGE(OFFSET($H$3,0,0,'Données projet'!$E$10+1,1))</f>
        <v>520.80494930257237</v>
      </c>
      <c r="AO111" s="62">
        <f t="shared" si="90"/>
        <v>325.72635759450861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5.6843418860808015E-14</v>
      </c>
      <c r="BE111" s="14">
        <f>BD111*VLOOKUP('Données projet'!$B$11,Paramètres!$A$1:$I$89,3,0)*VLOOKUP('Données projet'!$B$11,Paramètres!$A$1:$I$89,5,0)</f>
        <v>4.9658410716801891E-14</v>
      </c>
      <c r="BF111" s="14">
        <f t="shared" si="91"/>
        <v>8.0934058173791862E-13</v>
      </c>
      <c r="BG111" s="22">
        <f t="shared" si="61"/>
        <v>1.4960899118586383E-12</v>
      </c>
      <c r="BH111" s="62">
        <f t="shared" si="62"/>
        <v>279.4850841900008</v>
      </c>
      <c r="BI111" s="62">
        <f ca="1">AVERAGE(OFFSET($BH$3,0,0,'Données projet'!$E$11+1,1))-AVERAGE(OFFSET($H$3,0,0,'Données projet'!$E$11+1,1))</f>
        <v>294.05955218567476</v>
      </c>
      <c r="BJ111" s="62">
        <f t="shared" si="92"/>
        <v>294.839995960176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5</v>
      </c>
      <c r="BY111" s="13">
        <f>IF('Données projet'!$A$114&gt;35,BY110+BX111-CG110,IF(A111&lt;'Données projet'!$A$114,$BV$205^A111,IF(A111='Données projet'!$A$114,'Données projet'!$B$114,BY110+BX111-CG110)))</f>
        <v>321.99999999999989</v>
      </c>
      <c r="BZ111" s="14">
        <f>BY111*VLOOKUP('Données projet'!$B$12,Paramètres!$A$1:$I$89,3,0)*VLOOKUP('Données projet'!$B$12,Paramètres!$A$1:$I$89,5,0)</f>
        <v>346.60079999999982</v>
      </c>
      <c r="CA111" s="14">
        <f t="shared" si="93"/>
        <v>80.862183590719297</v>
      </c>
      <c r="CB111" s="22">
        <f t="shared" si="64"/>
        <v>744.49802975383579</v>
      </c>
      <c r="CC111" s="62">
        <f t="shared" si="65"/>
        <v>1023.9831139438352</v>
      </c>
      <c r="CD111" s="62">
        <f ca="1">AVERAGE(OFFSET($CC$3,0,0,'Données projet'!$E$12+1,1))-AVERAGE(OFFSET($H$3,0,0,'Données projet'!$E$12+1,1))</f>
        <v>548.17046467409421</v>
      </c>
      <c r="CE111" s="62">
        <f t="shared" si="94"/>
        <v>341.9250949809848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3</v>
      </c>
      <c r="CT111" s="13">
        <f>IF('Données projet'!$A$140&gt;35,CT110+CS111-DB110,IF(A111&lt;'Données projet'!$A$140,$CQ$205^A111,IF(A111='Données projet'!$A$140,'Données projet'!$B$140,CT110+CS111-DB110)))</f>
        <v>215.99999999999986</v>
      </c>
      <c r="CU111" s="18">
        <f>CT111*VLOOKUP('Données projet'!$B$13,Paramètres!$A$1:$I$89,3,0)*VLOOKUP('Données projet'!$B$13,Paramètres!$A$1:$I$89,5,0)</f>
        <v>219.02399999999989</v>
      </c>
      <c r="CV111" s="14">
        <f t="shared" si="95"/>
        <v>53.902702081308306</v>
      </c>
      <c r="CW111" s="22">
        <f t="shared" si="67"/>
        <v>475.34733945827838</v>
      </c>
      <c r="CX111" s="62">
        <f t="shared" si="68"/>
        <v>754.83242364827765</v>
      </c>
      <c r="CY111" s="62">
        <f ca="1">AVERAGE(OFFSET($CX$3,0,0,'Données projet'!$E$13+1,1))-AVERAGE(OFFSET($H$3,0,0,'Données projet'!$E$13+1,1))</f>
        <v>345.67675698621832</v>
      </c>
      <c r="CZ111" s="62">
        <f t="shared" si="96"/>
        <v>178.72086185623849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0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70">
        <f t="shared" si="56"/>
        <v>183.33333333333334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5.6843418860808015E-14</v>
      </c>
      <c r="O112" s="14">
        <f>N112*VLOOKUP('Données projet'!$B$9,Paramètres!$A$1:$I$89,3,0)*VLOOKUP('Données projet'!$B$9,Paramètres!$A$1:$I$89,5,0)</f>
        <v>5.9412741393316544E-14</v>
      </c>
      <c r="P112" s="14">
        <f t="shared" si="87"/>
        <v>9.483138037075782E-13</v>
      </c>
      <c r="Q112" s="22">
        <f t="shared" si="107"/>
        <v>1.7551237327173916E-12</v>
      </c>
      <c r="R112" s="62">
        <f t="shared" si="55"/>
        <v>279.72532035259104</v>
      </c>
      <c r="S112" s="62">
        <f ca="1">AVERAGE(OFFSET($R$3,0,0,'Données projet'!$E$9+1,1))-AVERAGE(OFFSET($H$3,0,0,'Données projet'!$E$9+1,1))</f>
        <v>339.31420023556404</v>
      </c>
      <c r="T112" s="62">
        <f t="shared" si="88"/>
        <v>340.55370180356397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5</v>
      </c>
      <c r="AI112" s="14">
        <f>IF('Données projet'!$A$62&gt;35,AI111+AH112-AQ111,IF(A112&lt;'Données projet'!$A$62,$AF$205^A112,IF(A112='Données projet'!$A$62,'Données projet'!$B$62,AI111+AH112-AQ111)))</f>
        <v>326.99999999999989</v>
      </c>
      <c r="AJ112" s="14">
        <f>AI112*VLOOKUP('Données projet'!$B$10,Paramètres!$A$1:$I$89,3,0)*VLOOKUP('Données projet'!$B$10,Paramètres!$A$1:$I$89,5,0)</f>
        <v>331.57799999999992</v>
      </c>
      <c r="AK112" s="14">
        <f t="shared" si="89"/>
        <v>77.75737594442586</v>
      </c>
      <c r="AL112" s="22">
        <f t="shared" si="58"/>
        <v>712.92577976987479</v>
      </c>
      <c r="AM112" s="62">
        <f t="shared" si="59"/>
        <v>992.65110012246407</v>
      </c>
      <c r="AN112" s="62">
        <f ca="1">AVERAGE(OFFSET($AM$3,0,0,'Données projet'!$E$10+1,1))-AVERAGE(OFFSET($H$3,0,0,'Données projet'!$E$10+1,1))</f>
        <v>520.80494930257237</v>
      </c>
      <c r="AO112" s="62">
        <f t="shared" si="90"/>
        <v>325.72635759450861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5.6843418860808015E-14</v>
      </c>
      <c r="BE112" s="14">
        <f>BD112*VLOOKUP('Données projet'!$B$11,Paramètres!$A$1:$I$89,3,0)*VLOOKUP('Données projet'!$B$11,Paramètres!$A$1:$I$89,5,0)</f>
        <v>4.9658410716801891E-14</v>
      </c>
      <c r="BF112" s="14">
        <f t="shared" si="91"/>
        <v>8.0934058173791862E-13</v>
      </c>
      <c r="BG112" s="22">
        <f t="shared" si="61"/>
        <v>1.4960899118586383E-12</v>
      </c>
      <c r="BH112" s="62">
        <f t="shared" si="62"/>
        <v>279.72532035259076</v>
      </c>
      <c r="BI112" s="62">
        <f ca="1">AVERAGE(OFFSET($BH$3,0,0,'Données projet'!$E$11+1,1))-AVERAGE(OFFSET($H$3,0,0,'Données projet'!$E$11+1,1))</f>
        <v>294.05955218567476</v>
      </c>
      <c r="BJ112" s="62">
        <f t="shared" si="92"/>
        <v>294.839995960176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5</v>
      </c>
      <c r="BY112" s="13">
        <f>IF('Données projet'!$A$114&gt;35,BY111+BX112-CG111,IF(A112&lt;'Données projet'!$A$114,$BV$205^A112,IF(A112='Données projet'!$A$114,'Données projet'!$B$114,BY111+BX112-CG111)))</f>
        <v>326.99999999999989</v>
      </c>
      <c r="BZ112" s="14">
        <f>BY112*VLOOKUP('Données projet'!$B$12,Paramètres!$A$1:$I$89,3,0)*VLOOKUP('Données projet'!$B$12,Paramètres!$A$1:$I$89,5,0)</f>
        <v>351.98279999999988</v>
      </c>
      <c r="CA112" s="14">
        <f t="shared" si="93"/>
        <v>81.970656019154148</v>
      </c>
      <c r="CB112" s="22">
        <f t="shared" si="64"/>
        <v>755.80226923335988</v>
      </c>
      <c r="CC112" s="62">
        <f t="shared" si="65"/>
        <v>1035.527589585949</v>
      </c>
      <c r="CD112" s="62">
        <f ca="1">AVERAGE(OFFSET($CC$3,0,0,'Données projet'!$E$12+1,1))-AVERAGE(OFFSET($H$3,0,0,'Données projet'!$E$12+1,1))</f>
        <v>548.17046467409421</v>
      </c>
      <c r="CE112" s="62">
        <f t="shared" si="94"/>
        <v>341.9250949809848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3</v>
      </c>
      <c r="CT112" s="13">
        <f>IF('Données projet'!$A$140&gt;35,CT111+CS112-DB111,IF(A112&lt;'Données projet'!$A$140,$CQ$205^A112,IF(A112='Données projet'!$A$140,'Données projet'!$B$140,CT111+CS112-DB111)))</f>
        <v>218.99999999999986</v>
      </c>
      <c r="CU112" s="18">
        <f>CT112*VLOOKUP('Données projet'!$B$13,Paramètres!$A$1:$I$89,3,0)*VLOOKUP('Données projet'!$B$13,Paramètres!$A$1:$I$89,5,0)</f>
        <v>222.06599999999986</v>
      </c>
      <c r="CV112" s="14">
        <f t="shared" si="95"/>
        <v>54.563676045889295</v>
      </c>
      <c r="CW112" s="22">
        <f t="shared" si="67"/>
        <v>481.79668577992356</v>
      </c>
      <c r="CX112" s="62">
        <f t="shared" si="68"/>
        <v>761.52200613251284</v>
      </c>
      <c r="CY112" s="62">
        <f ca="1">AVERAGE(OFFSET($CX$3,0,0,'Données projet'!$E$13+1,1))-AVERAGE(OFFSET($H$3,0,0,'Données projet'!$E$13+1,1))</f>
        <v>345.67675698621832</v>
      </c>
      <c r="CZ112" s="62">
        <f t="shared" si="96"/>
        <v>178.72086185623849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0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70">
        <f t="shared" si="56"/>
        <v>183.33333333333334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5.6843418860808015E-14</v>
      </c>
      <c r="O113" s="14">
        <f>N113*VLOOKUP('Données projet'!$B$9,Paramètres!$A$1:$I$89,3,0)*VLOOKUP('Données projet'!$B$9,Paramètres!$A$1:$I$89,5,0)</f>
        <v>5.9412741393316544E-14</v>
      </c>
      <c r="P113" s="14">
        <f t="shared" si="87"/>
        <v>9.483138037075782E-13</v>
      </c>
      <c r="Q113" s="22">
        <f t="shared" si="107"/>
        <v>1.7551237327173916E-12</v>
      </c>
      <c r="R113" s="62">
        <f t="shared" si="55"/>
        <v>279.96138895484762</v>
      </c>
      <c r="S113" s="62">
        <f ca="1">AVERAGE(OFFSET($R$3,0,0,'Données projet'!$E$9+1,1))-AVERAGE(OFFSET($H$3,0,0,'Données projet'!$E$9+1,1))</f>
        <v>339.31420023556404</v>
      </c>
      <c r="T113" s="62">
        <f t="shared" si="88"/>
        <v>340.55370180356397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>
        <f>VLOOKUP(A113,'Données projet'!$A$61:$I$81,2,0)</f>
        <v>332</v>
      </c>
      <c r="AG113" s="13">
        <f>VLOOKUP(A113,'Données projet'!$A$61:$I$81,9,0)</f>
        <v>5</v>
      </c>
      <c r="AH113" s="13">
        <f t="array" ref="AH113">INDEX(AG:AG,MIN(IF(ISNUMBER(AG113:AG309),ROW(AG113:AG309),"")))</f>
        <v>5</v>
      </c>
      <c r="AI113" s="14">
        <f>IF('Données projet'!$A$62&gt;35,AI112+AH113-AQ112,IF(A113&lt;'Données projet'!$A$62,$AF$205^A113,IF(A113='Données projet'!$A$62,'Données projet'!$B$62,AI112+AH113-AQ112)))</f>
        <v>331.99999999999989</v>
      </c>
      <c r="AJ113" s="14">
        <f>AI113*VLOOKUP('Données projet'!$B$10,Paramètres!$A$1:$I$89,3,0)*VLOOKUP('Données projet'!$B$10,Paramètres!$A$1:$I$89,5,0)</f>
        <v>336.64799999999991</v>
      </c>
      <c r="AK113" s="14">
        <f t="shared" si="89"/>
        <v>78.807003163010307</v>
      </c>
      <c r="AL113" s="22">
        <f t="shared" si="58"/>
        <v>723.58413050890942</v>
      </c>
      <c r="AM113" s="62">
        <f t="shared" si="59"/>
        <v>1003.5455194637552</v>
      </c>
      <c r="AN113" s="62">
        <f ca="1">AVERAGE(OFFSET($AM$3,0,0,'Données projet'!$E$10+1,1))-AVERAGE(OFFSET($H$3,0,0,'Données projet'!$E$10+1,1))</f>
        <v>520.80494930257237</v>
      </c>
      <c r="AO113" s="62">
        <f t="shared" si="90"/>
        <v>325.72635759450861</v>
      </c>
      <c r="AP113" s="16">
        <f>IF(ISNA(VLOOKUP(A113,'Données projet'!$A$61:$I$81,3,0)),0,VLOOKUP(A113,'Données projet'!$A$61:$I$81,3,0))</f>
        <v>19</v>
      </c>
      <c r="AQ113" s="16">
        <f>IF(ISNA(VLOOKUP(A113,'Données projet'!$A$61:$I$81,4,0)),0,VLOOKUP(A113,'Données projet'!$A$61:$I$81,4,0))</f>
        <v>25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5.6843418860808015E-14</v>
      </c>
      <c r="BE113" s="14">
        <f>BD113*VLOOKUP('Données projet'!$B$11,Paramètres!$A$1:$I$89,3,0)*VLOOKUP('Données projet'!$B$11,Paramètres!$A$1:$I$89,5,0)</f>
        <v>4.9658410716801891E-14</v>
      </c>
      <c r="BF113" s="14">
        <f t="shared" si="91"/>
        <v>8.0934058173791862E-13</v>
      </c>
      <c r="BG113" s="22">
        <f t="shared" si="61"/>
        <v>1.4960899118586383E-12</v>
      </c>
      <c r="BH113" s="62">
        <f t="shared" si="62"/>
        <v>279.96138895484734</v>
      </c>
      <c r="BI113" s="62">
        <f ca="1">AVERAGE(OFFSET($BH$3,0,0,'Données projet'!$E$11+1,1))-AVERAGE(OFFSET($H$3,0,0,'Données projet'!$E$11+1,1))</f>
        <v>294.05955218567476</v>
      </c>
      <c r="BJ113" s="62">
        <f t="shared" si="92"/>
        <v>294.839995960176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>
        <f>VLOOKUP(A113,'Données projet'!$A$113:$I$133,2,0)</f>
        <v>332</v>
      </c>
      <c r="BW113" s="13">
        <f>VLOOKUP(A113,'Données projet'!$A$113:$I$133,9,0)</f>
        <v>5</v>
      </c>
      <c r="BX113" s="13">
        <f t="array" ref="BX113">INDEX(BW:BW,MIN(IF(ISNUMBER(BW113:BW309),ROW(BW113:BW309),"")))</f>
        <v>5</v>
      </c>
      <c r="BY113" s="13">
        <f>IF('Données projet'!$A$114&gt;35,BY112+BX113-CG112,IF(A113&lt;'Données projet'!$A$114,$BV$205^A113,IF(A113='Données projet'!$A$114,'Données projet'!$B$114,BY112+BX113-CG112)))</f>
        <v>331.99999999999989</v>
      </c>
      <c r="BZ113" s="14">
        <f>BY113*VLOOKUP('Données projet'!$B$12,Paramètres!$A$1:$I$89,3,0)*VLOOKUP('Données projet'!$B$12,Paramètres!$A$1:$I$89,5,0)</f>
        <v>357.36479999999983</v>
      </c>
      <c r="CA113" s="14">
        <f t="shared" si="93"/>
        <v>83.077157243480698</v>
      </c>
      <c r="CB113" s="22">
        <f t="shared" si="64"/>
        <v>767.10307553239511</v>
      </c>
      <c r="CC113" s="62">
        <f t="shared" si="65"/>
        <v>1047.0644644872409</v>
      </c>
      <c r="CD113" s="62">
        <f ca="1">AVERAGE(OFFSET($CC$3,0,0,'Données projet'!$E$12+1,1))-AVERAGE(OFFSET($H$3,0,0,'Données projet'!$E$12+1,1))</f>
        <v>548.17046467409421</v>
      </c>
      <c r="CE113" s="62">
        <f t="shared" si="94"/>
        <v>341.9250949809848</v>
      </c>
      <c r="CF113" s="16">
        <f>IF(ISNA(VLOOKUP(A113,'Données projet'!$A$113:$I$133,3,0)),0,VLOOKUP(A113,'Données projet'!$A$113:$I$133,3,0))</f>
        <v>19</v>
      </c>
      <c r="CG113" s="16">
        <f>IF(ISNA(VLOOKUP(A113,'Données projet'!$A$113:$I$133,4,0)),0,VLOOKUP(A113,'Données projet'!$A$113:$I$133,4,0))</f>
        <v>25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>
        <f>VLOOKUP(A113,'Données projet'!$A$139:$I$159,2,0)</f>
        <v>222</v>
      </c>
      <c r="CR113" s="13">
        <f>VLOOKUP(A113,'Données projet'!$A$139:$I$159,9,0)</f>
        <v>3</v>
      </c>
      <c r="CS113" s="13">
        <f t="array" ref="CS113">INDEX(CR:CR,MIN(IF(ISNUMBER(CR113:CR309),ROW(CR113:CR309),"")))</f>
        <v>3</v>
      </c>
      <c r="CT113" s="13">
        <f>IF('Données projet'!$A$140&gt;35,CT112+CS113-DB112,IF(A113&lt;'Données projet'!$A$140,$CQ$205^A113,IF(A113='Données projet'!$A$140,'Données projet'!$B$140,CT112+CS113-DB112)))</f>
        <v>221.99999999999986</v>
      </c>
      <c r="CU113" s="18">
        <f>CT113*VLOOKUP('Données projet'!$B$13,Paramètres!$A$1:$I$89,3,0)*VLOOKUP('Données projet'!$B$13,Paramètres!$A$1:$I$89,5,0)</f>
        <v>225.10799999999989</v>
      </c>
      <c r="CV113" s="14">
        <f t="shared" si="95"/>
        <v>55.223596878889587</v>
      </c>
      <c r="CW113" s="22">
        <f t="shared" si="67"/>
        <v>488.24419789739909</v>
      </c>
      <c r="CX113" s="62">
        <f t="shared" si="68"/>
        <v>768.20558685224501</v>
      </c>
      <c r="CY113" s="62">
        <f ca="1">AVERAGE(OFFSET($CX$3,0,0,'Données projet'!$E$13+1,1))-AVERAGE(OFFSET($H$3,0,0,'Données projet'!$E$13+1,1))</f>
        <v>345.67675698621832</v>
      </c>
      <c r="CZ113" s="62">
        <f t="shared" si="96"/>
        <v>178.72086185623849</v>
      </c>
      <c r="DA113" s="16">
        <f>IF(ISNA(VLOOKUP(A113,'Données projet'!$A$139:$I$159,3,0)),0,VLOOKUP(A113,'Données projet'!$A$139:$I$159,3,0))</f>
        <v>18</v>
      </c>
      <c r="DB113" s="16">
        <f>IF(ISNA(VLOOKUP(A113,'Données projet'!$A$139:$I$159,4,0)),0,VLOOKUP(A113,'Données projet'!$A$139:$I$159,4,0))</f>
        <v>13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0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70">
        <f t="shared" si="56"/>
        <v>183.33333333333334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5.6843418860808015E-14</v>
      </c>
      <c r="O114" s="14">
        <f>N114*VLOOKUP('Données projet'!$B$9,Paramètres!$A$1:$I$89,3,0)*VLOOKUP('Données projet'!$B$9,Paramètres!$A$1:$I$89,5,0)</f>
        <v>5.9412741393316544E-14</v>
      </c>
      <c r="P114" s="14">
        <f t="shared" si="87"/>
        <v>9.483138037075782E-13</v>
      </c>
      <c r="Q114" s="22">
        <f t="shared" si="107"/>
        <v>1.7551237327173916E-12</v>
      </c>
      <c r="R114" s="62">
        <f t="shared" si="55"/>
        <v>280.19336229462533</v>
      </c>
      <c r="S114" s="62">
        <f ca="1">AVERAGE(OFFSET($R$3,0,0,'Données projet'!$E$9+1,1))-AVERAGE(OFFSET($H$3,0,0,'Données projet'!$E$9+1,1))</f>
        <v>339.31420023556404</v>
      </c>
      <c r="T114" s="62">
        <f t="shared" si="88"/>
        <v>340.55370180356397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4.5999999999999996</v>
      </c>
      <c r="AI114" s="14">
        <f>IF('Données projet'!$A$62&gt;35,AI113+AH114-AQ113,IF(A114&lt;'Données projet'!$A$62,$AF$205^A114,IF(A114='Données projet'!$A$62,'Données projet'!$B$62,AI113+AH114-AQ113)))</f>
        <v>311.59999999999991</v>
      </c>
      <c r="AJ114" s="14">
        <f>AI114*VLOOKUP('Données projet'!$B$10,Paramètres!$A$1:$I$89,3,0)*VLOOKUP('Données projet'!$B$10,Paramètres!$A$1:$I$89,5,0)</f>
        <v>315.96239999999989</v>
      </c>
      <c r="AK114" s="14">
        <f t="shared" si="89"/>
        <v>74.512632625562503</v>
      </c>
      <c r="AL114" s="22">
        <f t="shared" si="58"/>
        <v>680.07734848952111</v>
      </c>
      <c r="AM114" s="62">
        <f t="shared" si="59"/>
        <v>960.27071078414474</v>
      </c>
      <c r="AN114" s="62">
        <f ca="1">AVERAGE(OFFSET($AM$3,0,0,'Données projet'!$E$10+1,1))-AVERAGE(OFFSET($H$3,0,0,'Données projet'!$E$10+1,1))</f>
        <v>520.80494930257237</v>
      </c>
      <c r="AO114" s="62">
        <f t="shared" si="90"/>
        <v>325.72635759450861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5.6843418860808015E-14</v>
      </c>
      <c r="BE114" s="14">
        <f>BD114*VLOOKUP('Données projet'!$B$11,Paramètres!$A$1:$I$89,3,0)*VLOOKUP('Données projet'!$B$11,Paramètres!$A$1:$I$89,5,0)</f>
        <v>4.9658410716801891E-14</v>
      </c>
      <c r="BF114" s="14">
        <f t="shared" si="91"/>
        <v>8.0934058173791862E-13</v>
      </c>
      <c r="BG114" s="22">
        <f t="shared" si="61"/>
        <v>1.4960899118586383E-12</v>
      </c>
      <c r="BH114" s="62">
        <f t="shared" si="62"/>
        <v>280.19336229462505</v>
      </c>
      <c r="BI114" s="62">
        <f ca="1">AVERAGE(OFFSET($BH$3,0,0,'Données projet'!$E$11+1,1))-AVERAGE(OFFSET($H$3,0,0,'Données projet'!$E$11+1,1))</f>
        <v>294.05955218567476</v>
      </c>
      <c r="BJ114" s="62">
        <f t="shared" si="92"/>
        <v>294.839995960176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4.5999999999999996</v>
      </c>
      <c r="BY114" s="13">
        <f>IF('Données projet'!$A$114&gt;35,BY113+BX114-CG113,IF(A114&lt;'Données projet'!$A$114,$BV$205^A114,IF(A114='Données projet'!$A$114,'Données projet'!$B$114,BY113+BX114-CG113)))</f>
        <v>311.59999999999991</v>
      </c>
      <c r="BZ114" s="14">
        <f>BY114*VLOOKUP('Données projet'!$B$12,Paramètres!$A$1:$I$89,3,0)*VLOOKUP('Données projet'!$B$12,Paramètres!$A$1:$I$89,5,0)</f>
        <v>335.40623999999991</v>
      </c>
      <c r="CA114" s="14">
        <f t="shared" si="93"/>
        <v>78.550096422967442</v>
      </c>
      <c r="CB114" s="22">
        <f t="shared" si="64"/>
        <v>720.97395260333485</v>
      </c>
      <c r="CC114" s="62">
        <f t="shared" si="65"/>
        <v>1001.1673148979585</v>
      </c>
      <c r="CD114" s="62">
        <f ca="1">AVERAGE(OFFSET($CC$3,0,0,'Données projet'!$E$12+1,1))-AVERAGE(OFFSET($H$3,0,0,'Données projet'!$E$12+1,1))</f>
        <v>548.17046467409421</v>
      </c>
      <c r="CE114" s="62">
        <f t="shared" si="94"/>
        <v>341.9250949809848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2.8</v>
      </c>
      <c r="CT114" s="13">
        <f>IF('Données projet'!$A$140&gt;35,CT113+CS114-DB113,IF(A114&lt;'Données projet'!$A$140,$CQ$205^A114,IF(A114='Données projet'!$A$140,'Données projet'!$B$140,CT113+CS114-DB113)))</f>
        <v>211.79999999999987</v>
      </c>
      <c r="CU114" s="18">
        <f>CT114*VLOOKUP('Données projet'!$B$13,Paramètres!$A$1:$I$89,3,0)*VLOOKUP('Données projet'!$B$13,Paramètres!$A$1:$I$89,5,0)</f>
        <v>214.76519999999991</v>
      </c>
      <c r="CV114" s="14">
        <f t="shared" si="95"/>
        <v>52.975538059190747</v>
      </c>
      <c r="CW114" s="22">
        <f t="shared" si="67"/>
        <v>466.31511878642374</v>
      </c>
      <c r="CX114" s="62">
        <f t="shared" si="68"/>
        <v>746.50848108104731</v>
      </c>
      <c r="CY114" s="62">
        <f ca="1">AVERAGE(OFFSET($CX$3,0,0,'Données projet'!$E$13+1,1))-AVERAGE(OFFSET($H$3,0,0,'Données projet'!$E$13+1,1))</f>
        <v>345.67675698621832</v>
      </c>
      <c r="CZ114" s="62">
        <f t="shared" si="96"/>
        <v>178.72086185623849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0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70">
        <f t="shared" si="56"/>
        <v>183.33333333333334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5.6843418860808015E-14</v>
      </c>
      <c r="O115" s="14">
        <f>N115*VLOOKUP('Données projet'!$B$9,Paramètres!$A$1:$I$89,3,0)*VLOOKUP('Données projet'!$B$9,Paramètres!$A$1:$I$89,5,0)</f>
        <v>5.9412741393316544E-14</v>
      </c>
      <c r="P115" s="14">
        <f t="shared" si="87"/>
        <v>9.483138037075782E-13</v>
      </c>
      <c r="Q115" s="22">
        <f t="shared" si="107"/>
        <v>1.7551237327173916E-12</v>
      </c>
      <c r="R115" s="62">
        <f t="shared" si="55"/>
        <v>280.42131141557263</v>
      </c>
      <c r="S115" s="62">
        <f ca="1">AVERAGE(OFFSET($R$3,0,0,'Données projet'!$E$9+1,1))-AVERAGE(OFFSET($H$3,0,0,'Données projet'!$E$9+1,1))</f>
        <v>339.31420023556404</v>
      </c>
      <c r="T115" s="62">
        <f t="shared" si="88"/>
        <v>340.55370180356397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4.5999999999999996</v>
      </c>
      <c r="AI115" s="14">
        <f>IF('Données projet'!$A$62&gt;35,AI114+AH115-AQ114,IF(A115&lt;'Données projet'!$A$62,$AF$205^A115,IF(A115='Données projet'!$A$62,'Données projet'!$B$62,AI114+AH115-AQ114)))</f>
        <v>316.19999999999993</v>
      </c>
      <c r="AJ115" s="14">
        <f>AI115*VLOOKUP('Données projet'!$B$10,Paramètres!$A$1:$I$89,3,0)*VLOOKUP('Données projet'!$B$10,Paramètres!$A$1:$I$89,5,0)</f>
        <v>320.62679999999995</v>
      </c>
      <c r="AK115" s="14">
        <f t="shared" si="89"/>
        <v>75.483756735990909</v>
      </c>
      <c r="AL115" s="22">
        <f t="shared" si="58"/>
        <v>689.89255298185071</v>
      </c>
      <c r="AM115" s="62">
        <f t="shared" si="59"/>
        <v>970.31386439742164</v>
      </c>
      <c r="AN115" s="62">
        <f ca="1">AVERAGE(OFFSET($AM$3,0,0,'Données projet'!$E$10+1,1))-AVERAGE(OFFSET($H$3,0,0,'Données projet'!$E$10+1,1))</f>
        <v>520.80494930257237</v>
      </c>
      <c r="AO115" s="62">
        <f t="shared" si="90"/>
        <v>325.72635759450861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5.6843418860808015E-14</v>
      </c>
      <c r="BE115" s="14">
        <f>BD115*VLOOKUP('Données projet'!$B$11,Paramètres!$A$1:$I$89,3,0)*VLOOKUP('Données projet'!$B$11,Paramètres!$A$1:$I$89,5,0)</f>
        <v>4.9658410716801891E-14</v>
      </c>
      <c r="BF115" s="14">
        <f t="shared" si="91"/>
        <v>8.0934058173791862E-13</v>
      </c>
      <c r="BG115" s="22">
        <f t="shared" si="61"/>
        <v>1.4960899118586383E-12</v>
      </c>
      <c r="BH115" s="62">
        <f t="shared" si="62"/>
        <v>280.42131141557235</v>
      </c>
      <c r="BI115" s="62">
        <f ca="1">AVERAGE(OFFSET($BH$3,0,0,'Données projet'!$E$11+1,1))-AVERAGE(OFFSET($H$3,0,0,'Données projet'!$E$11+1,1))</f>
        <v>294.05955218567476</v>
      </c>
      <c r="BJ115" s="62">
        <f t="shared" si="92"/>
        <v>294.839995960176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4.5999999999999996</v>
      </c>
      <c r="BY115" s="13">
        <f>IF('Données projet'!$A$114&gt;35,BY114+BX115-CG114,IF(A115&lt;'Données projet'!$A$114,$BV$205^A115,IF(A115='Données projet'!$A$114,'Données projet'!$B$114,BY114+BX115-CG114)))</f>
        <v>316.19999999999993</v>
      </c>
      <c r="BZ115" s="14">
        <f>BY115*VLOOKUP('Données projet'!$B$12,Paramètres!$A$1:$I$89,3,0)*VLOOKUP('Données projet'!$B$12,Paramètres!$A$1:$I$89,5,0)</f>
        <v>340.3576799999999</v>
      </c>
      <c r="CA115" s="14">
        <f t="shared" si="93"/>
        <v>79.573840851595449</v>
      </c>
      <c r="CB115" s="22">
        <f t="shared" si="64"/>
        <v>731.38073214986196</v>
      </c>
      <c r="CC115" s="62">
        <f t="shared" si="65"/>
        <v>1011.8020435654328</v>
      </c>
      <c r="CD115" s="62">
        <f ca="1">AVERAGE(OFFSET($CC$3,0,0,'Données projet'!$E$12+1,1))-AVERAGE(OFFSET($H$3,0,0,'Données projet'!$E$12+1,1))</f>
        <v>548.17046467409421</v>
      </c>
      <c r="CE115" s="62">
        <f t="shared" si="94"/>
        <v>341.9250949809848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2.8</v>
      </c>
      <c r="CT115" s="13">
        <f>IF('Données projet'!$A$140&gt;35,CT114+CS115-DB114,IF(A115&lt;'Données projet'!$A$140,$CQ$205^A115,IF(A115='Données projet'!$A$140,'Données projet'!$B$140,CT114+CS115-DB114)))</f>
        <v>214.59999999999988</v>
      </c>
      <c r="CU115" s="18">
        <f>CT115*VLOOKUP('Données projet'!$B$13,Paramètres!$A$1:$I$89,3,0)*VLOOKUP('Données projet'!$B$13,Paramètres!$A$1:$I$89,5,0)</f>
        <v>217.60439999999988</v>
      </c>
      <c r="CV115" s="14">
        <f t="shared" si="95"/>
        <v>53.593882578706356</v>
      </c>
      <c r="CW115" s="22">
        <f t="shared" si="67"/>
        <v>472.3370088245801</v>
      </c>
      <c r="CX115" s="62">
        <f t="shared" si="68"/>
        <v>752.75832024015097</v>
      </c>
      <c r="CY115" s="62">
        <f ca="1">AVERAGE(OFFSET($CX$3,0,0,'Données projet'!$E$13+1,1))-AVERAGE(OFFSET($H$3,0,0,'Données projet'!$E$13+1,1))</f>
        <v>345.67675698621832</v>
      </c>
      <c r="CZ115" s="62">
        <f t="shared" si="96"/>
        <v>178.72086185623849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0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70">
        <f t="shared" si="56"/>
        <v>183.33333333333334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5.6843418860808015E-14</v>
      </c>
      <c r="O116" s="14">
        <f>N116*VLOOKUP('Données projet'!$B$9,Paramètres!$A$1:$I$89,3,0)*VLOOKUP('Données projet'!$B$9,Paramètres!$A$1:$I$89,5,0)</f>
        <v>5.9412741393316544E-14</v>
      </c>
      <c r="P116" s="14">
        <f t="shared" si="87"/>
        <v>9.483138037075782E-13</v>
      </c>
      <c r="Q116" s="22">
        <f t="shared" si="107"/>
        <v>1.7551237327173916E-12</v>
      </c>
      <c r="R116" s="62">
        <f t="shared" si="55"/>
        <v>280.64530612888939</v>
      </c>
      <c r="S116" s="62">
        <f ca="1">AVERAGE(OFFSET($R$3,0,0,'Données projet'!$E$9+1,1))-AVERAGE(OFFSET($H$3,0,0,'Données projet'!$E$9+1,1))</f>
        <v>339.31420023556404</v>
      </c>
      <c r="T116" s="62">
        <f t="shared" si="88"/>
        <v>340.55370180356397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4.5999999999999996</v>
      </c>
      <c r="AI116" s="14">
        <f>IF('Données projet'!$A$62&gt;35,AI115+AH116-AQ115,IF(A116&lt;'Données projet'!$A$62,$AF$205^A116,IF(A116='Données projet'!$A$62,'Données projet'!$B$62,AI115+AH116-AQ115)))</f>
        <v>320.79999999999995</v>
      </c>
      <c r="AJ116" s="14">
        <f>AI116*VLOOKUP('Données projet'!$B$10,Paramètres!$A$1:$I$89,3,0)*VLOOKUP('Données projet'!$B$10,Paramètres!$A$1:$I$89,5,0)</f>
        <v>325.2912</v>
      </c>
      <c r="AK116" s="14">
        <f t="shared" si="89"/>
        <v>76.453237715285965</v>
      </c>
      <c r="AL116" s="22">
        <f t="shared" si="58"/>
        <v>699.70489568745631</v>
      </c>
      <c r="AM116" s="62">
        <f t="shared" si="59"/>
        <v>980.350201816344</v>
      </c>
      <c r="AN116" s="62">
        <f ca="1">AVERAGE(OFFSET($AM$3,0,0,'Données projet'!$E$10+1,1))-AVERAGE(OFFSET($H$3,0,0,'Données projet'!$E$10+1,1))</f>
        <v>520.80494930257237</v>
      </c>
      <c r="AO116" s="62">
        <f t="shared" si="90"/>
        <v>325.72635759450861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5.6843418860808015E-14</v>
      </c>
      <c r="BE116" s="14">
        <f>BD116*VLOOKUP('Données projet'!$B$11,Paramètres!$A$1:$I$89,3,0)*VLOOKUP('Données projet'!$B$11,Paramètres!$A$1:$I$89,5,0)</f>
        <v>4.9658410716801891E-14</v>
      </c>
      <c r="BF116" s="14">
        <f t="shared" si="91"/>
        <v>8.0934058173791862E-13</v>
      </c>
      <c r="BG116" s="22">
        <f t="shared" si="61"/>
        <v>1.4960899118586383E-12</v>
      </c>
      <c r="BH116" s="62">
        <f t="shared" si="62"/>
        <v>280.6453061288891</v>
      </c>
      <c r="BI116" s="62">
        <f ca="1">AVERAGE(OFFSET($BH$3,0,0,'Données projet'!$E$11+1,1))-AVERAGE(OFFSET($H$3,0,0,'Données projet'!$E$11+1,1))</f>
        <v>294.05955218567476</v>
      </c>
      <c r="BJ116" s="62">
        <f t="shared" si="92"/>
        <v>294.839995960176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4.5999999999999996</v>
      </c>
      <c r="BY116" s="13">
        <f>IF('Données projet'!$A$114&gt;35,BY115+BX116-CG115,IF(A116&lt;'Données projet'!$A$114,$BV$205^A116,IF(A116='Données projet'!$A$114,'Données projet'!$B$114,BY115+BX116-CG115)))</f>
        <v>320.79999999999995</v>
      </c>
      <c r="BZ116" s="14">
        <f>BY116*VLOOKUP('Données projet'!$B$12,Paramètres!$A$1:$I$89,3,0)*VLOOKUP('Données projet'!$B$12,Paramètres!$A$1:$I$89,5,0)</f>
        <v>345.30911999999995</v>
      </c>
      <c r="CA116" s="14">
        <f t="shared" si="93"/>
        <v>80.595853116100187</v>
      </c>
      <c r="CB116" s="22">
        <f t="shared" si="64"/>
        <v>741.78449484387431</v>
      </c>
      <c r="CC116" s="62">
        <f t="shared" si="65"/>
        <v>1022.429800972762</v>
      </c>
      <c r="CD116" s="62">
        <f ca="1">AVERAGE(OFFSET($CC$3,0,0,'Données projet'!$E$12+1,1))-AVERAGE(OFFSET($H$3,0,0,'Données projet'!$E$12+1,1))</f>
        <v>548.17046467409421</v>
      </c>
      <c r="CE116" s="62">
        <f t="shared" si="94"/>
        <v>341.9250949809848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2.8</v>
      </c>
      <c r="CT116" s="13">
        <f>IF('Données projet'!$A$140&gt;35,CT115+CS116-DB115,IF(A116&lt;'Données projet'!$A$140,$CQ$205^A116,IF(A116='Données projet'!$A$140,'Données projet'!$B$140,CT115+CS116-DB115)))</f>
        <v>217.39999999999989</v>
      </c>
      <c r="CU116" s="18">
        <f>CT116*VLOOKUP('Données projet'!$B$13,Paramètres!$A$1:$I$89,3,0)*VLOOKUP('Données projet'!$B$13,Paramètres!$A$1:$I$89,5,0)</f>
        <v>220.44359999999992</v>
      </c>
      <c r="CV116" s="14">
        <f t="shared" si="95"/>
        <v>54.211288682893063</v>
      </c>
      <c r="CW116" s="22">
        <f t="shared" si="67"/>
        <v>478.35726445603859</v>
      </c>
      <c r="CX116" s="62">
        <f t="shared" si="68"/>
        <v>759.00257058492616</v>
      </c>
      <c r="CY116" s="62">
        <f ca="1">AVERAGE(OFFSET($CX$3,0,0,'Données projet'!$E$13+1,1))-AVERAGE(OFFSET($H$3,0,0,'Données projet'!$E$13+1,1))</f>
        <v>345.67675698621832</v>
      </c>
      <c r="CZ116" s="62">
        <f t="shared" si="96"/>
        <v>178.72086185623849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0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70">
        <f t="shared" si="56"/>
        <v>183.33333333333334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5.6843418860808015E-14</v>
      </c>
      <c r="O117" s="14">
        <f>N117*VLOOKUP('Données projet'!$B$9,Paramètres!$A$1:$I$89,3,0)*VLOOKUP('Données projet'!$B$9,Paramètres!$A$1:$I$89,5,0)</f>
        <v>5.9412741393316544E-14</v>
      </c>
      <c r="P117" s="14">
        <f t="shared" si="87"/>
        <v>9.483138037075782E-13</v>
      </c>
      <c r="Q117" s="22">
        <f t="shared" si="107"/>
        <v>1.7551237327173916E-12</v>
      </c>
      <c r="R117" s="62">
        <f t="shared" si="55"/>
        <v>280.86541503470721</v>
      </c>
      <c r="S117" s="62">
        <f ca="1">AVERAGE(OFFSET($R$3,0,0,'Données projet'!$E$9+1,1))-AVERAGE(OFFSET($H$3,0,0,'Données projet'!$E$9+1,1))</f>
        <v>339.31420023556404</v>
      </c>
      <c r="T117" s="62">
        <f t="shared" si="88"/>
        <v>340.55370180356397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4.5999999999999996</v>
      </c>
      <c r="AI117" s="14">
        <f>IF('Données projet'!$A$62&gt;35,AI116+AH117-AQ116,IF(A117&lt;'Données projet'!$A$62,$AF$205^A117,IF(A117='Données projet'!$A$62,'Données projet'!$B$62,AI116+AH117-AQ116)))</f>
        <v>325.39999999999998</v>
      </c>
      <c r="AJ117" s="14">
        <f>AI117*VLOOKUP('Données projet'!$B$10,Paramètres!$A$1:$I$89,3,0)*VLOOKUP('Données projet'!$B$10,Paramètres!$A$1:$I$89,5,0)</f>
        <v>329.9556</v>
      </c>
      <c r="AK117" s="14">
        <f t="shared" si="89"/>
        <v>77.421101846941795</v>
      </c>
      <c r="AL117" s="22">
        <f t="shared" si="58"/>
        <v>709.51442238342361</v>
      </c>
      <c r="AM117" s="62">
        <f t="shared" si="59"/>
        <v>990.379837418129</v>
      </c>
      <c r="AN117" s="62">
        <f ca="1">AVERAGE(OFFSET($AM$3,0,0,'Données projet'!$E$10+1,1))-AVERAGE(OFFSET($H$3,0,0,'Données projet'!$E$10+1,1))</f>
        <v>520.80494930257237</v>
      </c>
      <c r="AO117" s="62">
        <f t="shared" si="90"/>
        <v>325.72635759450861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5.6843418860808015E-14</v>
      </c>
      <c r="BE117" s="14">
        <f>BD117*VLOOKUP('Données projet'!$B$11,Paramètres!$A$1:$I$89,3,0)*VLOOKUP('Données projet'!$B$11,Paramètres!$A$1:$I$89,5,0)</f>
        <v>4.9658410716801891E-14</v>
      </c>
      <c r="BF117" s="14">
        <f t="shared" si="91"/>
        <v>8.0934058173791862E-13</v>
      </c>
      <c r="BG117" s="22">
        <f t="shared" si="61"/>
        <v>1.4960899118586383E-12</v>
      </c>
      <c r="BH117" s="62">
        <f t="shared" si="62"/>
        <v>280.86541503470693</v>
      </c>
      <c r="BI117" s="62">
        <f ca="1">AVERAGE(OFFSET($BH$3,0,0,'Données projet'!$E$11+1,1))-AVERAGE(OFFSET($H$3,0,0,'Données projet'!$E$11+1,1))</f>
        <v>294.05955218567476</v>
      </c>
      <c r="BJ117" s="62">
        <f t="shared" si="92"/>
        <v>294.839995960176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4.5999999999999996</v>
      </c>
      <c r="BY117" s="13">
        <f>IF('Données projet'!$A$114&gt;35,BY116+BX117-CG116,IF(A117&lt;'Données projet'!$A$114,$BV$205^A117,IF(A117='Données projet'!$A$114,'Données projet'!$B$114,BY116+BX117-CG116)))</f>
        <v>325.39999999999998</v>
      </c>
      <c r="BZ117" s="14">
        <f>BY117*VLOOKUP('Données projet'!$B$12,Paramètres!$A$1:$I$89,3,0)*VLOOKUP('Données projet'!$B$12,Paramètres!$A$1:$I$89,5,0)</f>
        <v>350.26055999999994</v>
      </c>
      <c r="CA117" s="14">
        <f t="shared" si="93"/>
        <v>81.616160924145817</v>
      </c>
      <c r="CB117" s="22">
        <f t="shared" si="64"/>
        <v>752.18528894288704</v>
      </c>
      <c r="CC117" s="62">
        <f t="shared" si="65"/>
        <v>1033.0507039775925</v>
      </c>
      <c r="CD117" s="62">
        <f ca="1">AVERAGE(OFFSET($CC$3,0,0,'Données projet'!$E$12+1,1))-AVERAGE(OFFSET($H$3,0,0,'Données projet'!$E$12+1,1))</f>
        <v>548.17046467409421</v>
      </c>
      <c r="CE117" s="62">
        <f t="shared" si="94"/>
        <v>341.9250949809848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2.8</v>
      </c>
      <c r="CT117" s="13">
        <f>IF('Données projet'!$A$140&gt;35,CT116+CS117-DB116,IF(A117&lt;'Données projet'!$A$140,$CQ$205^A117,IF(A117='Données projet'!$A$140,'Données projet'!$B$140,CT116+CS117-DB116)))</f>
        <v>220.1999999999999</v>
      </c>
      <c r="CU117" s="18">
        <f>CT117*VLOOKUP('Données projet'!$B$13,Paramètres!$A$1:$I$89,3,0)*VLOOKUP('Données projet'!$B$13,Paramètres!$A$1:$I$89,5,0)</f>
        <v>223.28279999999992</v>
      </c>
      <c r="CV117" s="14">
        <f t="shared" si="95"/>
        <v>54.82776985554348</v>
      </c>
      <c r="CW117" s="22">
        <f t="shared" si="67"/>
        <v>484.37590916507139</v>
      </c>
      <c r="CX117" s="62">
        <f t="shared" si="68"/>
        <v>765.24132419977684</v>
      </c>
      <c r="CY117" s="62">
        <f ca="1">AVERAGE(OFFSET($CX$3,0,0,'Données projet'!$E$13+1,1))-AVERAGE(OFFSET($H$3,0,0,'Données projet'!$E$13+1,1))</f>
        <v>345.67675698621832</v>
      </c>
      <c r="CZ117" s="62">
        <f t="shared" si="96"/>
        <v>178.72086185623849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0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70">
        <f t="shared" si="56"/>
        <v>183.33333333333334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5.6843418860808015E-14</v>
      </c>
      <c r="O118" s="14">
        <f>N118*VLOOKUP('Données projet'!$B$9,Paramètres!$A$1:$I$89,3,0)*VLOOKUP('Données projet'!$B$9,Paramètres!$A$1:$I$89,5,0)</f>
        <v>5.9412741393316544E-14</v>
      </c>
      <c r="P118" s="14">
        <f t="shared" si="87"/>
        <v>9.483138037075782E-13</v>
      </c>
      <c r="Q118" s="22">
        <f t="shared" si="107"/>
        <v>1.7551237327173916E-12</v>
      </c>
      <c r="R118" s="62">
        <f t="shared" si="55"/>
        <v>281.08170554309902</v>
      </c>
      <c r="S118" s="62">
        <f ca="1">AVERAGE(OFFSET($R$3,0,0,'Données projet'!$E$9+1,1))-AVERAGE(OFFSET($H$3,0,0,'Données projet'!$E$9+1,1))</f>
        <v>339.31420023556404</v>
      </c>
      <c r="T118" s="62">
        <f t="shared" si="88"/>
        <v>340.55370180356397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>
        <f>VLOOKUP(A118,'Données projet'!$A$61:$I$81,2,0)</f>
        <v>330</v>
      </c>
      <c r="AG118" s="13">
        <f>VLOOKUP(A118,'Données projet'!$A$61:$I$81,9,0)</f>
        <v>4.5999999999999996</v>
      </c>
      <c r="AH118" s="13">
        <f t="array" ref="AH118">INDEX(AG:AG,MIN(IF(ISNUMBER(AG118:AG314),ROW(AG118:AG314),"")))</f>
        <v>4.5999999999999996</v>
      </c>
      <c r="AI118" s="14">
        <f>IF('Données projet'!$A$62&gt;35,AI117+AH118-AQ117,IF(A118&lt;'Données projet'!$A$62,$AF$205^A118,IF(A118='Données projet'!$A$62,'Données projet'!$B$62,AI117+AH118-AQ117)))</f>
        <v>330</v>
      </c>
      <c r="AJ118" s="14">
        <f>AI118*VLOOKUP('Données projet'!$B$10,Paramètres!$A$1:$I$89,3,0)*VLOOKUP('Données projet'!$B$10,Paramètres!$A$1:$I$89,5,0)</f>
        <v>334.62</v>
      </c>
      <c r="AK118" s="14">
        <f t="shared" si="89"/>
        <v>78.387374628661505</v>
      </c>
      <c r="AL118" s="22">
        <f t="shared" si="58"/>
        <v>719.32117747825214</v>
      </c>
      <c r="AM118" s="62">
        <f t="shared" si="59"/>
        <v>1000.4028830213495</v>
      </c>
      <c r="AN118" s="62">
        <f ca="1">AVERAGE(OFFSET($AM$3,0,0,'Données projet'!$E$10+1,1))-AVERAGE(OFFSET($H$3,0,0,'Données projet'!$E$10+1,1))</f>
        <v>520.80494930257237</v>
      </c>
      <c r="AO118" s="62">
        <f t="shared" si="90"/>
        <v>325.72635759450861</v>
      </c>
      <c r="AP118" s="16">
        <f>IF(ISNA(VLOOKUP(A118,'Données projet'!$A$61:$I$81,3,0)),0,VLOOKUP(A118,'Données projet'!$A$61:$I$81,3,0))</f>
        <v>20</v>
      </c>
      <c r="AQ118" s="16">
        <f>IF(ISNA(VLOOKUP(A118,'Données projet'!$A$61:$I$81,4,0)),0,VLOOKUP(A118,'Données projet'!$A$61:$I$81,4,0))</f>
        <v>330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5.6843418860808015E-14</v>
      </c>
      <c r="BE118" s="14">
        <f>BD118*VLOOKUP('Données projet'!$B$11,Paramètres!$A$1:$I$89,3,0)*VLOOKUP('Données projet'!$B$11,Paramètres!$A$1:$I$89,5,0)</f>
        <v>4.9658410716801891E-14</v>
      </c>
      <c r="BF118" s="14">
        <f t="shared" si="91"/>
        <v>8.0934058173791862E-13</v>
      </c>
      <c r="BG118" s="22">
        <f t="shared" si="61"/>
        <v>1.4960899118586383E-12</v>
      </c>
      <c r="BH118" s="62">
        <f t="shared" si="62"/>
        <v>281.08170554309874</v>
      </c>
      <c r="BI118" s="62">
        <f ca="1">AVERAGE(OFFSET($BH$3,0,0,'Données projet'!$E$11+1,1))-AVERAGE(OFFSET($H$3,0,0,'Données projet'!$E$11+1,1))</f>
        <v>294.05955218567476</v>
      </c>
      <c r="BJ118" s="62">
        <f t="shared" si="92"/>
        <v>294.839995960176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>
        <f>VLOOKUP(A118,'Données projet'!$A$113:$I$133,2,0)</f>
        <v>330</v>
      </c>
      <c r="BW118" s="13">
        <f>VLOOKUP(A118,'Données projet'!$A$113:$I$133,9,0)</f>
        <v>4.5999999999999996</v>
      </c>
      <c r="BX118" s="13">
        <f t="array" ref="BX118">INDEX(BW:BW,MIN(IF(ISNUMBER(BW118:BW314),ROW(BW118:BW314),"")))</f>
        <v>4.5999999999999996</v>
      </c>
      <c r="BY118" s="13">
        <f>IF('Données projet'!$A$114&gt;35,BY117+BX118-CG117,IF(A118&lt;'Données projet'!$A$114,$BV$205^A118,IF(A118='Données projet'!$A$114,'Données projet'!$B$114,BY117+BX118-CG117)))</f>
        <v>330</v>
      </c>
      <c r="BZ118" s="14">
        <f>BY118*VLOOKUP('Données projet'!$B$12,Paramètres!$A$1:$I$89,3,0)*VLOOKUP('Données projet'!$B$12,Paramètres!$A$1:$I$89,5,0)</f>
        <v>355.21199999999999</v>
      </c>
      <c r="CA118" s="14">
        <f t="shared" si="93"/>
        <v>82.634791155027401</v>
      </c>
      <c r="CB118" s="22">
        <f t="shared" si="64"/>
        <v>762.58316126167267</v>
      </c>
      <c r="CC118" s="62">
        <f t="shared" si="65"/>
        <v>1043.6648668047699</v>
      </c>
      <c r="CD118" s="62">
        <f ca="1">AVERAGE(OFFSET($CC$3,0,0,'Données projet'!$E$12+1,1))-AVERAGE(OFFSET($H$3,0,0,'Données projet'!$E$12+1,1))</f>
        <v>548.17046467409421</v>
      </c>
      <c r="CE118" s="62">
        <f t="shared" si="94"/>
        <v>341.9250949809848</v>
      </c>
      <c r="CF118" s="16">
        <f>IF(ISNA(VLOOKUP(A118,'Données projet'!$A$113:$I$133,3,0)),0,VLOOKUP(A118,'Données projet'!$A$113:$I$133,3,0))</f>
        <v>20</v>
      </c>
      <c r="CG118" s="16">
        <f>IF(ISNA(VLOOKUP(A118,'Données projet'!$A$113:$I$133,4,0)),0,VLOOKUP(A118,'Données projet'!$A$113:$I$133,4,0))</f>
        <v>330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>
        <f>VLOOKUP(A118,'Données projet'!$A$139:$I$159,2,0)</f>
        <v>223</v>
      </c>
      <c r="CR118" s="13">
        <f>VLOOKUP(A118,'Données projet'!$A$139:$I$159,9,0)</f>
        <v>2.8</v>
      </c>
      <c r="CS118" s="13">
        <f t="array" ref="CS118">INDEX(CR:CR,MIN(IF(ISNUMBER(CR118:CR314),ROW(CR118:CR314),"")))</f>
        <v>2.8</v>
      </c>
      <c r="CT118" s="13">
        <f>IF('Données projet'!$A$140&gt;35,CT117+CS118-DB117,IF(A118&lt;'Données projet'!$A$140,$CQ$205^A118,IF(A118='Données projet'!$A$140,'Données projet'!$B$140,CT117+CS118-DB117)))</f>
        <v>222.99999999999991</v>
      </c>
      <c r="CU118" s="18">
        <f>CT118*VLOOKUP('Données projet'!$B$13,Paramètres!$A$1:$I$89,3,0)*VLOOKUP('Données projet'!$B$13,Paramètres!$A$1:$I$89,5,0)</f>
        <v>226.12199999999996</v>
      </c>
      <c r="CV118" s="14">
        <f t="shared" si="95"/>
        <v>55.443339217820046</v>
      </c>
      <c r="CW118" s="22">
        <f t="shared" si="67"/>
        <v>490.39296580436979</v>
      </c>
      <c r="CX118" s="62">
        <f t="shared" si="68"/>
        <v>771.47467134746705</v>
      </c>
      <c r="CY118" s="62">
        <f ca="1">AVERAGE(OFFSET($CX$3,0,0,'Données projet'!$E$13+1,1))-AVERAGE(OFFSET($H$3,0,0,'Données projet'!$E$13+1,1))</f>
        <v>345.67675698621832</v>
      </c>
      <c r="CZ118" s="62">
        <f t="shared" si="96"/>
        <v>178.72086185623849</v>
      </c>
      <c r="DA118" s="16">
        <f>IF(ISNA(VLOOKUP(A118,'Données projet'!$A$139:$I$159,3,0)),0,VLOOKUP(A118,'Données projet'!$A$139:$I$159,3,0))</f>
        <v>19</v>
      </c>
      <c r="DB118" s="16">
        <f>IF(ISNA(VLOOKUP(A118,'Données projet'!$A$139:$I$159,4,0)),0,VLOOKUP(A118,'Données projet'!$A$139:$I$159,4,0))</f>
        <v>13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0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70">
        <f t="shared" si="56"/>
        <v>183.33333333333334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5.6843418860808015E-14</v>
      </c>
      <c r="O119" s="14">
        <f>N119*VLOOKUP('Données projet'!$B$9,Paramètres!$A$1:$I$89,3,0)*VLOOKUP('Données projet'!$B$9,Paramètres!$A$1:$I$89,5,0)</f>
        <v>5.9412741393316544E-14</v>
      </c>
      <c r="P119" s="14">
        <f t="shared" si="87"/>
        <v>9.483138037075782E-13</v>
      </c>
      <c r="Q119" s="22">
        <f t="shared" si="107"/>
        <v>1.7551237327173916E-12</v>
      </c>
      <c r="R119" s="62">
        <f t="shared" si="55"/>
        <v>281.29424389472325</v>
      </c>
      <c r="S119" s="62">
        <f ca="1">AVERAGE(OFFSET($R$3,0,0,'Données projet'!$E$9+1,1))-AVERAGE(OFFSET($H$3,0,0,'Données projet'!$E$9+1,1))</f>
        <v>339.31420023556404</v>
      </c>
      <c r="T119" s="62">
        <f t="shared" si="88"/>
        <v>340.55370180356397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>
        <f>AI119*VLOOKUP('Données projet'!$B$10,Paramètres!$A$1:$I$89,3,0)*VLOOKUP('Données projet'!$B$10,Paramètres!$A$1:$I$89,5,0)</f>
        <v>0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520.80494930257237</v>
      </c>
      <c r="AO119" s="62">
        <f t="shared" si="90"/>
        <v>325.72635759450861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5.6843418860808015E-14</v>
      </c>
      <c r="BE119" s="14">
        <f>BD119*VLOOKUP('Données projet'!$B$11,Paramètres!$A$1:$I$89,3,0)*VLOOKUP('Données projet'!$B$11,Paramètres!$A$1:$I$89,5,0)</f>
        <v>4.9658410716801891E-14</v>
      </c>
      <c r="BF119" s="14">
        <f t="shared" si="91"/>
        <v>8.0934058173791862E-13</v>
      </c>
      <c r="BG119" s="22">
        <f t="shared" si="61"/>
        <v>1.4960899118586383E-12</v>
      </c>
      <c r="BH119" s="62">
        <f t="shared" si="62"/>
        <v>281.29424389472297</v>
      </c>
      <c r="BI119" s="62">
        <f ca="1">AVERAGE(OFFSET($BH$3,0,0,'Données projet'!$E$11+1,1))-AVERAGE(OFFSET($H$3,0,0,'Données projet'!$E$11+1,1))</f>
        <v>294.05955218567476</v>
      </c>
      <c r="BJ119" s="62">
        <f t="shared" si="92"/>
        <v>294.839995960176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>
        <f>BY119*VLOOKUP('Données projet'!$B$12,Paramètres!$A$1:$I$89,3,0)*VLOOKUP('Données projet'!$B$12,Paramètres!$A$1:$I$89,5,0)</f>
        <v>0</v>
      </c>
      <c r="CA119" s="14" t="e">
        <f t="shared" si="93"/>
        <v>#NUM!</v>
      </c>
      <c r="CB119" s="22" t="e">
        <f t="shared" si="64"/>
        <v>#NUM!</v>
      </c>
      <c r="CC119" s="62" t="e">
        <f t="shared" si="65"/>
        <v>#NUM!</v>
      </c>
      <c r="CD119" s="62">
        <f ca="1">AVERAGE(OFFSET($CC$3,0,0,'Données projet'!$E$12+1,1))-AVERAGE(OFFSET($H$3,0,0,'Données projet'!$E$12+1,1))</f>
        <v>548.17046467409421</v>
      </c>
      <c r="CE119" s="62">
        <f t="shared" si="94"/>
        <v>341.9250949809848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2.4</v>
      </c>
      <c r="CT119" s="13">
        <f>IF('Données projet'!$A$140&gt;35,CT118+CS119-DB118,IF(A119&lt;'Données projet'!$A$140,$CQ$205^A119,IF(A119='Données projet'!$A$140,'Données projet'!$B$140,CT118+CS119-DB118)))</f>
        <v>212.39999999999992</v>
      </c>
      <c r="CU119" s="18">
        <f>CT119*VLOOKUP('Données projet'!$B$13,Paramètres!$A$1:$I$89,3,0)*VLOOKUP('Données projet'!$B$13,Paramètres!$A$1:$I$89,5,0)</f>
        <v>215.37359999999993</v>
      </c>
      <c r="CV119" s="14">
        <f t="shared" si="95"/>
        <v>53.108120144188916</v>
      </c>
      <c r="CW119" s="22">
        <f t="shared" si="67"/>
        <v>467.60566258446215</v>
      </c>
      <c r="CX119" s="62">
        <f t="shared" si="68"/>
        <v>748.89990647918364</v>
      </c>
      <c r="CY119" s="62">
        <f ca="1">AVERAGE(OFFSET($CX$3,0,0,'Données projet'!$E$13+1,1))-AVERAGE(OFFSET($H$3,0,0,'Données projet'!$E$13+1,1))</f>
        <v>345.67675698621832</v>
      </c>
      <c r="CZ119" s="62">
        <f t="shared" si="96"/>
        <v>178.72086185623849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0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70">
        <f t="shared" si="56"/>
        <v>183.33333333333334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5.6843418860808015E-14</v>
      </c>
      <c r="O120" s="14">
        <f>N120*VLOOKUP('Données projet'!$B$9,Paramètres!$A$1:$I$89,3,0)*VLOOKUP('Données projet'!$B$9,Paramètres!$A$1:$I$89,5,0)</f>
        <v>5.9412741393316544E-14</v>
      </c>
      <c r="P120" s="14">
        <f t="shared" si="87"/>
        <v>9.483138037075782E-13</v>
      </c>
      <c r="Q120" s="22">
        <f t="shared" si="107"/>
        <v>1.7551237327173916E-12</v>
      </c>
      <c r="R120" s="62">
        <f t="shared" si="55"/>
        <v>281.50309518111141</v>
      </c>
      <c r="S120" s="62">
        <f ca="1">AVERAGE(OFFSET($R$3,0,0,'Données projet'!$E$9+1,1))-AVERAGE(OFFSET($H$3,0,0,'Données projet'!$E$9+1,1))</f>
        <v>339.31420023556404</v>
      </c>
      <c r="T120" s="62">
        <f t="shared" si="88"/>
        <v>340.55370180356397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>
        <f>AI120*VLOOKUP('Données projet'!$B$10,Paramètres!$A$1:$I$89,3,0)*VLOOKUP('Données projet'!$B$10,Paramètres!$A$1:$I$89,5,0)</f>
        <v>0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520.80494930257237</v>
      </c>
      <c r="AO120" s="62">
        <f t="shared" si="90"/>
        <v>325.72635759450861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5.6843418860808015E-14</v>
      </c>
      <c r="BE120" s="14">
        <f>BD120*VLOOKUP('Données projet'!$B$11,Paramètres!$A$1:$I$89,3,0)*VLOOKUP('Données projet'!$B$11,Paramètres!$A$1:$I$89,5,0)</f>
        <v>4.9658410716801891E-14</v>
      </c>
      <c r="BF120" s="14">
        <f t="shared" si="91"/>
        <v>8.0934058173791862E-13</v>
      </c>
      <c r="BG120" s="22">
        <f t="shared" si="61"/>
        <v>1.4960899118586383E-12</v>
      </c>
      <c r="BH120" s="62">
        <f t="shared" si="62"/>
        <v>281.50309518111112</v>
      </c>
      <c r="BI120" s="62">
        <f ca="1">AVERAGE(OFFSET($BH$3,0,0,'Données projet'!$E$11+1,1))-AVERAGE(OFFSET($H$3,0,0,'Données projet'!$E$11+1,1))</f>
        <v>294.05955218567476</v>
      </c>
      <c r="BJ120" s="62">
        <f t="shared" si="92"/>
        <v>294.839995960176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>
        <f>BY120*VLOOKUP('Données projet'!$B$12,Paramètres!$A$1:$I$89,3,0)*VLOOKUP('Données projet'!$B$12,Paramètres!$A$1:$I$89,5,0)</f>
        <v>0</v>
      </c>
      <c r="CA120" s="14" t="e">
        <f t="shared" si="93"/>
        <v>#NUM!</v>
      </c>
      <c r="CB120" s="22" t="e">
        <f t="shared" si="64"/>
        <v>#NUM!</v>
      </c>
      <c r="CC120" s="62" t="e">
        <f t="shared" si="65"/>
        <v>#NUM!</v>
      </c>
      <c r="CD120" s="62">
        <f ca="1">AVERAGE(OFFSET($CC$3,0,0,'Données projet'!$E$12+1,1))-AVERAGE(OFFSET($H$3,0,0,'Données projet'!$E$12+1,1))</f>
        <v>548.17046467409421</v>
      </c>
      <c r="CE120" s="62">
        <f t="shared" si="94"/>
        <v>341.9250949809848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2.4</v>
      </c>
      <c r="CT120" s="13">
        <f>IF('Données projet'!$A$140&gt;35,CT119+CS120-DB119,IF(A120&lt;'Données projet'!$A$140,$CQ$205^A120,IF(A120='Données projet'!$A$140,'Données projet'!$B$140,CT119+CS120-DB119)))</f>
        <v>214.79999999999993</v>
      </c>
      <c r="CU120" s="18">
        <f>CT120*VLOOKUP('Données projet'!$B$13,Paramètres!$A$1:$I$89,3,0)*VLOOKUP('Données projet'!$B$13,Paramètres!$A$1:$I$89,5,0)</f>
        <v>217.80719999999994</v>
      </c>
      <c r="CV120" s="14">
        <f t="shared" si="95"/>
        <v>53.638013973813976</v>
      </c>
      <c r="CW120" s="22">
        <f t="shared" si="67"/>
        <v>472.76708100439259</v>
      </c>
      <c r="CX120" s="62">
        <f t="shared" si="68"/>
        <v>754.27017618550224</v>
      </c>
      <c r="CY120" s="62">
        <f ca="1">AVERAGE(OFFSET($CX$3,0,0,'Données projet'!$E$13+1,1))-AVERAGE(OFFSET($H$3,0,0,'Données projet'!$E$13+1,1))</f>
        <v>345.67675698621832</v>
      </c>
      <c r="CZ120" s="62">
        <f t="shared" si="96"/>
        <v>178.72086185623849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0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70">
        <f t="shared" si="56"/>
        <v>183.33333333333334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5.6843418860808015E-14</v>
      </c>
      <c r="O121" s="14">
        <f>N121*VLOOKUP('Données projet'!$B$9,Paramètres!$A$1:$I$89,3,0)*VLOOKUP('Données projet'!$B$9,Paramètres!$A$1:$I$89,5,0)</f>
        <v>5.9412741393316544E-14</v>
      </c>
      <c r="P121" s="14">
        <f t="shared" si="87"/>
        <v>9.483138037075782E-13</v>
      </c>
      <c r="Q121" s="22">
        <f t="shared" si="107"/>
        <v>1.7551237327173916E-12</v>
      </c>
      <c r="R121" s="62">
        <f t="shared" si="55"/>
        <v>281.70832336460217</v>
      </c>
      <c r="S121" s="62">
        <f ca="1">AVERAGE(OFFSET($R$3,0,0,'Données projet'!$E$9+1,1))-AVERAGE(OFFSET($H$3,0,0,'Données projet'!$E$9+1,1))</f>
        <v>339.31420023556404</v>
      </c>
      <c r="T121" s="62">
        <f t="shared" si="88"/>
        <v>340.55370180356397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>
        <f>AI121*VLOOKUP('Données projet'!$B$10,Paramètres!$A$1:$I$89,3,0)*VLOOKUP('Données projet'!$B$10,Paramètres!$A$1:$I$89,5,0)</f>
        <v>0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520.80494930257237</v>
      </c>
      <c r="AO121" s="62">
        <f t="shared" si="90"/>
        <v>325.72635759450861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5.6843418860808015E-14</v>
      </c>
      <c r="BE121" s="14">
        <f>BD121*VLOOKUP('Données projet'!$B$11,Paramètres!$A$1:$I$89,3,0)*VLOOKUP('Données projet'!$B$11,Paramètres!$A$1:$I$89,5,0)</f>
        <v>4.9658410716801891E-14</v>
      </c>
      <c r="BF121" s="14">
        <f t="shared" si="91"/>
        <v>8.0934058173791862E-13</v>
      </c>
      <c r="BG121" s="22">
        <f t="shared" si="61"/>
        <v>1.4960899118586383E-12</v>
      </c>
      <c r="BH121" s="62">
        <f t="shared" si="62"/>
        <v>281.70832336460188</v>
      </c>
      <c r="BI121" s="62">
        <f ca="1">AVERAGE(OFFSET($BH$3,0,0,'Données projet'!$E$11+1,1))-AVERAGE(OFFSET($H$3,0,0,'Données projet'!$E$11+1,1))</f>
        <v>294.05955218567476</v>
      </c>
      <c r="BJ121" s="62">
        <f t="shared" si="92"/>
        <v>294.839995960176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>
        <f>BY121*VLOOKUP('Données projet'!$B$12,Paramètres!$A$1:$I$89,3,0)*VLOOKUP('Données projet'!$B$12,Paramètres!$A$1:$I$89,5,0)</f>
        <v>0</v>
      </c>
      <c r="CA121" s="14" t="e">
        <f t="shared" si="93"/>
        <v>#NUM!</v>
      </c>
      <c r="CB121" s="22" t="e">
        <f t="shared" si="64"/>
        <v>#NUM!</v>
      </c>
      <c r="CC121" s="62" t="e">
        <f t="shared" si="65"/>
        <v>#NUM!</v>
      </c>
      <c r="CD121" s="62">
        <f ca="1">AVERAGE(OFFSET($CC$3,0,0,'Données projet'!$E$12+1,1))-AVERAGE(OFFSET($H$3,0,0,'Données projet'!$E$12+1,1))</f>
        <v>548.17046467409421</v>
      </c>
      <c r="CE121" s="62">
        <f t="shared" si="94"/>
        <v>341.9250949809848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2.4</v>
      </c>
      <c r="CT121" s="13">
        <f>IF('Données projet'!$A$140&gt;35,CT120+CS121-DB120,IF(A121&lt;'Données projet'!$A$140,$CQ$205^A121,IF(A121='Données projet'!$A$140,'Données projet'!$B$140,CT120+CS121-DB120)))</f>
        <v>217.19999999999993</v>
      </c>
      <c r="CU121" s="18">
        <f>CT121*VLOOKUP('Données projet'!$B$13,Paramètres!$A$1:$I$89,3,0)*VLOOKUP('Données projet'!$B$13,Paramètres!$A$1:$I$89,5,0)</f>
        <v>220.24079999999992</v>
      </c>
      <c r="CV121" s="14">
        <f t="shared" si="95"/>
        <v>54.167219078226751</v>
      </c>
      <c r="CW121" s="22">
        <f t="shared" si="67"/>
        <v>477.9272998945782</v>
      </c>
      <c r="CX121" s="62">
        <f t="shared" si="68"/>
        <v>759.6356232591786</v>
      </c>
      <c r="CY121" s="62">
        <f ca="1">AVERAGE(OFFSET($CX$3,0,0,'Données projet'!$E$13+1,1))-AVERAGE(OFFSET($H$3,0,0,'Données projet'!$E$13+1,1))</f>
        <v>345.67675698621832</v>
      </c>
      <c r="CZ121" s="62">
        <f t="shared" si="96"/>
        <v>178.72086185623849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0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70">
        <f t="shared" si="56"/>
        <v>183.33333333333334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5.6843418860808015E-14</v>
      </c>
      <c r="O122" s="14">
        <f>N122*VLOOKUP('Données projet'!$B$9,Paramètres!$A$1:$I$89,3,0)*VLOOKUP('Données projet'!$B$9,Paramètres!$A$1:$I$89,5,0)</f>
        <v>5.9412741393316544E-14</v>
      </c>
      <c r="P122" s="14">
        <f t="shared" si="87"/>
        <v>9.483138037075782E-13</v>
      </c>
      <c r="Q122" s="22">
        <f t="shared" si="107"/>
        <v>1.7551237327173916E-12</v>
      </c>
      <c r="R122" s="62">
        <f t="shared" si="55"/>
        <v>281.9099912979309</v>
      </c>
      <c r="S122" s="62">
        <f ca="1">AVERAGE(OFFSET($R$3,0,0,'Données projet'!$E$9+1,1))-AVERAGE(OFFSET($H$3,0,0,'Données projet'!$E$9+1,1))</f>
        <v>339.31420023556404</v>
      </c>
      <c r="T122" s="62">
        <f t="shared" si="88"/>
        <v>340.55370180356397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>
        <f>AI122*VLOOKUP('Données projet'!$B$10,Paramètres!$A$1:$I$89,3,0)*VLOOKUP('Données projet'!$B$10,Paramètres!$A$1:$I$89,5,0)</f>
        <v>0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520.80494930257237</v>
      </c>
      <c r="AO122" s="62">
        <f t="shared" si="90"/>
        <v>325.72635759450861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5.6843418860808015E-14</v>
      </c>
      <c r="BE122" s="14">
        <f>BD122*VLOOKUP('Données projet'!$B$11,Paramètres!$A$1:$I$89,3,0)*VLOOKUP('Données projet'!$B$11,Paramètres!$A$1:$I$89,5,0)</f>
        <v>4.9658410716801891E-14</v>
      </c>
      <c r="BF122" s="14">
        <f t="shared" si="91"/>
        <v>8.0934058173791862E-13</v>
      </c>
      <c r="BG122" s="22">
        <f t="shared" si="61"/>
        <v>1.4960899118586383E-12</v>
      </c>
      <c r="BH122" s="62">
        <f t="shared" si="62"/>
        <v>281.90999129793062</v>
      </c>
      <c r="BI122" s="62">
        <f ca="1">AVERAGE(OFFSET($BH$3,0,0,'Données projet'!$E$11+1,1))-AVERAGE(OFFSET($H$3,0,0,'Données projet'!$E$11+1,1))</f>
        <v>294.05955218567476</v>
      </c>
      <c r="BJ122" s="62">
        <f t="shared" si="92"/>
        <v>294.839995960176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>
        <f>BY122*VLOOKUP('Données projet'!$B$12,Paramètres!$A$1:$I$89,3,0)*VLOOKUP('Données projet'!$B$12,Paramètres!$A$1:$I$89,5,0)</f>
        <v>0</v>
      </c>
      <c r="CA122" s="14" t="e">
        <f t="shared" si="93"/>
        <v>#NUM!</v>
      </c>
      <c r="CB122" s="22" t="e">
        <f t="shared" si="64"/>
        <v>#NUM!</v>
      </c>
      <c r="CC122" s="62" t="e">
        <f t="shared" si="65"/>
        <v>#NUM!</v>
      </c>
      <c r="CD122" s="62">
        <f ca="1">AVERAGE(OFFSET($CC$3,0,0,'Données projet'!$E$12+1,1))-AVERAGE(OFFSET($H$3,0,0,'Données projet'!$E$12+1,1))</f>
        <v>548.17046467409421</v>
      </c>
      <c r="CE122" s="62">
        <f t="shared" si="94"/>
        <v>341.9250949809848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2.4</v>
      </c>
      <c r="CT122" s="13">
        <f>IF('Données projet'!$A$140&gt;35,CT121+CS122-DB121,IF(A122&lt;'Données projet'!$A$140,$CQ$205^A122,IF(A122='Données projet'!$A$140,'Données projet'!$B$140,CT121+CS122-DB121)))</f>
        <v>219.59999999999994</v>
      </c>
      <c r="CU122" s="18">
        <f>CT122*VLOOKUP('Données projet'!$B$13,Paramètres!$A$1:$I$89,3,0)*VLOOKUP('Données projet'!$B$13,Paramètres!$A$1:$I$89,5,0)</f>
        <v>222.67439999999993</v>
      </c>
      <c r="CV122" s="14">
        <f t="shared" si="95"/>
        <v>54.695743948366427</v>
      </c>
      <c r="CW122" s="22">
        <f t="shared" si="67"/>
        <v>483.08633404340475</v>
      </c>
      <c r="CX122" s="62">
        <f t="shared" si="68"/>
        <v>764.99632534133389</v>
      </c>
      <c r="CY122" s="62">
        <f ca="1">AVERAGE(OFFSET($CX$3,0,0,'Données projet'!$E$13+1,1))-AVERAGE(OFFSET($H$3,0,0,'Données projet'!$E$13+1,1))</f>
        <v>345.67675698621832</v>
      </c>
      <c r="CZ122" s="62">
        <f t="shared" si="96"/>
        <v>178.72086185623849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0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70">
        <f t="shared" si="56"/>
        <v>183.33333333333334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5.6843418860808015E-14</v>
      </c>
      <c r="O123" s="14">
        <f>N123*VLOOKUP('Données projet'!$B$9,Paramètres!$A$1:$I$89,3,0)*VLOOKUP('Données projet'!$B$9,Paramètres!$A$1:$I$89,5,0)</f>
        <v>5.9412741393316544E-14</v>
      </c>
      <c r="P123" s="14">
        <f t="shared" si="87"/>
        <v>9.483138037075782E-13</v>
      </c>
      <c r="Q123" s="22">
        <f t="shared" si="107"/>
        <v>1.7551237327173916E-12</v>
      </c>
      <c r="R123" s="62">
        <f t="shared" si="55"/>
        <v>282.10816074347838</v>
      </c>
      <c r="S123" s="62">
        <f ca="1">AVERAGE(OFFSET($R$3,0,0,'Données projet'!$E$9+1,1))-AVERAGE(OFFSET($H$3,0,0,'Données projet'!$E$9+1,1))</f>
        <v>339.31420023556404</v>
      </c>
      <c r="T123" s="62">
        <f t="shared" si="88"/>
        <v>340.55370180356397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>
        <f>AI123*VLOOKUP('Données projet'!$B$10,Paramètres!$A$1:$I$89,3,0)*VLOOKUP('Données projet'!$B$10,Paramètres!$A$1:$I$89,5,0)</f>
        <v>0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520.80494930257237</v>
      </c>
      <c r="AO123" s="62">
        <f t="shared" si="90"/>
        <v>325.72635759450861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5.6843418860808015E-14</v>
      </c>
      <c r="BE123" s="14">
        <f>BD123*VLOOKUP('Données projet'!$B$11,Paramètres!$A$1:$I$89,3,0)*VLOOKUP('Données projet'!$B$11,Paramètres!$A$1:$I$89,5,0)</f>
        <v>4.9658410716801891E-14</v>
      </c>
      <c r="BF123" s="14">
        <f t="shared" si="91"/>
        <v>8.0934058173791862E-13</v>
      </c>
      <c r="BG123" s="22">
        <f t="shared" si="61"/>
        <v>1.4960899118586383E-12</v>
      </c>
      <c r="BH123" s="62">
        <f t="shared" si="62"/>
        <v>282.10816074347809</v>
      </c>
      <c r="BI123" s="62">
        <f ca="1">AVERAGE(OFFSET($BH$3,0,0,'Données projet'!$E$11+1,1))-AVERAGE(OFFSET($H$3,0,0,'Données projet'!$E$11+1,1))</f>
        <v>294.05955218567476</v>
      </c>
      <c r="BJ123" s="62">
        <f t="shared" si="92"/>
        <v>294.839995960176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>
        <f>BY123*VLOOKUP('Données projet'!$B$12,Paramètres!$A$1:$I$89,3,0)*VLOOKUP('Données projet'!$B$12,Paramètres!$A$1:$I$89,5,0)</f>
        <v>0</v>
      </c>
      <c r="CA123" s="14" t="e">
        <f t="shared" si="93"/>
        <v>#NUM!</v>
      </c>
      <c r="CB123" s="22" t="e">
        <f t="shared" si="64"/>
        <v>#NUM!</v>
      </c>
      <c r="CC123" s="62" t="e">
        <f t="shared" si="65"/>
        <v>#NUM!</v>
      </c>
      <c r="CD123" s="62">
        <f ca="1">AVERAGE(OFFSET($CC$3,0,0,'Données projet'!$E$12+1,1))-AVERAGE(OFFSET($H$3,0,0,'Données projet'!$E$12+1,1))</f>
        <v>548.17046467409421</v>
      </c>
      <c r="CE123" s="62">
        <f t="shared" si="94"/>
        <v>341.9250949809848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>
        <f>VLOOKUP(A123,'Données projet'!$A$139:$I$159,2,0)</f>
        <v>222</v>
      </c>
      <c r="CR123" s="13">
        <f>VLOOKUP(A123,'Données projet'!$A$139:$I$159,9,0)</f>
        <v>2.4</v>
      </c>
      <c r="CS123" s="13">
        <f t="array" ref="CS123">INDEX(CR:CR,MIN(IF(ISNUMBER(CR123:CR319),ROW(CR123:CR319),"")))</f>
        <v>2.4</v>
      </c>
      <c r="CT123" s="13">
        <f>IF('Données projet'!$A$140&gt;35,CT122+CS123-DB122,IF(A123&lt;'Données projet'!$A$140,$CQ$205^A123,IF(A123='Données projet'!$A$140,'Données projet'!$B$140,CT122+CS123-DB122)))</f>
        <v>221.99999999999994</v>
      </c>
      <c r="CU123" s="18">
        <f>CT123*VLOOKUP('Données projet'!$B$13,Paramètres!$A$1:$I$89,3,0)*VLOOKUP('Données projet'!$B$13,Paramètres!$A$1:$I$89,5,0)</f>
        <v>225.10799999999995</v>
      </c>
      <c r="CV123" s="14">
        <f t="shared" si="95"/>
        <v>55.223596878889587</v>
      </c>
      <c r="CW123" s="22">
        <f t="shared" si="67"/>
        <v>488.24419789739915</v>
      </c>
      <c r="CX123" s="62">
        <f t="shared" si="68"/>
        <v>770.35235864087576</v>
      </c>
      <c r="CY123" s="62">
        <f ca="1">AVERAGE(OFFSET($CX$3,0,0,'Données projet'!$E$13+1,1))-AVERAGE(OFFSET($H$3,0,0,'Données projet'!$E$13+1,1))</f>
        <v>345.67675698621832</v>
      </c>
      <c r="CZ123" s="62">
        <f t="shared" si="96"/>
        <v>178.72086185623849</v>
      </c>
      <c r="DA123" s="16">
        <f>IF(ISNA(VLOOKUP(A123,'Données projet'!$A$139:$I$159,3,0)),0,VLOOKUP(A123,'Données projet'!$A$139:$I$159,3,0))</f>
        <v>20</v>
      </c>
      <c r="DB123" s="16">
        <f>IF(ISNA(VLOOKUP(A123,'Données projet'!$A$139:$I$159,4,0)),0,VLOOKUP(A123,'Données projet'!$A$139:$I$159,4,0))</f>
        <v>222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0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70">
        <f t="shared" si="56"/>
        <v>183.33333333333334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5.6843418860808015E-14</v>
      </c>
      <c r="O124" s="14">
        <f>N124*VLOOKUP('Données projet'!$B$9,Paramètres!$A$1:$I$89,3,0)*VLOOKUP('Données projet'!$B$9,Paramètres!$A$1:$I$89,5,0)</f>
        <v>5.9412741393316544E-14</v>
      </c>
      <c r="P124" s="14">
        <f t="shared" si="87"/>
        <v>9.483138037075782E-13</v>
      </c>
      <c r="Q124" s="22">
        <f t="shared" si="107"/>
        <v>1.7551237327173916E-12</v>
      </c>
      <c r="R124" s="62">
        <f t="shared" si="55"/>
        <v>282.30289239218615</v>
      </c>
      <c r="S124" s="62">
        <f ca="1">AVERAGE(OFFSET($R$3,0,0,'Données projet'!$E$9+1,1))-AVERAGE(OFFSET($H$3,0,0,'Données projet'!$E$9+1,1))</f>
        <v>339.31420023556404</v>
      </c>
      <c r="T124" s="62">
        <f t="shared" si="88"/>
        <v>340.55370180356397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>
        <f>AI124*VLOOKUP('Données projet'!$B$10,Paramètres!$A$1:$I$89,3,0)*VLOOKUP('Données projet'!$B$10,Paramètres!$A$1:$I$89,5,0)</f>
        <v>0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520.80494930257237</v>
      </c>
      <c r="AO124" s="62">
        <f t="shared" si="90"/>
        <v>325.72635759450861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5.6843418860808015E-14</v>
      </c>
      <c r="BE124" s="14">
        <f>BD124*VLOOKUP('Données projet'!$B$11,Paramètres!$A$1:$I$89,3,0)*VLOOKUP('Données projet'!$B$11,Paramètres!$A$1:$I$89,5,0)</f>
        <v>4.9658410716801891E-14</v>
      </c>
      <c r="BF124" s="14">
        <f t="shared" si="91"/>
        <v>8.0934058173791862E-13</v>
      </c>
      <c r="BG124" s="22">
        <f t="shared" si="61"/>
        <v>1.4960899118586383E-12</v>
      </c>
      <c r="BH124" s="62">
        <f t="shared" si="62"/>
        <v>282.30289239218587</v>
      </c>
      <c r="BI124" s="62">
        <f ca="1">AVERAGE(OFFSET($BH$3,0,0,'Données projet'!$E$11+1,1))-AVERAGE(OFFSET($H$3,0,0,'Données projet'!$E$11+1,1))</f>
        <v>294.05955218567476</v>
      </c>
      <c r="BJ124" s="62">
        <f t="shared" si="92"/>
        <v>294.839995960176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>
        <f>BY124*VLOOKUP('Données projet'!$B$12,Paramètres!$A$1:$I$89,3,0)*VLOOKUP('Données projet'!$B$12,Paramètres!$A$1:$I$89,5,0)</f>
        <v>0</v>
      </c>
      <c r="CA124" s="14" t="e">
        <f t="shared" si="93"/>
        <v>#NUM!</v>
      </c>
      <c r="CB124" s="22" t="e">
        <f t="shared" si="64"/>
        <v>#NUM!</v>
      </c>
      <c r="CC124" s="62" t="e">
        <f t="shared" si="65"/>
        <v>#NUM!</v>
      </c>
      <c r="CD124" s="62">
        <f ca="1">AVERAGE(OFFSET($CC$3,0,0,'Données projet'!$E$12+1,1))-AVERAGE(OFFSET($H$3,0,0,'Données projet'!$E$12+1,1))</f>
        <v>548.17046467409421</v>
      </c>
      <c r="CE124" s="62">
        <f t="shared" si="94"/>
        <v>341.9250949809848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-5.6843418860808015E-14</v>
      </c>
      <c r="CU124" s="18">
        <f>CT124*VLOOKUP('Données projet'!$B$13,Paramètres!$A$1:$I$89,3,0)*VLOOKUP('Données projet'!$B$13,Paramètres!$A$1:$I$89,5,0)</f>
        <v>-5.7639226724859328E-14</v>
      </c>
      <c r="CV124" s="14" t="e">
        <f t="shared" si="95"/>
        <v>#NUM!</v>
      </c>
      <c r="CW124" s="22" t="e">
        <f t="shared" si="67"/>
        <v>#NUM!</v>
      </c>
      <c r="CX124" s="62" t="e">
        <f t="shared" si="68"/>
        <v>#NUM!</v>
      </c>
      <c r="CY124" s="62">
        <f ca="1">AVERAGE(OFFSET($CX$3,0,0,'Données projet'!$E$13+1,1))-AVERAGE(OFFSET($H$3,0,0,'Données projet'!$E$13+1,1))</f>
        <v>345.67675698621832</v>
      </c>
      <c r="CZ124" s="62">
        <f t="shared" si="96"/>
        <v>178.72086185623849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0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70">
        <f t="shared" si="56"/>
        <v>183.33333333333334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5.6843418860808015E-14</v>
      </c>
      <c r="O125" s="14">
        <f>N125*VLOOKUP('Données projet'!$B$9,Paramètres!$A$1:$I$89,3,0)*VLOOKUP('Données projet'!$B$9,Paramètres!$A$1:$I$89,5,0)</f>
        <v>5.9412741393316544E-14</v>
      </c>
      <c r="P125" s="14">
        <f t="shared" si="87"/>
        <v>9.483138037075782E-13</v>
      </c>
      <c r="Q125" s="22">
        <f t="shared" si="107"/>
        <v>1.7551237327173916E-12</v>
      </c>
      <c r="R125" s="62">
        <f t="shared" si="55"/>
        <v>282.49424588214356</v>
      </c>
      <c r="S125" s="62">
        <f ca="1">AVERAGE(OFFSET($R$3,0,0,'Données projet'!$E$9+1,1))-AVERAGE(OFFSET($H$3,0,0,'Données projet'!$E$9+1,1))</f>
        <v>339.31420023556404</v>
      </c>
      <c r="T125" s="62">
        <f t="shared" si="88"/>
        <v>340.55370180356397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>
        <f>AI125*VLOOKUP('Données projet'!$B$10,Paramètres!$A$1:$I$89,3,0)*VLOOKUP('Données projet'!$B$10,Paramètres!$A$1:$I$89,5,0)</f>
        <v>0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520.80494930257237</v>
      </c>
      <c r="AO125" s="62">
        <f t="shared" si="90"/>
        <v>325.72635759450861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5.6843418860808015E-14</v>
      </c>
      <c r="BE125" s="14">
        <f>BD125*VLOOKUP('Données projet'!$B$11,Paramètres!$A$1:$I$89,3,0)*VLOOKUP('Données projet'!$B$11,Paramètres!$A$1:$I$89,5,0)</f>
        <v>4.9658410716801891E-14</v>
      </c>
      <c r="BF125" s="14">
        <f t="shared" si="91"/>
        <v>8.0934058173791862E-13</v>
      </c>
      <c r="BG125" s="22">
        <f t="shared" si="61"/>
        <v>1.4960899118586383E-12</v>
      </c>
      <c r="BH125" s="62">
        <f t="shared" si="62"/>
        <v>282.49424588214328</v>
      </c>
      <c r="BI125" s="62">
        <f ca="1">AVERAGE(OFFSET($BH$3,0,0,'Données projet'!$E$11+1,1))-AVERAGE(OFFSET($H$3,0,0,'Données projet'!$E$11+1,1))</f>
        <v>294.05955218567476</v>
      </c>
      <c r="BJ125" s="62">
        <f t="shared" si="92"/>
        <v>294.839995960176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>
        <f>BY125*VLOOKUP('Données projet'!$B$12,Paramètres!$A$1:$I$89,3,0)*VLOOKUP('Données projet'!$B$12,Paramètres!$A$1:$I$89,5,0)</f>
        <v>0</v>
      </c>
      <c r="CA125" s="14" t="e">
        <f t="shared" si="93"/>
        <v>#NUM!</v>
      </c>
      <c r="CB125" s="22" t="e">
        <f t="shared" si="64"/>
        <v>#NUM!</v>
      </c>
      <c r="CC125" s="62" t="e">
        <f t="shared" si="65"/>
        <v>#NUM!</v>
      </c>
      <c r="CD125" s="62">
        <f ca="1">AVERAGE(OFFSET($CC$3,0,0,'Données projet'!$E$12+1,1))-AVERAGE(OFFSET($H$3,0,0,'Données projet'!$E$12+1,1))</f>
        <v>548.17046467409421</v>
      </c>
      <c r="CE125" s="62">
        <f t="shared" si="94"/>
        <v>341.9250949809848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-5.6843418860808015E-14</v>
      </c>
      <c r="CU125" s="18">
        <f>CT125*VLOOKUP('Données projet'!$B$13,Paramètres!$A$1:$I$89,3,0)*VLOOKUP('Données projet'!$B$13,Paramètres!$A$1:$I$89,5,0)</f>
        <v>-5.7639226724859328E-14</v>
      </c>
      <c r="CV125" s="14" t="e">
        <f t="shared" si="95"/>
        <v>#NUM!</v>
      </c>
      <c r="CW125" s="22" t="e">
        <f t="shared" si="67"/>
        <v>#NUM!</v>
      </c>
      <c r="CX125" s="62" t="e">
        <f t="shared" si="68"/>
        <v>#NUM!</v>
      </c>
      <c r="CY125" s="62">
        <f ca="1">AVERAGE(OFFSET($CX$3,0,0,'Données projet'!$E$13+1,1))-AVERAGE(OFFSET($H$3,0,0,'Données projet'!$E$13+1,1))</f>
        <v>345.67675698621832</v>
      </c>
      <c r="CZ125" s="62">
        <f t="shared" si="96"/>
        <v>178.72086185623849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0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70">
        <f t="shared" si="56"/>
        <v>183.33333333333334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5.6843418860808015E-14</v>
      </c>
      <c r="O126" s="14">
        <f>N126*VLOOKUP('Données projet'!$B$9,Paramètres!$A$1:$I$89,3,0)*VLOOKUP('Données projet'!$B$9,Paramètres!$A$1:$I$89,5,0)</f>
        <v>5.9412741393316544E-14</v>
      </c>
      <c r="P126" s="14">
        <f t="shared" si="87"/>
        <v>9.483138037075782E-13</v>
      </c>
      <c r="Q126" s="22">
        <f t="shared" si="107"/>
        <v>1.7551237327173916E-12</v>
      </c>
      <c r="R126" s="62">
        <f t="shared" si="55"/>
        <v>282.68227981685243</v>
      </c>
      <c r="S126" s="62">
        <f ca="1">AVERAGE(OFFSET($R$3,0,0,'Données projet'!$E$9+1,1))-AVERAGE(OFFSET($H$3,0,0,'Données projet'!$E$9+1,1))</f>
        <v>339.31420023556404</v>
      </c>
      <c r="T126" s="62">
        <f t="shared" si="88"/>
        <v>340.55370180356397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>
        <f>AI126*VLOOKUP('Données projet'!$B$10,Paramètres!$A$1:$I$89,3,0)*VLOOKUP('Données projet'!$B$10,Paramètres!$A$1:$I$89,5,0)</f>
        <v>0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520.80494930257237</v>
      </c>
      <c r="AO126" s="62">
        <f t="shared" si="90"/>
        <v>325.72635759450861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5.6843418860808015E-14</v>
      </c>
      <c r="BE126" s="14">
        <f>BD126*VLOOKUP('Données projet'!$B$11,Paramètres!$A$1:$I$89,3,0)*VLOOKUP('Données projet'!$B$11,Paramètres!$A$1:$I$89,5,0)</f>
        <v>4.9658410716801891E-14</v>
      </c>
      <c r="BF126" s="14">
        <f t="shared" si="91"/>
        <v>8.0934058173791862E-13</v>
      </c>
      <c r="BG126" s="22">
        <f t="shared" si="61"/>
        <v>1.4960899118586383E-12</v>
      </c>
      <c r="BH126" s="62">
        <f t="shared" si="62"/>
        <v>282.68227981685214</v>
      </c>
      <c r="BI126" s="62">
        <f ca="1">AVERAGE(OFFSET($BH$3,0,0,'Données projet'!$E$11+1,1))-AVERAGE(OFFSET($H$3,0,0,'Données projet'!$E$11+1,1))</f>
        <v>294.05955218567476</v>
      </c>
      <c r="BJ126" s="62">
        <f t="shared" si="92"/>
        <v>294.839995960176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>
        <f>BY126*VLOOKUP('Données projet'!$B$12,Paramètres!$A$1:$I$89,3,0)*VLOOKUP('Données projet'!$B$12,Paramètres!$A$1:$I$89,5,0)</f>
        <v>0</v>
      </c>
      <c r="CA126" s="14" t="e">
        <f t="shared" si="93"/>
        <v>#NUM!</v>
      </c>
      <c r="CB126" s="22" t="e">
        <f t="shared" si="64"/>
        <v>#NUM!</v>
      </c>
      <c r="CC126" s="62" t="e">
        <f t="shared" si="65"/>
        <v>#NUM!</v>
      </c>
      <c r="CD126" s="62">
        <f ca="1">AVERAGE(OFFSET($CC$3,0,0,'Données projet'!$E$12+1,1))-AVERAGE(OFFSET($H$3,0,0,'Données projet'!$E$12+1,1))</f>
        <v>548.17046467409421</v>
      </c>
      <c r="CE126" s="62">
        <f t="shared" si="94"/>
        <v>341.9250949809848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-5.6843418860808015E-14</v>
      </c>
      <c r="CU126" s="18">
        <f>CT126*VLOOKUP('Données projet'!$B$13,Paramètres!$A$1:$I$89,3,0)*VLOOKUP('Données projet'!$B$13,Paramètres!$A$1:$I$89,5,0)</f>
        <v>-5.7639226724859328E-14</v>
      </c>
      <c r="CV126" s="14" t="e">
        <f t="shared" si="95"/>
        <v>#NUM!</v>
      </c>
      <c r="CW126" s="22" t="e">
        <f t="shared" si="67"/>
        <v>#NUM!</v>
      </c>
      <c r="CX126" s="62" t="e">
        <f t="shared" si="68"/>
        <v>#NUM!</v>
      </c>
      <c r="CY126" s="62">
        <f ca="1">AVERAGE(OFFSET($CX$3,0,0,'Données projet'!$E$13+1,1))-AVERAGE(OFFSET($H$3,0,0,'Données projet'!$E$13+1,1))</f>
        <v>345.67675698621832</v>
      </c>
      <c r="CZ126" s="62">
        <f t="shared" si="96"/>
        <v>178.72086185623849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0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70">
        <f t="shared" si="56"/>
        <v>183.33333333333334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5.6843418860808015E-14</v>
      </c>
      <c r="O127" s="14">
        <f>N127*VLOOKUP('Données projet'!$B$9,Paramètres!$A$1:$I$89,3,0)*VLOOKUP('Données projet'!$B$9,Paramètres!$A$1:$I$89,5,0)</f>
        <v>5.9412741393316544E-14</v>
      </c>
      <c r="P127" s="14">
        <f t="shared" si="87"/>
        <v>9.483138037075782E-13</v>
      </c>
      <c r="Q127" s="22">
        <f t="shared" si="107"/>
        <v>1.7551237327173916E-12</v>
      </c>
      <c r="R127" s="62">
        <f t="shared" si="55"/>
        <v>282.8670517831751</v>
      </c>
      <c r="S127" s="62">
        <f ca="1">AVERAGE(OFFSET($R$3,0,0,'Données projet'!$E$9+1,1))-AVERAGE(OFFSET($H$3,0,0,'Données projet'!$E$9+1,1))</f>
        <v>339.31420023556404</v>
      </c>
      <c r="T127" s="62">
        <f t="shared" si="88"/>
        <v>340.55370180356397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>
        <f>AI127*VLOOKUP('Données projet'!$B$10,Paramètres!$A$1:$I$89,3,0)*VLOOKUP('Données projet'!$B$10,Paramètres!$A$1:$I$89,5,0)</f>
        <v>0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520.80494930257237</v>
      </c>
      <c r="AO127" s="62">
        <f t="shared" si="90"/>
        <v>325.72635759450861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5.6843418860808015E-14</v>
      </c>
      <c r="BE127" s="14">
        <f>BD127*VLOOKUP('Données projet'!$B$11,Paramètres!$A$1:$I$89,3,0)*VLOOKUP('Données projet'!$B$11,Paramètres!$A$1:$I$89,5,0)</f>
        <v>4.9658410716801891E-14</v>
      </c>
      <c r="BF127" s="14">
        <f t="shared" si="91"/>
        <v>8.0934058173791862E-13</v>
      </c>
      <c r="BG127" s="22">
        <f t="shared" si="61"/>
        <v>1.4960899118586383E-12</v>
      </c>
      <c r="BH127" s="62">
        <f t="shared" si="62"/>
        <v>282.86705178317482</v>
      </c>
      <c r="BI127" s="62">
        <f ca="1">AVERAGE(OFFSET($BH$3,0,0,'Données projet'!$E$11+1,1))-AVERAGE(OFFSET($H$3,0,0,'Données projet'!$E$11+1,1))</f>
        <v>294.05955218567476</v>
      </c>
      <c r="BJ127" s="62">
        <f t="shared" si="92"/>
        <v>294.839995960176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>
        <f>BY127*VLOOKUP('Données projet'!$B$12,Paramètres!$A$1:$I$89,3,0)*VLOOKUP('Données projet'!$B$12,Paramètres!$A$1:$I$89,5,0)</f>
        <v>0</v>
      </c>
      <c r="CA127" s="14" t="e">
        <f t="shared" si="93"/>
        <v>#NUM!</v>
      </c>
      <c r="CB127" s="22" t="e">
        <f t="shared" si="64"/>
        <v>#NUM!</v>
      </c>
      <c r="CC127" s="62" t="e">
        <f t="shared" si="65"/>
        <v>#NUM!</v>
      </c>
      <c r="CD127" s="62">
        <f ca="1">AVERAGE(OFFSET($CC$3,0,0,'Données projet'!$E$12+1,1))-AVERAGE(OFFSET($H$3,0,0,'Données projet'!$E$12+1,1))</f>
        <v>548.17046467409421</v>
      </c>
      <c r="CE127" s="62">
        <f t="shared" si="94"/>
        <v>341.9250949809848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-5.6843418860808015E-14</v>
      </c>
      <c r="CU127" s="18">
        <f>CT127*VLOOKUP('Données projet'!$B$13,Paramètres!$A$1:$I$89,3,0)*VLOOKUP('Données projet'!$B$13,Paramètres!$A$1:$I$89,5,0)</f>
        <v>-5.7639226724859328E-14</v>
      </c>
      <c r="CV127" s="14" t="e">
        <f t="shared" si="95"/>
        <v>#NUM!</v>
      </c>
      <c r="CW127" s="22" t="e">
        <f t="shared" si="67"/>
        <v>#NUM!</v>
      </c>
      <c r="CX127" s="62" t="e">
        <f t="shared" si="68"/>
        <v>#NUM!</v>
      </c>
      <c r="CY127" s="62">
        <f ca="1">AVERAGE(OFFSET($CX$3,0,0,'Données projet'!$E$13+1,1))-AVERAGE(OFFSET($H$3,0,0,'Données projet'!$E$13+1,1))</f>
        <v>345.67675698621832</v>
      </c>
      <c r="CZ127" s="62">
        <f t="shared" si="96"/>
        <v>178.72086185623849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0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70">
        <f t="shared" si="56"/>
        <v>183.33333333333334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5.6843418860808015E-14</v>
      </c>
      <c r="O128" s="14">
        <f>N128*VLOOKUP('Données projet'!$B$9,Paramètres!$A$1:$I$89,3,0)*VLOOKUP('Données projet'!$B$9,Paramètres!$A$1:$I$89,5,0)</f>
        <v>5.9412741393316544E-14</v>
      </c>
      <c r="P128" s="14">
        <f t="shared" si="87"/>
        <v>9.483138037075782E-13</v>
      </c>
      <c r="Q128" s="22">
        <f t="shared" si="107"/>
        <v>1.7551237327173916E-12</v>
      </c>
      <c r="R128" s="62">
        <f t="shared" si="55"/>
        <v>283.04861836897027</v>
      </c>
      <c r="S128" s="62">
        <f ca="1">AVERAGE(OFFSET($R$3,0,0,'Données projet'!$E$9+1,1))-AVERAGE(OFFSET($H$3,0,0,'Données projet'!$E$9+1,1))</f>
        <v>339.31420023556404</v>
      </c>
      <c r="T128" s="62">
        <f t="shared" si="88"/>
        <v>340.55370180356397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>
        <f>AI128*VLOOKUP('Données projet'!$B$10,Paramètres!$A$1:$I$89,3,0)*VLOOKUP('Données projet'!$B$10,Paramètres!$A$1:$I$89,5,0)</f>
        <v>0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520.80494930257237</v>
      </c>
      <c r="AO128" s="62">
        <f t="shared" si="90"/>
        <v>325.72635759450861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5.6843418860808015E-14</v>
      </c>
      <c r="BE128" s="14">
        <f>BD128*VLOOKUP('Données projet'!$B$11,Paramètres!$A$1:$I$89,3,0)*VLOOKUP('Données projet'!$B$11,Paramètres!$A$1:$I$89,5,0)</f>
        <v>4.9658410716801891E-14</v>
      </c>
      <c r="BF128" s="14">
        <f t="shared" si="91"/>
        <v>8.0934058173791862E-13</v>
      </c>
      <c r="BG128" s="22">
        <f t="shared" si="61"/>
        <v>1.4960899118586383E-12</v>
      </c>
      <c r="BH128" s="62">
        <f t="shared" si="62"/>
        <v>283.04861836896998</v>
      </c>
      <c r="BI128" s="62">
        <f ca="1">AVERAGE(OFFSET($BH$3,0,0,'Données projet'!$E$11+1,1))-AVERAGE(OFFSET($H$3,0,0,'Données projet'!$E$11+1,1))</f>
        <v>294.05955218567476</v>
      </c>
      <c r="BJ128" s="62">
        <f t="shared" si="92"/>
        <v>294.839995960176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>
        <f>BY128*VLOOKUP('Données projet'!$B$12,Paramètres!$A$1:$I$89,3,0)*VLOOKUP('Données projet'!$B$12,Paramètres!$A$1:$I$89,5,0)</f>
        <v>0</v>
      </c>
      <c r="CA128" s="14" t="e">
        <f t="shared" si="93"/>
        <v>#NUM!</v>
      </c>
      <c r="CB128" s="22" t="e">
        <f t="shared" si="64"/>
        <v>#NUM!</v>
      </c>
      <c r="CC128" s="62" t="e">
        <f t="shared" si="65"/>
        <v>#NUM!</v>
      </c>
      <c r="CD128" s="62">
        <f ca="1">AVERAGE(OFFSET($CC$3,0,0,'Données projet'!$E$12+1,1))-AVERAGE(OFFSET($H$3,0,0,'Données projet'!$E$12+1,1))</f>
        <v>548.17046467409421</v>
      </c>
      <c r="CE128" s="62">
        <f t="shared" si="94"/>
        <v>341.9250949809848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-5.6843418860808015E-14</v>
      </c>
      <c r="CU128" s="18">
        <f>CT128*VLOOKUP('Données projet'!$B$13,Paramètres!$A$1:$I$89,3,0)*VLOOKUP('Données projet'!$B$13,Paramètres!$A$1:$I$89,5,0)</f>
        <v>-5.7639226724859328E-14</v>
      </c>
      <c r="CV128" s="14" t="e">
        <f t="shared" si="95"/>
        <v>#NUM!</v>
      </c>
      <c r="CW128" s="22" t="e">
        <f t="shared" si="67"/>
        <v>#NUM!</v>
      </c>
      <c r="CX128" s="62" t="e">
        <f t="shared" si="68"/>
        <v>#NUM!</v>
      </c>
      <c r="CY128" s="62">
        <f ca="1">AVERAGE(OFFSET($CX$3,0,0,'Données projet'!$E$13+1,1))-AVERAGE(OFFSET($H$3,0,0,'Données projet'!$E$13+1,1))</f>
        <v>345.67675698621832</v>
      </c>
      <c r="CZ128" s="62">
        <f t="shared" si="96"/>
        <v>178.72086185623849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0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70">
        <f t="shared" si="56"/>
        <v>183.33333333333334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5.6843418860808015E-14</v>
      </c>
      <c r="O129" s="14">
        <f>N129*VLOOKUP('Données projet'!$B$9,Paramètres!$A$1:$I$89,3,0)*VLOOKUP('Données projet'!$B$9,Paramètres!$A$1:$I$89,5,0)</f>
        <v>5.9412741393316544E-14</v>
      </c>
      <c r="P129" s="14">
        <f t="shared" si="87"/>
        <v>9.483138037075782E-13</v>
      </c>
      <c r="Q129" s="22">
        <f t="shared" si="107"/>
        <v>1.7551237327173916E-12</v>
      </c>
      <c r="R129" s="62">
        <f t="shared" si="55"/>
        <v>283.22703518042397</v>
      </c>
      <c r="S129" s="62">
        <f ca="1">AVERAGE(OFFSET($R$3,0,0,'Données projet'!$E$9+1,1))-AVERAGE(OFFSET($H$3,0,0,'Données projet'!$E$9+1,1))</f>
        <v>339.31420023556404</v>
      </c>
      <c r="T129" s="62">
        <f t="shared" si="88"/>
        <v>340.55370180356397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>
        <f>AI129*VLOOKUP('Données projet'!$B$10,Paramètres!$A$1:$I$89,3,0)*VLOOKUP('Données projet'!$B$10,Paramètres!$A$1:$I$89,5,0)</f>
        <v>0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520.80494930257237</v>
      </c>
      <c r="AO129" s="62">
        <f t="shared" si="90"/>
        <v>325.72635759450861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5.6843418860808015E-14</v>
      </c>
      <c r="BE129" s="14">
        <f>BD129*VLOOKUP('Données projet'!$B$11,Paramètres!$A$1:$I$89,3,0)*VLOOKUP('Données projet'!$B$11,Paramètres!$A$1:$I$89,5,0)</f>
        <v>4.9658410716801891E-14</v>
      </c>
      <c r="BF129" s="14">
        <f t="shared" si="91"/>
        <v>8.0934058173791862E-13</v>
      </c>
      <c r="BG129" s="22">
        <f t="shared" si="61"/>
        <v>1.4960899118586383E-12</v>
      </c>
      <c r="BH129" s="62">
        <f t="shared" si="62"/>
        <v>283.22703518042368</v>
      </c>
      <c r="BI129" s="62">
        <f ca="1">AVERAGE(OFFSET($BH$3,0,0,'Données projet'!$E$11+1,1))-AVERAGE(OFFSET($H$3,0,0,'Données projet'!$E$11+1,1))</f>
        <v>294.05955218567476</v>
      </c>
      <c r="BJ129" s="62">
        <f t="shared" si="92"/>
        <v>294.839995960176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>
        <f>BY129*VLOOKUP('Données projet'!$B$12,Paramètres!$A$1:$I$89,3,0)*VLOOKUP('Données projet'!$B$12,Paramètres!$A$1:$I$89,5,0)</f>
        <v>0</v>
      </c>
      <c r="CA129" s="14" t="e">
        <f t="shared" si="93"/>
        <v>#NUM!</v>
      </c>
      <c r="CB129" s="22" t="e">
        <f t="shared" si="64"/>
        <v>#NUM!</v>
      </c>
      <c r="CC129" s="62" t="e">
        <f t="shared" si="65"/>
        <v>#NUM!</v>
      </c>
      <c r="CD129" s="62">
        <f ca="1">AVERAGE(OFFSET($CC$3,0,0,'Données projet'!$E$12+1,1))-AVERAGE(OFFSET($H$3,0,0,'Données projet'!$E$12+1,1))</f>
        <v>548.17046467409421</v>
      </c>
      <c r="CE129" s="62">
        <f t="shared" si="94"/>
        <v>341.9250949809848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-5.6843418860808015E-14</v>
      </c>
      <c r="CU129" s="18">
        <f>CT129*VLOOKUP('Données projet'!$B$13,Paramètres!$A$1:$I$89,3,0)*VLOOKUP('Données projet'!$B$13,Paramètres!$A$1:$I$89,5,0)</f>
        <v>-5.7639226724859328E-14</v>
      </c>
      <c r="CV129" s="14" t="e">
        <f t="shared" si="95"/>
        <v>#NUM!</v>
      </c>
      <c r="CW129" s="22" t="e">
        <f t="shared" si="67"/>
        <v>#NUM!</v>
      </c>
      <c r="CX129" s="62" t="e">
        <f t="shared" si="68"/>
        <v>#NUM!</v>
      </c>
      <c r="CY129" s="62">
        <f ca="1">AVERAGE(OFFSET($CX$3,0,0,'Données projet'!$E$13+1,1))-AVERAGE(OFFSET($H$3,0,0,'Données projet'!$E$13+1,1))</f>
        <v>345.67675698621832</v>
      </c>
      <c r="CZ129" s="62">
        <f t="shared" si="96"/>
        <v>178.72086185623849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0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70">
        <f t="shared" si="56"/>
        <v>183.33333333333334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5.6843418860808015E-14</v>
      </c>
      <c r="O130" s="14">
        <f>N130*VLOOKUP('Données projet'!$B$9,Paramètres!$A$1:$I$89,3,0)*VLOOKUP('Données projet'!$B$9,Paramètres!$A$1:$I$89,5,0)</f>
        <v>5.9412741393316544E-14</v>
      </c>
      <c r="P130" s="14">
        <f t="shared" si="87"/>
        <v>9.483138037075782E-13</v>
      </c>
      <c r="Q130" s="22">
        <f t="shared" si="107"/>
        <v>1.7551237327173916E-12</v>
      </c>
      <c r="R130" s="62">
        <f t="shared" si="55"/>
        <v>283.40235685907919</v>
      </c>
      <c r="S130" s="62">
        <f ca="1">AVERAGE(OFFSET($R$3,0,0,'Données projet'!$E$9+1,1))-AVERAGE(OFFSET($H$3,0,0,'Données projet'!$E$9+1,1))</f>
        <v>339.31420023556404</v>
      </c>
      <c r="T130" s="62">
        <f t="shared" si="88"/>
        <v>340.55370180356397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>
        <f>AI130*VLOOKUP('Données projet'!$B$10,Paramètres!$A$1:$I$89,3,0)*VLOOKUP('Données projet'!$B$10,Paramètres!$A$1:$I$89,5,0)</f>
        <v>0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520.80494930257237</v>
      </c>
      <c r="AO130" s="62">
        <f t="shared" si="90"/>
        <v>325.72635759450861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5.6843418860808015E-14</v>
      </c>
      <c r="BE130" s="14">
        <f>BD130*VLOOKUP('Données projet'!$B$11,Paramètres!$A$1:$I$89,3,0)*VLOOKUP('Données projet'!$B$11,Paramètres!$A$1:$I$89,5,0)</f>
        <v>4.9658410716801891E-14</v>
      </c>
      <c r="BF130" s="14">
        <f t="shared" si="91"/>
        <v>8.0934058173791862E-13</v>
      </c>
      <c r="BG130" s="22">
        <f t="shared" si="61"/>
        <v>1.4960899118586383E-12</v>
      </c>
      <c r="BH130" s="62">
        <f t="shared" si="62"/>
        <v>283.40235685907891</v>
      </c>
      <c r="BI130" s="62">
        <f ca="1">AVERAGE(OFFSET($BH$3,0,0,'Données projet'!$E$11+1,1))-AVERAGE(OFFSET($H$3,0,0,'Données projet'!$E$11+1,1))</f>
        <v>294.05955218567476</v>
      </c>
      <c r="BJ130" s="62">
        <f t="shared" si="92"/>
        <v>294.839995960176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>
        <f>BY130*VLOOKUP('Données projet'!$B$12,Paramètres!$A$1:$I$89,3,0)*VLOOKUP('Données projet'!$B$12,Paramètres!$A$1:$I$89,5,0)</f>
        <v>0</v>
      </c>
      <c r="CA130" s="14" t="e">
        <f t="shared" si="93"/>
        <v>#NUM!</v>
      </c>
      <c r="CB130" s="22" t="e">
        <f t="shared" si="64"/>
        <v>#NUM!</v>
      </c>
      <c r="CC130" s="62" t="e">
        <f t="shared" si="65"/>
        <v>#NUM!</v>
      </c>
      <c r="CD130" s="62">
        <f ca="1">AVERAGE(OFFSET($CC$3,0,0,'Données projet'!$E$12+1,1))-AVERAGE(OFFSET($H$3,0,0,'Données projet'!$E$12+1,1))</f>
        <v>548.17046467409421</v>
      </c>
      <c r="CE130" s="62">
        <f t="shared" si="94"/>
        <v>341.9250949809848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-5.6843418860808015E-14</v>
      </c>
      <c r="CU130" s="18">
        <f>CT130*VLOOKUP('Données projet'!$B$13,Paramètres!$A$1:$I$89,3,0)*VLOOKUP('Données projet'!$B$13,Paramètres!$A$1:$I$89,5,0)</f>
        <v>-5.7639226724859328E-14</v>
      </c>
      <c r="CV130" s="14" t="e">
        <f t="shared" si="95"/>
        <v>#NUM!</v>
      </c>
      <c r="CW130" s="22" t="e">
        <f t="shared" si="67"/>
        <v>#NUM!</v>
      </c>
      <c r="CX130" s="62" t="e">
        <f t="shared" si="68"/>
        <v>#NUM!</v>
      </c>
      <c r="CY130" s="62">
        <f ca="1">AVERAGE(OFFSET($CX$3,0,0,'Données projet'!$E$13+1,1))-AVERAGE(OFFSET($H$3,0,0,'Données projet'!$E$13+1,1))</f>
        <v>345.67675698621832</v>
      </c>
      <c r="CZ130" s="62">
        <f t="shared" si="96"/>
        <v>178.72086185623849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0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70">
        <f t="shared" si="56"/>
        <v>183.33333333333334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5.6843418860808015E-14</v>
      </c>
      <c r="O131" s="14">
        <f>N131*VLOOKUP('Données projet'!$B$9,Paramètres!$A$1:$I$89,3,0)*VLOOKUP('Données projet'!$B$9,Paramètres!$A$1:$I$89,5,0)</f>
        <v>5.9412741393316544E-14</v>
      </c>
      <c r="P131" s="14">
        <f t="shared" si="87"/>
        <v>9.483138037075782E-13</v>
      </c>
      <c r="Q131" s="22">
        <f t="shared" ref="Q131:Q153" si="108">(O131+P131)*0.475*44/12</f>
        <v>1.7551237327173916E-12</v>
      </c>
      <c r="R131" s="62">
        <f t="shared" ref="R131:R194" si="109">Q131+(I131+J131)*44/12</f>
        <v>283.57463709857029</v>
      </c>
      <c r="S131" s="62">
        <f ca="1">AVERAGE(OFFSET($R$3,0,0,'Données projet'!$E$9+1,1))-AVERAGE(OFFSET($H$3,0,0,'Données projet'!$E$9+1,1))</f>
        <v>339.31420023556404</v>
      </c>
      <c r="T131" s="62">
        <f t="shared" si="88"/>
        <v>340.55370180356397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>
        <f>AI131*VLOOKUP('Données projet'!$B$10,Paramètres!$A$1:$I$89,3,0)*VLOOKUP('Données projet'!$B$10,Paramètres!$A$1:$I$89,5,0)</f>
        <v>0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520.80494930257237</v>
      </c>
      <c r="AO131" s="62">
        <f t="shared" si="90"/>
        <v>325.72635759450861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5.6843418860808015E-14</v>
      </c>
      <c r="BE131" s="14">
        <f>BD131*VLOOKUP('Données projet'!$B$11,Paramètres!$A$1:$I$89,3,0)*VLOOKUP('Données projet'!$B$11,Paramètres!$A$1:$I$89,5,0)</f>
        <v>4.9658410716801891E-14</v>
      </c>
      <c r="BF131" s="14">
        <f t="shared" si="91"/>
        <v>8.0934058173791862E-13</v>
      </c>
      <c r="BG131" s="22">
        <f t="shared" si="61"/>
        <v>1.4960899118586383E-12</v>
      </c>
      <c r="BH131" s="62">
        <f t="shared" si="62"/>
        <v>283.57463709857001</v>
      </c>
      <c r="BI131" s="62">
        <f ca="1">AVERAGE(OFFSET($BH$3,0,0,'Données projet'!$E$11+1,1))-AVERAGE(OFFSET($H$3,0,0,'Données projet'!$E$11+1,1))</f>
        <v>294.05955218567476</v>
      </c>
      <c r="BJ131" s="62">
        <f t="shared" si="92"/>
        <v>294.839995960176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>
        <f>BY131*VLOOKUP('Données projet'!$B$12,Paramètres!$A$1:$I$89,3,0)*VLOOKUP('Données projet'!$B$12,Paramètres!$A$1:$I$89,5,0)</f>
        <v>0</v>
      </c>
      <c r="CA131" s="14" t="e">
        <f t="shared" si="93"/>
        <v>#NUM!</v>
      </c>
      <c r="CB131" s="22" t="e">
        <f t="shared" si="64"/>
        <v>#NUM!</v>
      </c>
      <c r="CC131" s="62" t="e">
        <f t="shared" si="65"/>
        <v>#NUM!</v>
      </c>
      <c r="CD131" s="62">
        <f ca="1">AVERAGE(OFFSET($CC$3,0,0,'Données projet'!$E$12+1,1))-AVERAGE(OFFSET($H$3,0,0,'Données projet'!$E$12+1,1))</f>
        <v>548.17046467409421</v>
      </c>
      <c r="CE131" s="62">
        <f t="shared" si="94"/>
        <v>341.9250949809848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-5.6843418860808015E-14</v>
      </c>
      <c r="CU131" s="18">
        <f>CT131*VLOOKUP('Données projet'!$B$13,Paramètres!$A$1:$I$89,3,0)*VLOOKUP('Données projet'!$B$13,Paramètres!$A$1:$I$89,5,0)</f>
        <v>-5.7639226724859328E-14</v>
      </c>
      <c r="CV131" s="14" t="e">
        <f t="shared" si="95"/>
        <v>#NUM!</v>
      </c>
      <c r="CW131" s="22" t="e">
        <f t="shared" si="67"/>
        <v>#NUM!</v>
      </c>
      <c r="CX131" s="62" t="e">
        <f t="shared" si="68"/>
        <v>#NUM!</v>
      </c>
      <c r="CY131" s="62">
        <f ca="1">AVERAGE(OFFSET($CX$3,0,0,'Données projet'!$E$13+1,1))-AVERAGE(OFFSET($H$3,0,0,'Données projet'!$E$13+1,1))</f>
        <v>345.67675698621832</v>
      </c>
      <c r="CZ131" s="62">
        <f t="shared" si="96"/>
        <v>178.72086185623849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0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70">
        <f t="shared" ref="H132:H195" si="110">(B132+E132+F132)*44/12+(C132+D132)*0.475*44/12</f>
        <v>183.33333333333334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5.6843418860808015E-14</v>
      </c>
      <c r="O132" s="14">
        <f>N132*VLOOKUP('Données projet'!$B$9,Paramètres!$A$1:$I$89,3,0)*VLOOKUP('Données projet'!$B$9,Paramètres!$A$1:$I$89,5,0)</f>
        <v>5.9412741393316544E-14</v>
      </c>
      <c r="P132" s="14">
        <f t="shared" si="87"/>
        <v>9.483138037075782E-13</v>
      </c>
      <c r="Q132" s="22">
        <f t="shared" si="108"/>
        <v>1.7551237327173916E-12</v>
      </c>
      <c r="R132" s="62">
        <f t="shared" si="109"/>
        <v>283.74392866106712</v>
      </c>
      <c r="S132" s="62">
        <f ca="1">AVERAGE(OFFSET($R$3,0,0,'Données projet'!$E$9+1,1))-AVERAGE(OFFSET($H$3,0,0,'Données projet'!$E$9+1,1))</f>
        <v>339.31420023556404</v>
      </c>
      <c r="T132" s="62">
        <f t="shared" si="88"/>
        <v>340.55370180356397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>
        <f>AI132*VLOOKUP('Données projet'!$B$10,Paramètres!$A$1:$I$89,3,0)*VLOOKUP('Données projet'!$B$10,Paramètres!$A$1:$I$89,5,0)</f>
        <v>0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520.80494930257237</v>
      </c>
      <c r="AO132" s="62">
        <f t="shared" si="90"/>
        <v>325.72635759450861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5.6843418860808015E-14</v>
      </c>
      <c r="BE132" s="14">
        <f>BD132*VLOOKUP('Données projet'!$B$11,Paramètres!$A$1:$I$89,3,0)*VLOOKUP('Données projet'!$B$11,Paramètres!$A$1:$I$89,5,0)</f>
        <v>4.9658410716801891E-14</v>
      </c>
      <c r="BF132" s="14">
        <f t="shared" si="91"/>
        <v>8.0934058173791862E-13</v>
      </c>
      <c r="BG132" s="22">
        <f t="shared" ref="BG132:BG153" si="115">(BE132+BF132)*0.475*44/12</f>
        <v>1.4960899118586383E-12</v>
      </c>
      <c r="BH132" s="62">
        <f t="shared" ref="BH132:BH195" si="116">BG132+(AY132+AZ132)*44/12</f>
        <v>283.74392866106683</v>
      </c>
      <c r="BI132" s="62">
        <f ca="1">AVERAGE(OFFSET($BH$3,0,0,'Données projet'!$E$11+1,1))-AVERAGE(OFFSET($H$3,0,0,'Données projet'!$E$11+1,1))</f>
        <v>294.05955218567476</v>
      </c>
      <c r="BJ132" s="62">
        <f t="shared" si="92"/>
        <v>294.839995960176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>
        <f>BY132*VLOOKUP('Données projet'!$B$12,Paramètres!$A$1:$I$89,3,0)*VLOOKUP('Données projet'!$B$12,Paramètres!$A$1:$I$89,5,0)</f>
        <v>0</v>
      </c>
      <c r="CA132" s="14" t="e">
        <f t="shared" si="93"/>
        <v>#NUM!</v>
      </c>
      <c r="CB132" s="22" t="e">
        <f t="shared" ref="CB132:CB153" si="118">(BZ132+CA132)*0.475*44/12</f>
        <v>#NUM!</v>
      </c>
      <c r="CC132" s="62" t="e">
        <f t="shared" ref="CC132:CC195" si="119">CB132+(BT132+BU132)*44/12</f>
        <v>#NUM!</v>
      </c>
      <c r="CD132" s="62">
        <f ca="1">AVERAGE(OFFSET($CC$3,0,0,'Données projet'!$E$12+1,1))-AVERAGE(OFFSET($H$3,0,0,'Données projet'!$E$12+1,1))</f>
        <v>548.17046467409421</v>
      </c>
      <c r="CE132" s="62">
        <f t="shared" si="94"/>
        <v>341.9250949809848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-5.6843418860808015E-14</v>
      </c>
      <c r="CU132" s="18">
        <f>CT132*VLOOKUP('Données projet'!$B$13,Paramètres!$A$1:$I$89,3,0)*VLOOKUP('Données projet'!$B$13,Paramètres!$A$1:$I$89,5,0)</f>
        <v>-5.7639226724859328E-14</v>
      </c>
      <c r="CV132" s="14" t="e">
        <f t="shared" si="95"/>
        <v>#NUM!</v>
      </c>
      <c r="CW132" s="22" t="e">
        <f t="shared" ref="CW132:CW153" si="121">(CU132+CV132)*0.475*44/12</f>
        <v>#NUM!</v>
      </c>
      <c r="CX132" s="62" t="e">
        <f t="shared" ref="CX132:CX195" si="122">CW132+(CO132+CP132)*44/12</f>
        <v>#NUM!</v>
      </c>
      <c r="CY132" s="62">
        <f ca="1">AVERAGE(OFFSET($CX$3,0,0,'Données projet'!$E$13+1,1))-AVERAGE(OFFSET($H$3,0,0,'Données projet'!$E$13+1,1))</f>
        <v>345.67675698621832</v>
      </c>
      <c r="CZ132" s="62">
        <f t="shared" si="96"/>
        <v>178.72086185623849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0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70">
        <f t="shared" si="110"/>
        <v>183.33333333333334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5.6843418860808015E-14</v>
      </c>
      <c r="O133" s="14">
        <f>N133*VLOOKUP('Données projet'!$B$9,Paramètres!$A$1:$I$89,3,0)*VLOOKUP('Données projet'!$B$9,Paramètres!$A$1:$I$89,5,0)</f>
        <v>5.9412741393316544E-14</v>
      </c>
      <c r="P133" s="14">
        <f t="shared" ref="P133:P196" si="141">EXP(-1.0587+0.8836*LN(O133)+0.284)</f>
        <v>9.483138037075782E-13</v>
      </c>
      <c r="Q133" s="22">
        <f t="shared" si="108"/>
        <v>1.7551237327173916E-12</v>
      </c>
      <c r="R133" s="62">
        <f t="shared" si="109"/>
        <v>283.91028339343387</v>
      </c>
      <c r="S133" s="62">
        <f ca="1">AVERAGE(OFFSET($R$3,0,0,'Données projet'!$E$9+1,1))-AVERAGE(OFFSET($H$3,0,0,'Données projet'!$E$9+1,1))</f>
        <v>339.31420023556404</v>
      </c>
      <c r="T133" s="62">
        <f t="shared" ref="T133:T196" si="142">$T$3</f>
        <v>340.55370180356397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>
        <f>AI133*VLOOKUP('Données projet'!$B$10,Paramètres!$A$1:$I$89,3,0)*VLOOKUP('Données projet'!$B$10,Paramètres!$A$1:$I$89,5,0)</f>
        <v>0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520.80494930257237</v>
      </c>
      <c r="AO133" s="62">
        <f t="shared" ref="AO133:AO196" si="144">$AO$3</f>
        <v>325.72635759450861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5.6843418860808015E-14</v>
      </c>
      <c r="BE133" s="14">
        <f>BD133*VLOOKUP('Données projet'!$B$11,Paramètres!$A$1:$I$89,3,0)*VLOOKUP('Données projet'!$B$11,Paramètres!$A$1:$I$89,5,0)</f>
        <v>4.9658410716801891E-14</v>
      </c>
      <c r="BF133" s="14">
        <f t="shared" ref="BF133:BF153" si="145">EXP(-1.0587+0.8836*LN(BE133)+0.284)</f>
        <v>8.0934058173791862E-13</v>
      </c>
      <c r="BG133" s="22">
        <f t="shared" si="115"/>
        <v>1.4960899118586383E-12</v>
      </c>
      <c r="BH133" s="62">
        <f t="shared" si="116"/>
        <v>283.91028339343359</v>
      </c>
      <c r="BI133" s="62">
        <f ca="1">AVERAGE(OFFSET($BH$3,0,0,'Données projet'!$E$11+1,1))-AVERAGE(OFFSET($H$3,0,0,'Données projet'!$E$11+1,1))</f>
        <v>294.05955218567476</v>
      </c>
      <c r="BJ133" s="62">
        <f t="shared" ref="BJ133:BJ196" si="146">$BJ$3</f>
        <v>294.839995960176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>
        <f>BY133*VLOOKUP('Données projet'!$B$12,Paramètres!$A$1:$I$89,3,0)*VLOOKUP('Données projet'!$B$12,Paramètres!$A$1:$I$89,5,0)</f>
        <v>0</v>
      </c>
      <c r="CA133" s="14" t="e">
        <f t="shared" ref="CA133:CA153" si="147">EXP(-1.0587+0.8836*LN(BZ133)+0.284)</f>
        <v>#NUM!</v>
      </c>
      <c r="CB133" s="22" t="e">
        <f t="shared" si="118"/>
        <v>#NUM!</v>
      </c>
      <c r="CC133" s="62" t="e">
        <f t="shared" si="119"/>
        <v>#NUM!</v>
      </c>
      <c r="CD133" s="62">
        <f ca="1">AVERAGE(OFFSET($CC$3,0,0,'Données projet'!$E$12+1,1))-AVERAGE(OFFSET($H$3,0,0,'Données projet'!$E$12+1,1))</f>
        <v>548.17046467409421</v>
      </c>
      <c r="CE133" s="62">
        <f t="shared" ref="CE133:CE196" si="148">$CE$3</f>
        <v>341.9250949809848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-5.6843418860808015E-14</v>
      </c>
      <c r="CU133" s="18">
        <f>CT133*VLOOKUP('Données projet'!$B$13,Paramètres!$A$1:$I$89,3,0)*VLOOKUP('Données projet'!$B$13,Paramètres!$A$1:$I$89,5,0)</f>
        <v>-5.7639226724859328E-14</v>
      </c>
      <c r="CV133" s="14" t="e">
        <f t="shared" ref="CV133:CV153" si="149">EXP(-1.0587+0.8836*LN(CU133)+0.284)</f>
        <v>#NUM!</v>
      </c>
      <c r="CW133" s="22" t="e">
        <f t="shared" si="121"/>
        <v>#NUM!</v>
      </c>
      <c r="CX133" s="62" t="e">
        <f t="shared" si="122"/>
        <v>#NUM!</v>
      </c>
      <c r="CY133" s="62">
        <f ca="1">AVERAGE(OFFSET($CX$3,0,0,'Données projet'!$E$13+1,1))-AVERAGE(OFFSET($H$3,0,0,'Données projet'!$E$13+1,1))</f>
        <v>345.67675698621832</v>
      </c>
      <c r="CZ133" s="62">
        <f t="shared" ref="CZ133:CZ196" si="150">$CZ$3</f>
        <v>178.72086185623849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0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70">
        <f t="shared" si="110"/>
        <v>183.33333333333334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5.6843418860808015E-14</v>
      </c>
      <c r="O134" s="14">
        <f>N134*VLOOKUP('Données projet'!$B$9,Paramètres!$A$1:$I$89,3,0)*VLOOKUP('Données projet'!$B$9,Paramètres!$A$1:$I$89,5,0)</f>
        <v>5.9412741393316544E-14</v>
      </c>
      <c r="P134" s="14">
        <f t="shared" si="141"/>
        <v>9.483138037075782E-13</v>
      </c>
      <c r="Q134" s="22">
        <f t="shared" si="108"/>
        <v>1.7551237327173916E-12</v>
      </c>
      <c r="R134" s="62">
        <f t="shared" si="109"/>
        <v>284.07375224310749</v>
      </c>
      <c r="S134" s="62">
        <f ca="1">AVERAGE(OFFSET($R$3,0,0,'Données projet'!$E$9+1,1))-AVERAGE(OFFSET($H$3,0,0,'Données projet'!$E$9+1,1))</f>
        <v>339.31420023556404</v>
      </c>
      <c r="T134" s="62">
        <f t="shared" si="142"/>
        <v>340.55370180356397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>
        <f>AI134*VLOOKUP('Données projet'!$B$10,Paramètres!$A$1:$I$89,3,0)*VLOOKUP('Données projet'!$B$10,Paramètres!$A$1:$I$89,5,0)</f>
        <v>0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520.80494930257237</v>
      </c>
      <c r="AO134" s="62">
        <f t="shared" si="144"/>
        <v>325.72635759450861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5.6843418860808015E-14</v>
      </c>
      <c r="BE134" s="14">
        <f>BD134*VLOOKUP('Données projet'!$B$11,Paramètres!$A$1:$I$89,3,0)*VLOOKUP('Données projet'!$B$11,Paramètres!$A$1:$I$89,5,0)</f>
        <v>4.9658410716801891E-14</v>
      </c>
      <c r="BF134" s="14">
        <f t="shared" si="145"/>
        <v>8.0934058173791862E-13</v>
      </c>
      <c r="BG134" s="22">
        <f t="shared" si="115"/>
        <v>1.4960899118586383E-12</v>
      </c>
      <c r="BH134" s="62">
        <f t="shared" si="116"/>
        <v>284.07375224310721</v>
      </c>
      <c r="BI134" s="62">
        <f ca="1">AVERAGE(OFFSET($BH$3,0,0,'Données projet'!$E$11+1,1))-AVERAGE(OFFSET($H$3,0,0,'Données projet'!$E$11+1,1))</f>
        <v>294.05955218567476</v>
      </c>
      <c r="BJ134" s="62">
        <f t="shared" si="146"/>
        <v>294.839995960176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>
        <f>BY134*VLOOKUP('Données projet'!$B$12,Paramètres!$A$1:$I$89,3,0)*VLOOKUP('Données projet'!$B$12,Paramètres!$A$1:$I$89,5,0)</f>
        <v>0</v>
      </c>
      <c r="CA134" s="14" t="e">
        <f t="shared" si="147"/>
        <v>#NUM!</v>
      </c>
      <c r="CB134" s="22" t="e">
        <f t="shared" si="118"/>
        <v>#NUM!</v>
      </c>
      <c r="CC134" s="62" t="e">
        <f t="shared" si="119"/>
        <v>#NUM!</v>
      </c>
      <c r="CD134" s="62">
        <f ca="1">AVERAGE(OFFSET($CC$3,0,0,'Données projet'!$E$12+1,1))-AVERAGE(OFFSET($H$3,0,0,'Données projet'!$E$12+1,1))</f>
        <v>548.17046467409421</v>
      </c>
      <c r="CE134" s="62">
        <f t="shared" si="148"/>
        <v>341.9250949809848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-5.6843418860808015E-14</v>
      </c>
      <c r="CU134" s="18">
        <f>CT134*VLOOKUP('Données projet'!$B$13,Paramètres!$A$1:$I$89,3,0)*VLOOKUP('Données projet'!$B$13,Paramètres!$A$1:$I$89,5,0)</f>
        <v>-5.7639226724859328E-14</v>
      </c>
      <c r="CV134" s="14" t="e">
        <f t="shared" si="149"/>
        <v>#NUM!</v>
      </c>
      <c r="CW134" s="22" t="e">
        <f t="shared" si="121"/>
        <v>#NUM!</v>
      </c>
      <c r="CX134" s="62" t="e">
        <f t="shared" si="122"/>
        <v>#NUM!</v>
      </c>
      <c r="CY134" s="62">
        <f ca="1">AVERAGE(OFFSET($CX$3,0,0,'Données projet'!$E$13+1,1))-AVERAGE(OFFSET($H$3,0,0,'Données projet'!$E$13+1,1))</f>
        <v>345.67675698621832</v>
      </c>
      <c r="CZ134" s="62">
        <f t="shared" si="150"/>
        <v>178.72086185623849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0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70">
        <f t="shared" si="110"/>
        <v>183.33333333333334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5.6843418860808015E-14</v>
      </c>
      <c r="O135" s="14">
        <f>N135*VLOOKUP('Données projet'!$B$9,Paramètres!$A$1:$I$89,3,0)*VLOOKUP('Données projet'!$B$9,Paramètres!$A$1:$I$89,5,0)</f>
        <v>5.9412741393316544E-14</v>
      </c>
      <c r="P135" s="14">
        <f t="shared" si="141"/>
        <v>9.483138037075782E-13</v>
      </c>
      <c r="Q135" s="22">
        <f t="shared" si="108"/>
        <v>1.7551237327173916E-12</v>
      </c>
      <c r="R135" s="62">
        <f t="shared" si="109"/>
        <v>284.23438527370092</v>
      </c>
      <c r="S135" s="62">
        <f ca="1">AVERAGE(OFFSET($R$3,0,0,'Données projet'!$E$9+1,1))-AVERAGE(OFFSET($H$3,0,0,'Données projet'!$E$9+1,1))</f>
        <v>339.31420023556404</v>
      </c>
      <c r="T135" s="62">
        <f t="shared" si="142"/>
        <v>340.55370180356397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>
        <f>AI135*VLOOKUP('Données projet'!$B$10,Paramètres!$A$1:$I$89,3,0)*VLOOKUP('Données projet'!$B$10,Paramètres!$A$1:$I$89,5,0)</f>
        <v>0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520.80494930257237</v>
      </c>
      <c r="AO135" s="62">
        <f t="shared" si="144"/>
        <v>325.72635759450861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5.6843418860808015E-14</v>
      </c>
      <c r="BE135" s="14">
        <f>BD135*VLOOKUP('Données projet'!$B$11,Paramètres!$A$1:$I$89,3,0)*VLOOKUP('Données projet'!$B$11,Paramètres!$A$1:$I$89,5,0)</f>
        <v>4.9658410716801891E-14</v>
      </c>
      <c r="BF135" s="14">
        <f t="shared" si="145"/>
        <v>8.0934058173791862E-13</v>
      </c>
      <c r="BG135" s="22">
        <f t="shared" si="115"/>
        <v>1.4960899118586383E-12</v>
      </c>
      <c r="BH135" s="62">
        <f t="shared" si="116"/>
        <v>284.23438527370064</v>
      </c>
      <c r="BI135" s="62">
        <f ca="1">AVERAGE(OFFSET($BH$3,0,0,'Données projet'!$E$11+1,1))-AVERAGE(OFFSET($H$3,0,0,'Données projet'!$E$11+1,1))</f>
        <v>294.05955218567476</v>
      </c>
      <c r="BJ135" s="62">
        <f t="shared" si="146"/>
        <v>294.839995960176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>
        <f>BY135*VLOOKUP('Données projet'!$B$12,Paramètres!$A$1:$I$89,3,0)*VLOOKUP('Données projet'!$B$12,Paramètres!$A$1:$I$89,5,0)</f>
        <v>0</v>
      </c>
      <c r="CA135" s="14" t="e">
        <f t="shared" si="147"/>
        <v>#NUM!</v>
      </c>
      <c r="CB135" s="22" t="e">
        <f t="shared" si="118"/>
        <v>#NUM!</v>
      </c>
      <c r="CC135" s="62" t="e">
        <f t="shared" si="119"/>
        <v>#NUM!</v>
      </c>
      <c r="CD135" s="62">
        <f ca="1">AVERAGE(OFFSET($CC$3,0,0,'Données projet'!$E$12+1,1))-AVERAGE(OFFSET($H$3,0,0,'Données projet'!$E$12+1,1))</f>
        <v>548.17046467409421</v>
      </c>
      <c r="CE135" s="62">
        <f t="shared" si="148"/>
        <v>341.9250949809848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-5.6843418860808015E-14</v>
      </c>
      <c r="CU135" s="18">
        <f>CT135*VLOOKUP('Données projet'!$B$13,Paramètres!$A$1:$I$89,3,0)*VLOOKUP('Données projet'!$B$13,Paramètres!$A$1:$I$89,5,0)</f>
        <v>-5.7639226724859328E-14</v>
      </c>
      <c r="CV135" s="14" t="e">
        <f t="shared" si="149"/>
        <v>#NUM!</v>
      </c>
      <c r="CW135" s="22" t="e">
        <f t="shared" si="121"/>
        <v>#NUM!</v>
      </c>
      <c r="CX135" s="62" t="e">
        <f t="shared" si="122"/>
        <v>#NUM!</v>
      </c>
      <c r="CY135" s="62">
        <f ca="1">AVERAGE(OFFSET($CX$3,0,0,'Données projet'!$E$13+1,1))-AVERAGE(OFFSET($H$3,0,0,'Données projet'!$E$13+1,1))</f>
        <v>345.67675698621832</v>
      </c>
      <c r="CZ135" s="62">
        <f t="shared" si="150"/>
        <v>178.72086185623849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0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70">
        <f t="shared" si="110"/>
        <v>183.33333333333334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5.6843418860808015E-14</v>
      </c>
      <c r="O136" s="14">
        <f>N136*VLOOKUP('Données projet'!$B$9,Paramètres!$A$1:$I$89,3,0)*VLOOKUP('Données projet'!$B$9,Paramètres!$A$1:$I$89,5,0)</f>
        <v>5.9412741393316544E-14</v>
      </c>
      <c r="P136" s="14">
        <f t="shared" si="141"/>
        <v>9.483138037075782E-13</v>
      </c>
      <c r="Q136" s="22">
        <f t="shared" si="108"/>
        <v>1.7551237327173916E-12</v>
      </c>
      <c r="R136" s="62">
        <f t="shared" si="109"/>
        <v>284.39223168033516</v>
      </c>
      <c r="S136" s="62">
        <f ca="1">AVERAGE(OFFSET($R$3,0,0,'Données projet'!$E$9+1,1))-AVERAGE(OFFSET($H$3,0,0,'Données projet'!$E$9+1,1))</f>
        <v>339.31420023556404</v>
      </c>
      <c r="T136" s="62">
        <f t="shared" si="142"/>
        <v>340.55370180356397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>
        <f>AI136*VLOOKUP('Données projet'!$B$10,Paramètres!$A$1:$I$89,3,0)*VLOOKUP('Données projet'!$B$10,Paramètres!$A$1:$I$89,5,0)</f>
        <v>0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520.80494930257237</v>
      </c>
      <c r="AO136" s="62">
        <f t="shared" si="144"/>
        <v>325.72635759450861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5.6843418860808015E-14</v>
      </c>
      <c r="BE136" s="14">
        <f>BD136*VLOOKUP('Données projet'!$B$11,Paramètres!$A$1:$I$89,3,0)*VLOOKUP('Données projet'!$B$11,Paramètres!$A$1:$I$89,5,0)</f>
        <v>4.9658410716801891E-14</v>
      </c>
      <c r="BF136" s="14">
        <f t="shared" si="145"/>
        <v>8.0934058173791862E-13</v>
      </c>
      <c r="BG136" s="22">
        <f t="shared" si="115"/>
        <v>1.4960899118586383E-12</v>
      </c>
      <c r="BH136" s="62">
        <f t="shared" si="116"/>
        <v>284.39223168033487</v>
      </c>
      <c r="BI136" s="62">
        <f ca="1">AVERAGE(OFFSET($BH$3,0,0,'Données projet'!$E$11+1,1))-AVERAGE(OFFSET($H$3,0,0,'Données projet'!$E$11+1,1))</f>
        <v>294.05955218567476</v>
      </c>
      <c r="BJ136" s="62">
        <f t="shared" si="146"/>
        <v>294.839995960176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>
        <f>BY136*VLOOKUP('Données projet'!$B$12,Paramètres!$A$1:$I$89,3,0)*VLOOKUP('Données projet'!$B$12,Paramètres!$A$1:$I$89,5,0)</f>
        <v>0</v>
      </c>
      <c r="CA136" s="14" t="e">
        <f t="shared" si="147"/>
        <v>#NUM!</v>
      </c>
      <c r="CB136" s="22" t="e">
        <f t="shared" si="118"/>
        <v>#NUM!</v>
      </c>
      <c r="CC136" s="62" t="e">
        <f t="shared" si="119"/>
        <v>#NUM!</v>
      </c>
      <c r="CD136" s="62">
        <f ca="1">AVERAGE(OFFSET($CC$3,0,0,'Données projet'!$E$12+1,1))-AVERAGE(OFFSET($H$3,0,0,'Données projet'!$E$12+1,1))</f>
        <v>548.17046467409421</v>
      </c>
      <c r="CE136" s="62">
        <f t="shared" si="148"/>
        <v>341.9250949809848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-5.6843418860808015E-14</v>
      </c>
      <c r="CU136" s="18">
        <f>CT136*VLOOKUP('Données projet'!$B$13,Paramètres!$A$1:$I$89,3,0)*VLOOKUP('Données projet'!$B$13,Paramètres!$A$1:$I$89,5,0)</f>
        <v>-5.7639226724859328E-14</v>
      </c>
      <c r="CV136" s="14" t="e">
        <f t="shared" si="149"/>
        <v>#NUM!</v>
      </c>
      <c r="CW136" s="22" t="e">
        <f t="shared" si="121"/>
        <v>#NUM!</v>
      </c>
      <c r="CX136" s="62" t="e">
        <f t="shared" si="122"/>
        <v>#NUM!</v>
      </c>
      <c r="CY136" s="62">
        <f ca="1">AVERAGE(OFFSET($CX$3,0,0,'Données projet'!$E$13+1,1))-AVERAGE(OFFSET($H$3,0,0,'Données projet'!$E$13+1,1))</f>
        <v>345.67675698621832</v>
      </c>
      <c r="CZ136" s="62">
        <f t="shared" si="150"/>
        <v>178.72086185623849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0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70">
        <f t="shared" si="110"/>
        <v>183.33333333333334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5.6843418860808015E-14</v>
      </c>
      <c r="O137" s="14">
        <f>N137*VLOOKUP('Données projet'!$B$9,Paramètres!$A$1:$I$89,3,0)*VLOOKUP('Données projet'!$B$9,Paramètres!$A$1:$I$89,5,0)</f>
        <v>5.9412741393316544E-14</v>
      </c>
      <c r="P137" s="14">
        <f t="shared" si="141"/>
        <v>9.483138037075782E-13</v>
      </c>
      <c r="Q137" s="22">
        <f t="shared" si="108"/>
        <v>1.7551237327173916E-12</v>
      </c>
      <c r="R137" s="62">
        <f t="shared" si="109"/>
        <v>284.54733980470604</v>
      </c>
      <c r="S137" s="62">
        <f ca="1">AVERAGE(OFFSET($R$3,0,0,'Données projet'!$E$9+1,1))-AVERAGE(OFFSET($H$3,0,0,'Données projet'!$E$9+1,1))</f>
        <v>339.31420023556404</v>
      </c>
      <c r="T137" s="62">
        <f t="shared" si="142"/>
        <v>340.55370180356397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>
        <f>AI137*VLOOKUP('Données projet'!$B$10,Paramètres!$A$1:$I$89,3,0)*VLOOKUP('Données projet'!$B$10,Paramètres!$A$1:$I$89,5,0)</f>
        <v>0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520.80494930257237</v>
      </c>
      <c r="AO137" s="62">
        <f t="shared" si="144"/>
        <v>325.72635759450861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5.6843418860808015E-14</v>
      </c>
      <c r="BE137" s="14">
        <f>BD137*VLOOKUP('Données projet'!$B$11,Paramètres!$A$1:$I$89,3,0)*VLOOKUP('Données projet'!$B$11,Paramètres!$A$1:$I$89,5,0)</f>
        <v>4.9658410716801891E-14</v>
      </c>
      <c r="BF137" s="14">
        <f t="shared" si="145"/>
        <v>8.0934058173791862E-13</v>
      </c>
      <c r="BG137" s="22">
        <f t="shared" si="115"/>
        <v>1.4960899118586383E-12</v>
      </c>
      <c r="BH137" s="62">
        <f t="shared" si="116"/>
        <v>284.54733980470576</v>
      </c>
      <c r="BI137" s="62">
        <f ca="1">AVERAGE(OFFSET($BH$3,0,0,'Données projet'!$E$11+1,1))-AVERAGE(OFFSET($H$3,0,0,'Données projet'!$E$11+1,1))</f>
        <v>294.05955218567476</v>
      </c>
      <c r="BJ137" s="62">
        <f t="shared" si="146"/>
        <v>294.839995960176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>
        <f>BY137*VLOOKUP('Données projet'!$B$12,Paramètres!$A$1:$I$89,3,0)*VLOOKUP('Données projet'!$B$12,Paramètres!$A$1:$I$89,5,0)</f>
        <v>0</v>
      </c>
      <c r="CA137" s="14" t="e">
        <f t="shared" si="147"/>
        <v>#NUM!</v>
      </c>
      <c r="CB137" s="22" t="e">
        <f t="shared" si="118"/>
        <v>#NUM!</v>
      </c>
      <c r="CC137" s="62" t="e">
        <f t="shared" si="119"/>
        <v>#NUM!</v>
      </c>
      <c r="CD137" s="62">
        <f ca="1">AVERAGE(OFFSET($CC$3,0,0,'Données projet'!$E$12+1,1))-AVERAGE(OFFSET($H$3,0,0,'Données projet'!$E$12+1,1))</f>
        <v>548.17046467409421</v>
      </c>
      <c r="CE137" s="62">
        <f t="shared" si="148"/>
        <v>341.9250949809848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-5.6843418860808015E-14</v>
      </c>
      <c r="CU137" s="18">
        <f>CT137*VLOOKUP('Données projet'!$B$13,Paramètres!$A$1:$I$89,3,0)*VLOOKUP('Données projet'!$B$13,Paramètres!$A$1:$I$89,5,0)</f>
        <v>-5.7639226724859328E-14</v>
      </c>
      <c r="CV137" s="14" t="e">
        <f t="shared" si="149"/>
        <v>#NUM!</v>
      </c>
      <c r="CW137" s="22" t="e">
        <f t="shared" si="121"/>
        <v>#NUM!</v>
      </c>
      <c r="CX137" s="62" t="e">
        <f t="shared" si="122"/>
        <v>#NUM!</v>
      </c>
      <c r="CY137" s="62">
        <f ca="1">AVERAGE(OFFSET($CX$3,0,0,'Données projet'!$E$13+1,1))-AVERAGE(OFFSET($H$3,0,0,'Données projet'!$E$13+1,1))</f>
        <v>345.67675698621832</v>
      </c>
      <c r="CZ137" s="62">
        <f t="shared" si="150"/>
        <v>178.72086185623849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0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70">
        <f t="shared" si="110"/>
        <v>183.33333333333334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5.6843418860808015E-14</v>
      </c>
      <c r="O138" s="14">
        <f>N138*VLOOKUP('Données projet'!$B$9,Paramètres!$A$1:$I$89,3,0)*VLOOKUP('Données projet'!$B$9,Paramètres!$A$1:$I$89,5,0)</f>
        <v>5.9412741393316544E-14</v>
      </c>
      <c r="P138" s="14">
        <f t="shared" si="141"/>
        <v>9.483138037075782E-13</v>
      </c>
      <c r="Q138" s="22">
        <f t="shared" si="108"/>
        <v>1.7551237327173916E-12</v>
      </c>
      <c r="R138" s="62">
        <f t="shared" si="109"/>
        <v>284.69975714988891</v>
      </c>
      <c r="S138" s="62">
        <f ca="1">AVERAGE(OFFSET($R$3,0,0,'Données projet'!$E$9+1,1))-AVERAGE(OFFSET($H$3,0,0,'Données projet'!$E$9+1,1))</f>
        <v>339.31420023556404</v>
      </c>
      <c r="T138" s="62">
        <f t="shared" si="142"/>
        <v>340.55370180356397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>
        <f>AI138*VLOOKUP('Données projet'!$B$10,Paramètres!$A$1:$I$89,3,0)*VLOOKUP('Données projet'!$B$10,Paramètres!$A$1:$I$89,5,0)</f>
        <v>0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520.80494930257237</v>
      </c>
      <c r="AO138" s="62">
        <f t="shared" si="144"/>
        <v>325.72635759450861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5.6843418860808015E-14</v>
      </c>
      <c r="BE138" s="14">
        <f>BD138*VLOOKUP('Données projet'!$B$11,Paramètres!$A$1:$I$89,3,0)*VLOOKUP('Données projet'!$B$11,Paramètres!$A$1:$I$89,5,0)</f>
        <v>4.9658410716801891E-14</v>
      </c>
      <c r="BF138" s="14">
        <f t="shared" si="145"/>
        <v>8.0934058173791862E-13</v>
      </c>
      <c r="BG138" s="22">
        <f t="shared" si="115"/>
        <v>1.4960899118586383E-12</v>
      </c>
      <c r="BH138" s="62">
        <f t="shared" si="116"/>
        <v>284.69975714988863</v>
      </c>
      <c r="BI138" s="62">
        <f ca="1">AVERAGE(OFFSET($BH$3,0,0,'Données projet'!$E$11+1,1))-AVERAGE(OFFSET($H$3,0,0,'Données projet'!$E$11+1,1))</f>
        <v>294.05955218567476</v>
      </c>
      <c r="BJ138" s="62">
        <f t="shared" si="146"/>
        <v>294.839995960176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>
        <f>BY138*VLOOKUP('Données projet'!$B$12,Paramètres!$A$1:$I$89,3,0)*VLOOKUP('Données projet'!$B$12,Paramètres!$A$1:$I$89,5,0)</f>
        <v>0</v>
      </c>
      <c r="CA138" s="14" t="e">
        <f t="shared" si="147"/>
        <v>#NUM!</v>
      </c>
      <c r="CB138" s="22" t="e">
        <f t="shared" si="118"/>
        <v>#NUM!</v>
      </c>
      <c r="CC138" s="62" t="e">
        <f t="shared" si="119"/>
        <v>#NUM!</v>
      </c>
      <c r="CD138" s="62">
        <f ca="1">AVERAGE(OFFSET($CC$3,0,0,'Données projet'!$E$12+1,1))-AVERAGE(OFFSET($H$3,0,0,'Données projet'!$E$12+1,1))</f>
        <v>548.17046467409421</v>
      </c>
      <c r="CE138" s="62">
        <f t="shared" si="148"/>
        <v>341.9250949809848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-5.6843418860808015E-14</v>
      </c>
      <c r="CU138" s="18">
        <f>CT138*VLOOKUP('Données projet'!$B$13,Paramètres!$A$1:$I$89,3,0)*VLOOKUP('Données projet'!$B$13,Paramètres!$A$1:$I$89,5,0)</f>
        <v>-5.7639226724859328E-14</v>
      </c>
      <c r="CV138" s="14" t="e">
        <f t="shared" si="149"/>
        <v>#NUM!</v>
      </c>
      <c r="CW138" s="22" t="e">
        <f t="shared" si="121"/>
        <v>#NUM!</v>
      </c>
      <c r="CX138" s="62" t="e">
        <f t="shared" si="122"/>
        <v>#NUM!</v>
      </c>
      <c r="CY138" s="62">
        <f ca="1">AVERAGE(OFFSET($CX$3,0,0,'Données projet'!$E$13+1,1))-AVERAGE(OFFSET($H$3,0,0,'Données projet'!$E$13+1,1))</f>
        <v>345.67675698621832</v>
      </c>
      <c r="CZ138" s="62">
        <f t="shared" si="150"/>
        <v>178.72086185623849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0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70">
        <f t="shared" si="110"/>
        <v>183.33333333333334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5.6843418860808015E-14</v>
      </c>
      <c r="O139" s="14">
        <f>N139*VLOOKUP('Données projet'!$B$9,Paramètres!$A$1:$I$89,3,0)*VLOOKUP('Données projet'!$B$9,Paramètres!$A$1:$I$89,5,0)</f>
        <v>5.9412741393316544E-14</v>
      </c>
      <c r="P139" s="14">
        <f t="shared" si="141"/>
        <v>9.483138037075782E-13</v>
      </c>
      <c r="Q139" s="22">
        <f t="shared" si="108"/>
        <v>1.7551237327173916E-12</v>
      </c>
      <c r="R139" s="62">
        <f t="shared" si="109"/>
        <v>284.84953039488698</v>
      </c>
      <c r="S139" s="62">
        <f ca="1">AVERAGE(OFFSET($R$3,0,0,'Données projet'!$E$9+1,1))-AVERAGE(OFFSET($H$3,0,0,'Données projet'!$E$9+1,1))</f>
        <v>339.31420023556404</v>
      </c>
      <c r="T139" s="62">
        <f t="shared" si="142"/>
        <v>340.55370180356397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>
        <f>AI139*VLOOKUP('Données projet'!$B$10,Paramètres!$A$1:$I$89,3,0)*VLOOKUP('Données projet'!$B$10,Paramètres!$A$1:$I$89,5,0)</f>
        <v>0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520.80494930257237</v>
      </c>
      <c r="AO139" s="62">
        <f t="shared" si="144"/>
        <v>325.72635759450861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5.6843418860808015E-14</v>
      </c>
      <c r="BE139" s="14">
        <f>BD139*VLOOKUP('Données projet'!$B$11,Paramètres!$A$1:$I$89,3,0)*VLOOKUP('Données projet'!$B$11,Paramètres!$A$1:$I$89,5,0)</f>
        <v>4.9658410716801891E-14</v>
      </c>
      <c r="BF139" s="14">
        <f t="shared" si="145"/>
        <v>8.0934058173791862E-13</v>
      </c>
      <c r="BG139" s="22">
        <f t="shared" si="115"/>
        <v>1.4960899118586383E-12</v>
      </c>
      <c r="BH139" s="62">
        <f t="shared" si="116"/>
        <v>284.8495303948867</v>
      </c>
      <c r="BI139" s="62">
        <f ca="1">AVERAGE(OFFSET($BH$3,0,0,'Données projet'!$E$11+1,1))-AVERAGE(OFFSET($H$3,0,0,'Données projet'!$E$11+1,1))</f>
        <v>294.05955218567476</v>
      </c>
      <c r="BJ139" s="62">
        <f t="shared" si="146"/>
        <v>294.839995960176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>
        <f>BY139*VLOOKUP('Données projet'!$B$12,Paramètres!$A$1:$I$89,3,0)*VLOOKUP('Données projet'!$B$12,Paramètres!$A$1:$I$89,5,0)</f>
        <v>0</v>
      </c>
      <c r="CA139" s="14" t="e">
        <f t="shared" si="147"/>
        <v>#NUM!</v>
      </c>
      <c r="CB139" s="22" t="e">
        <f t="shared" si="118"/>
        <v>#NUM!</v>
      </c>
      <c r="CC139" s="62" t="e">
        <f t="shared" si="119"/>
        <v>#NUM!</v>
      </c>
      <c r="CD139" s="62">
        <f ca="1">AVERAGE(OFFSET($CC$3,0,0,'Données projet'!$E$12+1,1))-AVERAGE(OFFSET($H$3,0,0,'Données projet'!$E$12+1,1))</f>
        <v>548.17046467409421</v>
      </c>
      <c r="CE139" s="62">
        <f t="shared" si="148"/>
        <v>341.9250949809848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-5.6843418860808015E-14</v>
      </c>
      <c r="CU139" s="18">
        <f>CT139*VLOOKUP('Données projet'!$B$13,Paramètres!$A$1:$I$89,3,0)*VLOOKUP('Données projet'!$B$13,Paramètres!$A$1:$I$89,5,0)</f>
        <v>-5.7639226724859328E-14</v>
      </c>
      <c r="CV139" s="14" t="e">
        <f t="shared" si="149"/>
        <v>#NUM!</v>
      </c>
      <c r="CW139" s="22" t="e">
        <f t="shared" si="121"/>
        <v>#NUM!</v>
      </c>
      <c r="CX139" s="62" t="e">
        <f t="shared" si="122"/>
        <v>#NUM!</v>
      </c>
      <c r="CY139" s="62">
        <f ca="1">AVERAGE(OFFSET($CX$3,0,0,'Données projet'!$E$13+1,1))-AVERAGE(OFFSET($H$3,0,0,'Données projet'!$E$13+1,1))</f>
        <v>345.67675698621832</v>
      </c>
      <c r="CZ139" s="62">
        <f t="shared" si="150"/>
        <v>178.72086185623849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0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70">
        <f t="shared" si="110"/>
        <v>183.33333333333334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5.6843418860808015E-14</v>
      </c>
      <c r="O140" s="14">
        <f>N140*VLOOKUP('Données projet'!$B$9,Paramètres!$A$1:$I$89,3,0)*VLOOKUP('Données projet'!$B$9,Paramètres!$A$1:$I$89,5,0)</f>
        <v>5.9412741393316544E-14</v>
      </c>
      <c r="P140" s="14">
        <f t="shared" si="141"/>
        <v>9.483138037075782E-13</v>
      </c>
      <c r="Q140" s="22">
        <f t="shared" si="108"/>
        <v>1.7551237327173916E-12</v>
      </c>
      <c r="R140" s="62">
        <f t="shared" si="109"/>
        <v>284.99670540892714</v>
      </c>
      <c r="S140" s="62">
        <f ca="1">AVERAGE(OFFSET($R$3,0,0,'Données projet'!$E$9+1,1))-AVERAGE(OFFSET($H$3,0,0,'Données projet'!$E$9+1,1))</f>
        <v>339.31420023556404</v>
      </c>
      <c r="T140" s="62">
        <f t="shared" si="142"/>
        <v>340.55370180356397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>
        <f>AI140*VLOOKUP('Données projet'!$B$10,Paramètres!$A$1:$I$89,3,0)*VLOOKUP('Données projet'!$B$10,Paramètres!$A$1:$I$89,5,0)</f>
        <v>0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520.80494930257237</v>
      </c>
      <c r="AO140" s="62">
        <f t="shared" si="144"/>
        <v>325.72635759450861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5.6843418860808015E-14</v>
      </c>
      <c r="BE140" s="14">
        <f>BD140*VLOOKUP('Données projet'!$B$11,Paramètres!$A$1:$I$89,3,0)*VLOOKUP('Données projet'!$B$11,Paramètres!$A$1:$I$89,5,0)</f>
        <v>4.9658410716801891E-14</v>
      </c>
      <c r="BF140" s="14">
        <f t="shared" si="145"/>
        <v>8.0934058173791862E-13</v>
      </c>
      <c r="BG140" s="22">
        <f t="shared" si="115"/>
        <v>1.4960899118586383E-12</v>
      </c>
      <c r="BH140" s="62">
        <f t="shared" si="116"/>
        <v>284.99670540892686</v>
      </c>
      <c r="BI140" s="62">
        <f ca="1">AVERAGE(OFFSET($BH$3,0,0,'Données projet'!$E$11+1,1))-AVERAGE(OFFSET($H$3,0,0,'Données projet'!$E$11+1,1))</f>
        <v>294.05955218567476</v>
      </c>
      <c r="BJ140" s="62">
        <f t="shared" si="146"/>
        <v>294.839995960176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>
        <f>BY140*VLOOKUP('Données projet'!$B$12,Paramètres!$A$1:$I$89,3,0)*VLOOKUP('Données projet'!$B$12,Paramètres!$A$1:$I$89,5,0)</f>
        <v>0</v>
      </c>
      <c r="CA140" s="14" t="e">
        <f t="shared" si="147"/>
        <v>#NUM!</v>
      </c>
      <c r="CB140" s="22" t="e">
        <f t="shared" si="118"/>
        <v>#NUM!</v>
      </c>
      <c r="CC140" s="62" t="e">
        <f t="shared" si="119"/>
        <v>#NUM!</v>
      </c>
      <c r="CD140" s="62">
        <f ca="1">AVERAGE(OFFSET($CC$3,0,0,'Données projet'!$E$12+1,1))-AVERAGE(OFFSET($H$3,0,0,'Données projet'!$E$12+1,1))</f>
        <v>548.17046467409421</v>
      </c>
      <c r="CE140" s="62">
        <f t="shared" si="148"/>
        <v>341.9250949809848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-5.6843418860808015E-14</v>
      </c>
      <c r="CU140" s="18">
        <f>CT140*VLOOKUP('Données projet'!$B$13,Paramètres!$A$1:$I$89,3,0)*VLOOKUP('Données projet'!$B$13,Paramètres!$A$1:$I$89,5,0)</f>
        <v>-5.7639226724859328E-14</v>
      </c>
      <c r="CV140" s="14" t="e">
        <f t="shared" si="149"/>
        <v>#NUM!</v>
      </c>
      <c r="CW140" s="22" t="e">
        <f t="shared" si="121"/>
        <v>#NUM!</v>
      </c>
      <c r="CX140" s="62" t="e">
        <f t="shared" si="122"/>
        <v>#NUM!</v>
      </c>
      <c r="CY140" s="62">
        <f ca="1">AVERAGE(OFFSET($CX$3,0,0,'Données projet'!$E$13+1,1))-AVERAGE(OFFSET($H$3,0,0,'Données projet'!$E$13+1,1))</f>
        <v>345.67675698621832</v>
      </c>
      <c r="CZ140" s="62">
        <f t="shared" si="150"/>
        <v>178.72086185623849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0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70">
        <f t="shared" si="110"/>
        <v>183.33333333333334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5.6843418860808015E-14</v>
      </c>
      <c r="O141" s="14">
        <f>N141*VLOOKUP('Données projet'!$B$9,Paramètres!$A$1:$I$89,3,0)*VLOOKUP('Données projet'!$B$9,Paramètres!$A$1:$I$89,5,0)</f>
        <v>5.9412741393316544E-14</v>
      </c>
      <c r="P141" s="14">
        <f t="shared" si="141"/>
        <v>9.483138037075782E-13</v>
      </c>
      <c r="Q141" s="22">
        <f t="shared" si="108"/>
        <v>1.7551237327173916E-12</v>
      </c>
      <c r="R141" s="62">
        <f t="shared" si="109"/>
        <v>285.1413272655077</v>
      </c>
      <c r="S141" s="62">
        <f ca="1">AVERAGE(OFFSET($R$3,0,0,'Données projet'!$E$9+1,1))-AVERAGE(OFFSET($H$3,0,0,'Données projet'!$E$9+1,1))</f>
        <v>339.31420023556404</v>
      </c>
      <c r="T141" s="62">
        <f t="shared" si="142"/>
        <v>340.55370180356397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>
        <f>AI141*VLOOKUP('Données projet'!$B$10,Paramètres!$A$1:$I$89,3,0)*VLOOKUP('Données projet'!$B$10,Paramètres!$A$1:$I$89,5,0)</f>
        <v>0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520.80494930257237</v>
      </c>
      <c r="AO141" s="62">
        <f t="shared" si="144"/>
        <v>325.72635759450861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5.6843418860808015E-14</v>
      </c>
      <c r="BE141" s="14">
        <f>BD141*VLOOKUP('Données projet'!$B$11,Paramètres!$A$1:$I$89,3,0)*VLOOKUP('Données projet'!$B$11,Paramètres!$A$1:$I$89,5,0)</f>
        <v>4.9658410716801891E-14</v>
      </c>
      <c r="BF141" s="14">
        <f t="shared" si="145"/>
        <v>8.0934058173791862E-13</v>
      </c>
      <c r="BG141" s="22">
        <f t="shared" si="115"/>
        <v>1.4960899118586383E-12</v>
      </c>
      <c r="BH141" s="62">
        <f t="shared" si="116"/>
        <v>285.14132726550741</v>
      </c>
      <c r="BI141" s="62">
        <f ca="1">AVERAGE(OFFSET($BH$3,0,0,'Données projet'!$E$11+1,1))-AVERAGE(OFFSET($H$3,0,0,'Données projet'!$E$11+1,1))</f>
        <v>294.05955218567476</v>
      </c>
      <c r="BJ141" s="62">
        <f t="shared" si="146"/>
        <v>294.839995960176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>
        <f>BY141*VLOOKUP('Données projet'!$B$12,Paramètres!$A$1:$I$89,3,0)*VLOOKUP('Données projet'!$B$12,Paramètres!$A$1:$I$89,5,0)</f>
        <v>0</v>
      </c>
      <c r="CA141" s="14" t="e">
        <f t="shared" si="147"/>
        <v>#NUM!</v>
      </c>
      <c r="CB141" s="22" t="e">
        <f t="shared" si="118"/>
        <v>#NUM!</v>
      </c>
      <c r="CC141" s="62" t="e">
        <f t="shared" si="119"/>
        <v>#NUM!</v>
      </c>
      <c r="CD141" s="62">
        <f ca="1">AVERAGE(OFFSET($CC$3,0,0,'Données projet'!$E$12+1,1))-AVERAGE(OFFSET($H$3,0,0,'Données projet'!$E$12+1,1))</f>
        <v>548.17046467409421</v>
      </c>
      <c r="CE141" s="62">
        <f t="shared" si="148"/>
        <v>341.9250949809848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-5.6843418860808015E-14</v>
      </c>
      <c r="CU141" s="18">
        <f>CT141*VLOOKUP('Données projet'!$B$13,Paramètres!$A$1:$I$89,3,0)*VLOOKUP('Données projet'!$B$13,Paramètres!$A$1:$I$89,5,0)</f>
        <v>-5.7639226724859328E-14</v>
      </c>
      <c r="CV141" s="14" t="e">
        <f t="shared" si="149"/>
        <v>#NUM!</v>
      </c>
      <c r="CW141" s="22" t="e">
        <f t="shared" si="121"/>
        <v>#NUM!</v>
      </c>
      <c r="CX141" s="62" t="e">
        <f t="shared" si="122"/>
        <v>#NUM!</v>
      </c>
      <c r="CY141" s="62">
        <f ca="1">AVERAGE(OFFSET($CX$3,0,0,'Données projet'!$E$13+1,1))-AVERAGE(OFFSET($H$3,0,0,'Données projet'!$E$13+1,1))</f>
        <v>345.67675698621832</v>
      </c>
      <c r="CZ141" s="62">
        <f t="shared" si="150"/>
        <v>178.72086185623849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0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70">
        <f t="shared" si="110"/>
        <v>183.33333333333334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5.6843418860808015E-14</v>
      </c>
      <c r="O142" s="14">
        <f>N142*VLOOKUP('Données projet'!$B$9,Paramètres!$A$1:$I$89,3,0)*VLOOKUP('Données projet'!$B$9,Paramètres!$A$1:$I$89,5,0)</f>
        <v>5.9412741393316544E-14</v>
      </c>
      <c r="P142" s="14">
        <f t="shared" si="141"/>
        <v>9.483138037075782E-13</v>
      </c>
      <c r="Q142" s="22">
        <f t="shared" si="108"/>
        <v>1.7551237327173916E-12</v>
      </c>
      <c r="R142" s="62">
        <f t="shared" si="109"/>
        <v>285.28344025620265</v>
      </c>
      <c r="S142" s="62">
        <f ca="1">AVERAGE(OFFSET($R$3,0,0,'Données projet'!$E$9+1,1))-AVERAGE(OFFSET($H$3,0,0,'Données projet'!$E$9+1,1))</f>
        <v>339.31420023556404</v>
      </c>
      <c r="T142" s="62">
        <f t="shared" si="142"/>
        <v>340.55370180356397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>
        <f>AI142*VLOOKUP('Données projet'!$B$10,Paramètres!$A$1:$I$89,3,0)*VLOOKUP('Données projet'!$B$10,Paramètres!$A$1:$I$89,5,0)</f>
        <v>0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520.80494930257237</v>
      </c>
      <c r="AO142" s="62">
        <f t="shared" si="144"/>
        <v>325.72635759450861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5.6843418860808015E-14</v>
      </c>
      <c r="BE142" s="14">
        <f>BD142*VLOOKUP('Données projet'!$B$11,Paramètres!$A$1:$I$89,3,0)*VLOOKUP('Données projet'!$B$11,Paramètres!$A$1:$I$89,5,0)</f>
        <v>4.9658410716801891E-14</v>
      </c>
      <c r="BF142" s="14">
        <f t="shared" si="145"/>
        <v>8.0934058173791862E-13</v>
      </c>
      <c r="BG142" s="22">
        <f t="shared" si="115"/>
        <v>1.4960899118586383E-12</v>
      </c>
      <c r="BH142" s="62">
        <f t="shared" si="116"/>
        <v>285.28344025620237</v>
      </c>
      <c r="BI142" s="62">
        <f ca="1">AVERAGE(OFFSET($BH$3,0,0,'Données projet'!$E$11+1,1))-AVERAGE(OFFSET($H$3,0,0,'Données projet'!$E$11+1,1))</f>
        <v>294.05955218567476</v>
      </c>
      <c r="BJ142" s="62">
        <f t="shared" si="146"/>
        <v>294.839995960176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>
        <f>BY142*VLOOKUP('Données projet'!$B$12,Paramètres!$A$1:$I$89,3,0)*VLOOKUP('Données projet'!$B$12,Paramètres!$A$1:$I$89,5,0)</f>
        <v>0</v>
      </c>
      <c r="CA142" s="14" t="e">
        <f t="shared" si="147"/>
        <v>#NUM!</v>
      </c>
      <c r="CB142" s="22" t="e">
        <f t="shared" si="118"/>
        <v>#NUM!</v>
      </c>
      <c r="CC142" s="62" t="e">
        <f t="shared" si="119"/>
        <v>#NUM!</v>
      </c>
      <c r="CD142" s="62">
        <f ca="1">AVERAGE(OFFSET($CC$3,0,0,'Données projet'!$E$12+1,1))-AVERAGE(OFFSET($H$3,0,0,'Données projet'!$E$12+1,1))</f>
        <v>548.17046467409421</v>
      </c>
      <c r="CE142" s="62">
        <f t="shared" si="148"/>
        <v>341.9250949809848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-5.6843418860808015E-14</v>
      </c>
      <c r="CU142" s="18">
        <f>CT142*VLOOKUP('Données projet'!$B$13,Paramètres!$A$1:$I$89,3,0)*VLOOKUP('Données projet'!$B$13,Paramètres!$A$1:$I$89,5,0)</f>
        <v>-5.7639226724859328E-14</v>
      </c>
      <c r="CV142" s="14" t="e">
        <f t="shared" si="149"/>
        <v>#NUM!</v>
      </c>
      <c r="CW142" s="22" t="e">
        <f t="shared" si="121"/>
        <v>#NUM!</v>
      </c>
      <c r="CX142" s="62" t="e">
        <f t="shared" si="122"/>
        <v>#NUM!</v>
      </c>
      <c r="CY142" s="62">
        <f ca="1">AVERAGE(OFFSET($CX$3,0,0,'Données projet'!$E$13+1,1))-AVERAGE(OFFSET($H$3,0,0,'Données projet'!$E$13+1,1))</f>
        <v>345.67675698621832</v>
      </c>
      <c r="CZ142" s="62">
        <f t="shared" si="150"/>
        <v>178.72086185623849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0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70">
        <f t="shared" si="110"/>
        <v>183.33333333333334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5.6843418860808015E-14</v>
      </c>
      <c r="O143" s="14">
        <f>N143*VLOOKUP('Données projet'!$B$9,Paramètres!$A$1:$I$89,3,0)*VLOOKUP('Données projet'!$B$9,Paramètres!$A$1:$I$89,5,0)</f>
        <v>5.9412741393316544E-14</v>
      </c>
      <c r="P143" s="14">
        <f t="shared" si="141"/>
        <v>9.483138037075782E-13</v>
      </c>
      <c r="Q143" s="22">
        <f t="shared" si="108"/>
        <v>1.7551237327173916E-12</v>
      </c>
      <c r="R143" s="62">
        <f t="shared" si="109"/>
        <v>285.42308790422612</v>
      </c>
      <c r="S143" s="62">
        <f ca="1">AVERAGE(OFFSET($R$3,0,0,'Données projet'!$E$9+1,1))-AVERAGE(OFFSET($H$3,0,0,'Données projet'!$E$9+1,1))</f>
        <v>339.31420023556404</v>
      </c>
      <c r="T143" s="62">
        <f t="shared" si="142"/>
        <v>340.55370180356397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>
        <f>AI143*VLOOKUP('Données projet'!$B$10,Paramètres!$A$1:$I$89,3,0)*VLOOKUP('Données projet'!$B$10,Paramètres!$A$1:$I$89,5,0)</f>
        <v>0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520.80494930257237</v>
      </c>
      <c r="AO143" s="62">
        <f t="shared" si="144"/>
        <v>325.72635759450861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5.6843418860808015E-14</v>
      </c>
      <c r="BE143" s="14">
        <f>BD143*VLOOKUP('Données projet'!$B$11,Paramètres!$A$1:$I$89,3,0)*VLOOKUP('Données projet'!$B$11,Paramètres!$A$1:$I$89,5,0)</f>
        <v>4.9658410716801891E-14</v>
      </c>
      <c r="BF143" s="14">
        <f t="shared" si="145"/>
        <v>8.0934058173791862E-13</v>
      </c>
      <c r="BG143" s="22">
        <f t="shared" si="115"/>
        <v>1.4960899118586383E-12</v>
      </c>
      <c r="BH143" s="62">
        <f t="shared" si="116"/>
        <v>285.42308790422584</v>
      </c>
      <c r="BI143" s="62">
        <f ca="1">AVERAGE(OFFSET($BH$3,0,0,'Données projet'!$E$11+1,1))-AVERAGE(OFFSET($H$3,0,0,'Données projet'!$E$11+1,1))</f>
        <v>294.05955218567476</v>
      </c>
      <c r="BJ143" s="62">
        <f t="shared" si="146"/>
        <v>294.839995960176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>
        <f>BY143*VLOOKUP('Données projet'!$B$12,Paramètres!$A$1:$I$89,3,0)*VLOOKUP('Données projet'!$B$12,Paramètres!$A$1:$I$89,5,0)</f>
        <v>0</v>
      </c>
      <c r="CA143" s="14" t="e">
        <f t="shared" si="147"/>
        <v>#NUM!</v>
      </c>
      <c r="CB143" s="22" t="e">
        <f t="shared" si="118"/>
        <v>#NUM!</v>
      </c>
      <c r="CC143" s="62" t="e">
        <f t="shared" si="119"/>
        <v>#NUM!</v>
      </c>
      <c r="CD143" s="62">
        <f ca="1">AVERAGE(OFFSET($CC$3,0,0,'Données projet'!$E$12+1,1))-AVERAGE(OFFSET($H$3,0,0,'Données projet'!$E$12+1,1))</f>
        <v>548.17046467409421</v>
      </c>
      <c r="CE143" s="62">
        <f t="shared" si="148"/>
        <v>341.9250949809848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-5.6843418860808015E-14</v>
      </c>
      <c r="CU143" s="18">
        <f>CT143*VLOOKUP('Données projet'!$B$13,Paramètres!$A$1:$I$89,3,0)*VLOOKUP('Données projet'!$B$13,Paramètres!$A$1:$I$89,5,0)</f>
        <v>-5.7639226724859328E-14</v>
      </c>
      <c r="CV143" s="14" t="e">
        <f t="shared" si="149"/>
        <v>#NUM!</v>
      </c>
      <c r="CW143" s="22" t="e">
        <f t="shared" si="121"/>
        <v>#NUM!</v>
      </c>
      <c r="CX143" s="62" t="e">
        <f t="shared" si="122"/>
        <v>#NUM!</v>
      </c>
      <c r="CY143" s="62">
        <f ca="1">AVERAGE(OFFSET($CX$3,0,0,'Données projet'!$E$13+1,1))-AVERAGE(OFFSET($H$3,0,0,'Données projet'!$E$13+1,1))</f>
        <v>345.67675698621832</v>
      </c>
      <c r="CZ143" s="62">
        <f t="shared" si="150"/>
        <v>178.72086185623849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0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70">
        <f t="shared" si="110"/>
        <v>183.33333333333334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5.6843418860808015E-14</v>
      </c>
      <c r="O144" s="14">
        <f>N144*VLOOKUP('Données projet'!$B$9,Paramètres!$A$1:$I$89,3,0)*VLOOKUP('Données projet'!$B$9,Paramètres!$A$1:$I$89,5,0)</f>
        <v>5.9412741393316544E-14</v>
      </c>
      <c r="P144" s="14">
        <f t="shared" si="141"/>
        <v>9.483138037075782E-13</v>
      </c>
      <c r="Q144" s="22">
        <f t="shared" si="108"/>
        <v>1.7551237327173916E-12</v>
      </c>
      <c r="R144" s="62">
        <f t="shared" si="109"/>
        <v>285.56031297776178</v>
      </c>
      <c r="S144" s="62">
        <f ca="1">AVERAGE(OFFSET($R$3,0,0,'Données projet'!$E$9+1,1))-AVERAGE(OFFSET($H$3,0,0,'Données projet'!$E$9+1,1))</f>
        <v>339.31420023556404</v>
      </c>
      <c r="T144" s="62">
        <f t="shared" si="142"/>
        <v>340.55370180356397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>
        <f>AI144*VLOOKUP('Données projet'!$B$10,Paramètres!$A$1:$I$89,3,0)*VLOOKUP('Données projet'!$B$10,Paramètres!$A$1:$I$89,5,0)</f>
        <v>0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520.80494930257237</v>
      </c>
      <c r="AO144" s="62">
        <f t="shared" si="144"/>
        <v>325.72635759450861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5.6843418860808015E-14</v>
      </c>
      <c r="BE144" s="14">
        <f>BD144*VLOOKUP('Données projet'!$B$11,Paramètres!$A$1:$I$89,3,0)*VLOOKUP('Données projet'!$B$11,Paramètres!$A$1:$I$89,5,0)</f>
        <v>4.9658410716801891E-14</v>
      </c>
      <c r="BF144" s="14">
        <f t="shared" si="145"/>
        <v>8.0934058173791862E-13</v>
      </c>
      <c r="BG144" s="22">
        <f t="shared" si="115"/>
        <v>1.4960899118586383E-12</v>
      </c>
      <c r="BH144" s="62">
        <f t="shared" si="116"/>
        <v>285.5603129777615</v>
      </c>
      <c r="BI144" s="62">
        <f ca="1">AVERAGE(OFFSET($BH$3,0,0,'Données projet'!$E$11+1,1))-AVERAGE(OFFSET($H$3,0,0,'Données projet'!$E$11+1,1))</f>
        <v>294.05955218567476</v>
      </c>
      <c r="BJ144" s="62">
        <f t="shared" si="146"/>
        <v>294.839995960176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>
        <f>BY144*VLOOKUP('Données projet'!$B$12,Paramètres!$A$1:$I$89,3,0)*VLOOKUP('Données projet'!$B$12,Paramètres!$A$1:$I$89,5,0)</f>
        <v>0</v>
      </c>
      <c r="CA144" s="14" t="e">
        <f t="shared" si="147"/>
        <v>#NUM!</v>
      </c>
      <c r="CB144" s="22" t="e">
        <f t="shared" si="118"/>
        <v>#NUM!</v>
      </c>
      <c r="CC144" s="62" t="e">
        <f t="shared" si="119"/>
        <v>#NUM!</v>
      </c>
      <c r="CD144" s="62">
        <f ca="1">AVERAGE(OFFSET($CC$3,0,0,'Données projet'!$E$12+1,1))-AVERAGE(OFFSET($H$3,0,0,'Données projet'!$E$12+1,1))</f>
        <v>548.17046467409421</v>
      </c>
      <c r="CE144" s="62">
        <f t="shared" si="148"/>
        <v>341.9250949809848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-5.6843418860808015E-14</v>
      </c>
      <c r="CU144" s="18">
        <f>CT144*VLOOKUP('Données projet'!$B$13,Paramètres!$A$1:$I$89,3,0)*VLOOKUP('Données projet'!$B$13,Paramètres!$A$1:$I$89,5,0)</f>
        <v>-5.7639226724859328E-14</v>
      </c>
      <c r="CV144" s="14" t="e">
        <f t="shared" si="149"/>
        <v>#NUM!</v>
      </c>
      <c r="CW144" s="22" t="e">
        <f t="shared" si="121"/>
        <v>#NUM!</v>
      </c>
      <c r="CX144" s="62" t="e">
        <f t="shared" si="122"/>
        <v>#NUM!</v>
      </c>
      <c r="CY144" s="62">
        <f ca="1">AVERAGE(OFFSET($CX$3,0,0,'Données projet'!$E$13+1,1))-AVERAGE(OFFSET($H$3,0,0,'Données projet'!$E$13+1,1))</f>
        <v>345.67675698621832</v>
      </c>
      <c r="CZ144" s="62">
        <f t="shared" si="150"/>
        <v>178.72086185623849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0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70">
        <f t="shared" si="110"/>
        <v>183.33333333333334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5.6843418860808015E-14</v>
      </c>
      <c r="O145" s="14">
        <f>N145*VLOOKUP('Données projet'!$B$9,Paramètres!$A$1:$I$89,3,0)*VLOOKUP('Données projet'!$B$9,Paramètres!$A$1:$I$89,5,0)</f>
        <v>5.9412741393316544E-14</v>
      </c>
      <c r="P145" s="14">
        <f t="shared" si="141"/>
        <v>9.483138037075782E-13</v>
      </c>
      <c r="Q145" s="22">
        <f t="shared" si="108"/>
        <v>1.7551237327173916E-12</v>
      </c>
      <c r="R145" s="62">
        <f t="shared" si="109"/>
        <v>285.69515750306084</v>
      </c>
      <c r="S145" s="62">
        <f ca="1">AVERAGE(OFFSET($R$3,0,0,'Données projet'!$E$9+1,1))-AVERAGE(OFFSET($H$3,0,0,'Données projet'!$E$9+1,1))</f>
        <v>339.31420023556404</v>
      </c>
      <c r="T145" s="62">
        <f t="shared" si="142"/>
        <v>340.55370180356397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>
        <f>AI145*VLOOKUP('Données projet'!$B$10,Paramètres!$A$1:$I$89,3,0)*VLOOKUP('Données projet'!$B$10,Paramètres!$A$1:$I$89,5,0)</f>
        <v>0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520.80494930257237</v>
      </c>
      <c r="AO145" s="62">
        <f t="shared" si="144"/>
        <v>325.72635759450861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5.6843418860808015E-14</v>
      </c>
      <c r="BE145" s="14">
        <f>BD145*VLOOKUP('Données projet'!$B$11,Paramètres!$A$1:$I$89,3,0)*VLOOKUP('Données projet'!$B$11,Paramètres!$A$1:$I$89,5,0)</f>
        <v>4.9658410716801891E-14</v>
      </c>
      <c r="BF145" s="14">
        <f t="shared" si="145"/>
        <v>8.0934058173791862E-13</v>
      </c>
      <c r="BG145" s="22">
        <f t="shared" si="115"/>
        <v>1.4960899118586383E-12</v>
      </c>
      <c r="BH145" s="62">
        <f t="shared" si="116"/>
        <v>285.69515750306056</v>
      </c>
      <c r="BI145" s="62">
        <f ca="1">AVERAGE(OFFSET($BH$3,0,0,'Données projet'!$E$11+1,1))-AVERAGE(OFFSET($H$3,0,0,'Données projet'!$E$11+1,1))</f>
        <v>294.05955218567476</v>
      </c>
      <c r="BJ145" s="62">
        <f t="shared" si="146"/>
        <v>294.839995960176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>
        <f>BY145*VLOOKUP('Données projet'!$B$12,Paramètres!$A$1:$I$89,3,0)*VLOOKUP('Données projet'!$B$12,Paramètres!$A$1:$I$89,5,0)</f>
        <v>0</v>
      </c>
      <c r="CA145" s="14" t="e">
        <f t="shared" si="147"/>
        <v>#NUM!</v>
      </c>
      <c r="CB145" s="22" t="e">
        <f t="shared" si="118"/>
        <v>#NUM!</v>
      </c>
      <c r="CC145" s="62" t="e">
        <f t="shared" si="119"/>
        <v>#NUM!</v>
      </c>
      <c r="CD145" s="62">
        <f ca="1">AVERAGE(OFFSET($CC$3,0,0,'Données projet'!$E$12+1,1))-AVERAGE(OFFSET($H$3,0,0,'Données projet'!$E$12+1,1))</f>
        <v>548.17046467409421</v>
      </c>
      <c r="CE145" s="62">
        <f t="shared" si="148"/>
        <v>341.9250949809848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-5.6843418860808015E-14</v>
      </c>
      <c r="CU145" s="18">
        <f>CT145*VLOOKUP('Données projet'!$B$13,Paramètres!$A$1:$I$89,3,0)*VLOOKUP('Données projet'!$B$13,Paramètres!$A$1:$I$89,5,0)</f>
        <v>-5.7639226724859328E-14</v>
      </c>
      <c r="CV145" s="14" t="e">
        <f t="shared" si="149"/>
        <v>#NUM!</v>
      </c>
      <c r="CW145" s="22" t="e">
        <f t="shared" si="121"/>
        <v>#NUM!</v>
      </c>
      <c r="CX145" s="62" t="e">
        <f t="shared" si="122"/>
        <v>#NUM!</v>
      </c>
      <c r="CY145" s="62">
        <f ca="1">AVERAGE(OFFSET($CX$3,0,0,'Données projet'!$E$13+1,1))-AVERAGE(OFFSET($H$3,0,0,'Données projet'!$E$13+1,1))</f>
        <v>345.67675698621832</v>
      </c>
      <c r="CZ145" s="62">
        <f t="shared" si="150"/>
        <v>178.72086185623849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0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70">
        <f t="shared" si="110"/>
        <v>183.33333333333334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5.6843418860808015E-14</v>
      </c>
      <c r="O146" s="14">
        <f>N146*VLOOKUP('Données projet'!$B$9,Paramètres!$A$1:$I$89,3,0)*VLOOKUP('Données projet'!$B$9,Paramètres!$A$1:$I$89,5,0)</f>
        <v>5.9412741393316544E-14</v>
      </c>
      <c r="P146" s="14">
        <f t="shared" si="141"/>
        <v>9.483138037075782E-13</v>
      </c>
      <c r="Q146" s="22">
        <f t="shared" si="108"/>
        <v>1.7551237327173916E-12</v>
      </c>
      <c r="R146" s="62">
        <f t="shared" si="109"/>
        <v>285.82766277731321</v>
      </c>
      <c r="S146" s="62">
        <f ca="1">AVERAGE(OFFSET($R$3,0,0,'Données projet'!$E$9+1,1))-AVERAGE(OFFSET($H$3,0,0,'Données projet'!$E$9+1,1))</f>
        <v>339.31420023556404</v>
      </c>
      <c r="T146" s="62">
        <f t="shared" si="142"/>
        <v>340.55370180356397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>
        <f>AI146*VLOOKUP('Données projet'!$B$10,Paramètres!$A$1:$I$89,3,0)*VLOOKUP('Données projet'!$B$10,Paramètres!$A$1:$I$89,5,0)</f>
        <v>0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520.80494930257237</v>
      </c>
      <c r="AO146" s="62">
        <f t="shared" si="144"/>
        <v>325.72635759450861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5.6843418860808015E-14</v>
      </c>
      <c r="BE146" s="14">
        <f>BD146*VLOOKUP('Données projet'!$B$11,Paramètres!$A$1:$I$89,3,0)*VLOOKUP('Données projet'!$B$11,Paramètres!$A$1:$I$89,5,0)</f>
        <v>4.9658410716801891E-14</v>
      </c>
      <c r="BF146" s="14">
        <f t="shared" si="145"/>
        <v>8.0934058173791862E-13</v>
      </c>
      <c r="BG146" s="22">
        <f t="shared" si="115"/>
        <v>1.4960899118586383E-12</v>
      </c>
      <c r="BH146" s="62">
        <f t="shared" si="116"/>
        <v>285.82766277731292</v>
      </c>
      <c r="BI146" s="62">
        <f ca="1">AVERAGE(OFFSET($BH$3,0,0,'Données projet'!$E$11+1,1))-AVERAGE(OFFSET($H$3,0,0,'Données projet'!$E$11+1,1))</f>
        <v>294.05955218567476</v>
      </c>
      <c r="BJ146" s="62">
        <f t="shared" si="146"/>
        <v>294.839995960176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>
        <f>BY146*VLOOKUP('Données projet'!$B$12,Paramètres!$A$1:$I$89,3,0)*VLOOKUP('Données projet'!$B$12,Paramètres!$A$1:$I$89,5,0)</f>
        <v>0</v>
      </c>
      <c r="CA146" s="14" t="e">
        <f t="shared" si="147"/>
        <v>#NUM!</v>
      </c>
      <c r="CB146" s="22" t="e">
        <f t="shared" si="118"/>
        <v>#NUM!</v>
      </c>
      <c r="CC146" s="62" t="e">
        <f t="shared" si="119"/>
        <v>#NUM!</v>
      </c>
      <c r="CD146" s="62">
        <f ca="1">AVERAGE(OFFSET($CC$3,0,0,'Données projet'!$E$12+1,1))-AVERAGE(OFFSET($H$3,0,0,'Données projet'!$E$12+1,1))</f>
        <v>548.17046467409421</v>
      </c>
      <c r="CE146" s="62">
        <f t="shared" si="148"/>
        <v>341.9250949809848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-5.6843418860808015E-14</v>
      </c>
      <c r="CU146" s="18">
        <f>CT146*VLOOKUP('Données projet'!$B$13,Paramètres!$A$1:$I$89,3,0)*VLOOKUP('Données projet'!$B$13,Paramètres!$A$1:$I$89,5,0)</f>
        <v>-5.7639226724859328E-14</v>
      </c>
      <c r="CV146" s="14" t="e">
        <f t="shared" si="149"/>
        <v>#NUM!</v>
      </c>
      <c r="CW146" s="22" t="e">
        <f t="shared" si="121"/>
        <v>#NUM!</v>
      </c>
      <c r="CX146" s="62" t="e">
        <f t="shared" si="122"/>
        <v>#NUM!</v>
      </c>
      <c r="CY146" s="62">
        <f ca="1">AVERAGE(OFFSET($CX$3,0,0,'Données projet'!$E$13+1,1))-AVERAGE(OFFSET($H$3,0,0,'Données projet'!$E$13+1,1))</f>
        <v>345.67675698621832</v>
      </c>
      <c r="CZ146" s="62">
        <f t="shared" si="150"/>
        <v>178.72086185623849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0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70">
        <f t="shared" si="110"/>
        <v>183.33333333333334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5.6843418860808015E-14</v>
      </c>
      <c r="O147" s="14">
        <f>N147*VLOOKUP('Données projet'!$B$9,Paramètres!$A$1:$I$89,3,0)*VLOOKUP('Données projet'!$B$9,Paramètres!$A$1:$I$89,5,0)</f>
        <v>5.9412741393316544E-14</v>
      </c>
      <c r="P147" s="14">
        <f t="shared" si="141"/>
        <v>9.483138037075782E-13</v>
      </c>
      <c r="Q147" s="22">
        <f t="shared" si="108"/>
        <v>1.7551237327173916E-12</v>
      </c>
      <c r="R147" s="62">
        <f t="shared" si="109"/>
        <v>285.95786938129464</v>
      </c>
      <c r="S147" s="62">
        <f ca="1">AVERAGE(OFFSET($R$3,0,0,'Données projet'!$E$9+1,1))-AVERAGE(OFFSET($H$3,0,0,'Données projet'!$E$9+1,1))</f>
        <v>339.31420023556404</v>
      </c>
      <c r="T147" s="62">
        <f t="shared" si="142"/>
        <v>340.55370180356397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>
        <f>AI147*VLOOKUP('Données projet'!$B$10,Paramètres!$A$1:$I$89,3,0)*VLOOKUP('Données projet'!$B$10,Paramètres!$A$1:$I$89,5,0)</f>
        <v>0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520.80494930257237</v>
      </c>
      <c r="AO147" s="62">
        <f t="shared" si="144"/>
        <v>325.72635759450861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5.6843418860808015E-14</v>
      </c>
      <c r="BE147" s="14">
        <f>BD147*VLOOKUP('Données projet'!$B$11,Paramètres!$A$1:$I$89,3,0)*VLOOKUP('Données projet'!$B$11,Paramètres!$A$1:$I$89,5,0)</f>
        <v>4.9658410716801891E-14</v>
      </c>
      <c r="BF147" s="14">
        <f t="shared" si="145"/>
        <v>8.0934058173791862E-13</v>
      </c>
      <c r="BG147" s="22">
        <f t="shared" si="115"/>
        <v>1.4960899118586383E-12</v>
      </c>
      <c r="BH147" s="62">
        <f t="shared" si="116"/>
        <v>285.95786938129436</v>
      </c>
      <c r="BI147" s="62">
        <f ca="1">AVERAGE(OFFSET($BH$3,0,0,'Données projet'!$E$11+1,1))-AVERAGE(OFFSET($H$3,0,0,'Données projet'!$E$11+1,1))</f>
        <v>294.05955218567476</v>
      </c>
      <c r="BJ147" s="62">
        <f t="shared" si="146"/>
        <v>294.839995960176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>
        <f>BY147*VLOOKUP('Données projet'!$B$12,Paramètres!$A$1:$I$89,3,0)*VLOOKUP('Données projet'!$B$12,Paramètres!$A$1:$I$89,5,0)</f>
        <v>0</v>
      </c>
      <c r="CA147" s="14" t="e">
        <f t="shared" si="147"/>
        <v>#NUM!</v>
      </c>
      <c r="CB147" s="22" t="e">
        <f t="shared" si="118"/>
        <v>#NUM!</v>
      </c>
      <c r="CC147" s="62" t="e">
        <f t="shared" si="119"/>
        <v>#NUM!</v>
      </c>
      <c r="CD147" s="62">
        <f ca="1">AVERAGE(OFFSET($CC$3,0,0,'Données projet'!$E$12+1,1))-AVERAGE(OFFSET($H$3,0,0,'Données projet'!$E$12+1,1))</f>
        <v>548.17046467409421</v>
      </c>
      <c r="CE147" s="62">
        <f t="shared" si="148"/>
        <v>341.9250949809848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-5.6843418860808015E-14</v>
      </c>
      <c r="CU147" s="18">
        <f>CT147*VLOOKUP('Données projet'!$B$13,Paramètres!$A$1:$I$89,3,0)*VLOOKUP('Données projet'!$B$13,Paramètres!$A$1:$I$89,5,0)</f>
        <v>-5.7639226724859328E-14</v>
      </c>
      <c r="CV147" s="14" t="e">
        <f t="shared" si="149"/>
        <v>#NUM!</v>
      </c>
      <c r="CW147" s="22" t="e">
        <f t="shared" si="121"/>
        <v>#NUM!</v>
      </c>
      <c r="CX147" s="62" t="e">
        <f t="shared" si="122"/>
        <v>#NUM!</v>
      </c>
      <c r="CY147" s="62">
        <f ca="1">AVERAGE(OFFSET($CX$3,0,0,'Données projet'!$E$13+1,1))-AVERAGE(OFFSET($H$3,0,0,'Données projet'!$E$13+1,1))</f>
        <v>345.67675698621832</v>
      </c>
      <c r="CZ147" s="62">
        <f t="shared" si="150"/>
        <v>178.72086185623849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0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70">
        <f t="shared" si="110"/>
        <v>183.33333333333334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5.6843418860808015E-14</v>
      </c>
      <c r="O148" s="14">
        <f>N148*VLOOKUP('Données projet'!$B$9,Paramètres!$A$1:$I$89,3,0)*VLOOKUP('Données projet'!$B$9,Paramètres!$A$1:$I$89,5,0)</f>
        <v>5.9412741393316544E-14</v>
      </c>
      <c r="P148" s="14">
        <f t="shared" si="141"/>
        <v>9.483138037075782E-13</v>
      </c>
      <c r="Q148" s="22">
        <f t="shared" si="108"/>
        <v>1.7551237327173916E-12</v>
      </c>
      <c r="R148" s="62">
        <f t="shared" si="109"/>
        <v>286.08581719179534</v>
      </c>
      <c r="S148" s="62">
        <f ca="1">AVERAGE(OFFSET($R$3,0,0,'Données projet'!$E$9+1,1))-AVERAGE(OFFSET($H$3,0,0,'Données projet'!$E$9+1,1))</f>
        <v>339.31420023556404</v>
      </c>
      <c r="T148" s="62">
        <f t="shared" si="142"/>
        <v>340.55370180356397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>
        <f>AI148*VLOOKUP('Données projet'!$B$10,Paramètres!$A$1:$I$89,3,0)*VLOOKUP('Données projet'!$B$10,Paramètres!$A$1:$I$89,5,0)</f>
        <v>0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520.80494930257237</v>
      </c>
      <c r="AO148" s="62">
        <f t="shared" si="144"/>
        <v>325.72635759450861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5.6843418860808015E-14</v>
      </c>
      <c r="BE148" s="14">
        <f>BD148*VLOOKUP('Données projet'!$B$11,Paramètres!$A$1:$I$89,3,0)*VLOOKUP('Données projet'!$B$11,Paramètres!$A$1:$I$89,5,0)</f>
        <v>4.9658410716801891E-14</v>
      </c>
      <c r="BF148" s="14">
        <f t="shared" si="145"/>
        <v>8.0934058173791862E-13</v>
      </c>
      <c r="BG148" s="22">
        <f t="shared" si="115"/>
        <v>1.4960899118586383E-12</v>
      </c>
      <c r="BH148" s="62">
        <f t="shared" si="116"/>
        <v>286.08581719179506</v>
      </c>
      <c r="BI148" s="62">
        <f ca="1">AVERAGE(OFFSET($BH$3,0,0,'Données projet'!$E$11+1,1))-AVERAGE(OFFSET($H$3,0,0,'Données projet'!$E$11+1,1))</f>
        <v>294.05955218567476</v>
      </c>
      <c r="BJ148" s="62">
        <f t="shared" si="146"/>
        <v>294.839995960176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>
        <f>BY148*VLOOKUP('Données projet'!$B$12,Paramètres!$A$1:$I$89,3,0)*VLOOKUP('Données projet'!$B$12,Paramètres!$A$1:$I$89,5,0)</f>
        <v>0</v>
      </c>
      <c r="CA148" s="14" t="e">
        <f t="shared" si="147"/>
        <v>#NUM!</v>
      </c>
      <c r="CB148" s="22" t="e">
        <f t="shared" si="118"/>
        <v>#NUM!</v>
      </c>
      <c r="CC148" s="62" t="e">
        <f t="shared" si="119"/>
        <v>#NUM!</v>
      </c>
      <c r="CD148" s="62">
        <f ca="1">AVERAGE(OFFSET($CC$3,0,0,'Données projet'!$E$12+1,1))-AVERAGE(OFFSET($H$3,0,0,'Données projet'!$E$12+1,1))</f>
        <v>548.17046467409421</v>
      </c>
      <c r="CE148" s="62">
        <f t="shared" si="148"/>
        <v>341.9250949809848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-5.6843418860808015E-14</v>
      </c>
      <c r="CU148" s="18">
        <f>CT148*VLOOKUP('Données projet'!$B$13,Paramètres!$A$1:$I$89,3,0)*VLOOKUP('Données projet'!$B$13,Paramètres!$A$1:$I$89,5,0)</f>
        <v>-5.7639226724859328E-14</v>
      </c>
      <c r="CV148" s="14" t="e">
        <f t="shared" si="149"/>
        <v>#NUM!</v>
      </c>
      <c r="CW148" s="22" t="e">
        <f t="shared" si="121"/>
        <v>#NUM!</v>
      </c>
      <c r="CX148" s="62" t="e">
        <f t="shared" si="122"/>
        <v>#NUM!</v>
      </c>
      <c r="CY148" s="62">
        <f ca="1">AVERAGE(OFFSET($CX$3,0,0,'Données projet'!$E$13+1,1))-AVERAGE(OFFSET($H$3,0,0,'Données projet'!$E$13+1,1))</f>
        <v>345.67675698621832</v>
      </c>
      <c r="CZ148" s="62">
        <f t="shared" si="150"/>
        <v>178.72086185623849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0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70">
        <f t="shared" si="110"/>
        <v>183.33333333333334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5.6843418860808015E-14</v>
      </c>
      <c r="O149" s="14">
        <f>N149*VLOOKUP('Données projet'!$B$9,Paramètres!$A$1:$I$89,3,0)*VLOOKUP('Données projet'!$B$9,Paramètres!$A$1:$I$89,5,0)</f>
        <v>5.9412741393316544E-14</v>
      </c>
      <c r="P149" s="14">
        <f t="shared" si="141"/>
        <v>9.483138037075782E-13</v>
      </c>
      <c r="Q149" s="22">
        <f t="shared" si="108"/>
        <v>1.7551237327173916E-12</v>
      </c>
      <c r="R149" s="62">
        <f t="shared" si="109"/>
        <v>286.21154539383241</v>
      </c>
      <c r="S149" s="62">
        <f ca="1">AVERAGE(OFFSET($R$3,0,0,'Données projet'!$E$9+1,1))-AVERAGE(OFFSET($H$3,0,0,'Données projet'!$E$9+1,1))</f>
        <v>339.31420023556404</v>
      </c>
      <c r="T149" s="62">
        <f t="shared" si="142"/>
        <v>340.55370180356397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>
        <f>AI149*VLOOKUP('Données projet'!$B$10,Paramètres!$A$1:$I$89,3,0)*VLOOKUP('Données projet'!$B$10,Paramètres!$A$1:$I$89,5,0)</f>
        <v>0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520.80494930257237</v>
      </c>
      <c r="AO149" s="62">
        <f t="shared" si="144"/>
        <v>325.72635759450861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5.6843418860808015E-14</v>
      </c>
      <c r="BE149" s="14">
        <f>BD149*VLOOKUP('Données projet'!$B$11,Paramètres!$A$1:$I$89,3,0)*VLOOKUP('Données projet'!$B$11,Paramètres!$A$1:$I$89,5,0)</f>
        <v>4.9658410716801891E-14</v>
      </c>
      <c r="BF149" s="14">
        <f t="shared" si="145"/>
        <v>8.0934058173791862E-13</v>
      </c>
      <c r="BG149" s="22">
        <f t="shared" si="115"/>
        <v>1.4960899118586383E-12</v>
      </c>
      <c r="BH149" s="62">
        <f t="shared" si="116"/>
        <v>286.21154539383213</v>
      </c>
      <c r="BI149" s="62">
        <f ca="1">AVERAGE(OFFSET($BH$3,0,0,'Données projet'!$E$11+1,1))-AVERAGE(OFFSET($H$3,0,0,'Données projet'!$E$11+1,1))</f>
        <v>294.05955218567476</v>
      </c>
      <c r="BJ149" s="62">
        <f t="shared" si="146"/>
        <v>294.839995960176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>
        <f>BY149*VLOOKUP('Données projet'!$B$12,Paramètres!$A$1:$I$89,3,0)*VLOOKUP('Données projet'!$B$12,Paramètres!$A$1:$I$89,5,0)</f>
        <v>0</v>
      </c>
      <c r="CA149" s="14" t="e">
        <f t="shared" si="147"/>
        <v>#NUM!</v>
      </c>
      <c r="CB149" s="22" t="e">
        <f t="shared" si="118"/>
        <v>#NUM!</v>
      </c>
      <c r="CC149" s="62" t="e">
        <f t="shared" si="119"/>
        <v>#NUM!</v>
      </c>
      <c r="CD149" s="62">
        <f ca="1">AVERAGE(OFFSET($CC$3,0,0,'Données projet'!$E$12+1,1))-AVERAGE(OFFSET($H$3,0,0,'Données projet'!$E$12+1,1))</f>
        <v>548.17046467409421</v>
      </c>
      <c r="CE149" s="62">
        <f t="shared" si="148"/>
        <v>341.9250949809848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-5.6843418860808015E-14</v>
      </c>
      <c r="CU149" s="18">
        <f>CT149*VLOOKUP('Données projet'!$B$13,Paramètres!$A$1:$I$89,3,0)*VLOOKUP('Données projet'!$B$13,Paramètres!$A$1:$I$89,5,0)</f>
        <v>-5.7639226724859328E-14</v>
      </c>
      <c r="CV149" s="14" t="e">
        <f t="shared" si="149"/>
        <v>#NUM!</v>
      </c>
      <c r="CW149" s="22" t="e">
        <f t="shared" si="121"/>
        <v>#NUM!</v>
      </c>
      <c r="CX149" s="62" t="e">
        <f t="shared" si="122"/>
        <v>#NUM!</v>
      </c>
      <c r="CY149" s="62">
        <f ca="1">AVERAGE(OFFSET($CX$3,0,0,'Données projet'!$E$13+1,1))-AVERAGE(OFFSET($H$3,0,0,'Données projet'!$E$13+1,1))</f>
        <v>345.67675698621832</v>
      </c>
      <c r="CZ149" s="62">
        <f t="shared" si="150"/>
        <v>178.72086185623849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0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70">
        <f t="shared" si="110"/>
        <v>183.33333333333334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5.6843418860808015E-14</v>
      </c>
      <c r="O150" s="14">
        <f>N150*VLOOKUP('Données projet'!$B$9,Paramètres!$A$1:$I$89,3,0)*VLOOKUP('Données projet'!$B$9,Paramètres!$A$1:$I$89,5,0)</f>
        <v>5.9412741393316544E-14</v>
      </c>
      <c r="P150" s="14">
        <f t="shared" si="141"/>
        <v>9.483138037075782E-13</v>
      </c>
      <c r="Q150" s="22">
        <f t="shared" si="108"/>
        <v>1.7551237327173916E-12</v>
      </c>
      <c r="R150" s="62">
        <f t="shared" si="109"/>
        <v>286.33509249265018</v>
      </c>
      <c r="S150" s="62">
        <f ca="1">AVERAGE(OFFSET($R$3,0,0,'Données projet'!$E$9+1,1))-AVERAGE(OFFSET($H$3,0,0,'Données projet'!$E$9+1,1))</f>
        <v>339.31420023556404</v>
      </c>
      <c r="T150" s="62">
        <f t="shared" si="142"/>
        <v>340.55370180356397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>
        <f>AI150*VLOOKUP('Données projet'!$B$10,Paramètres!$A$1:$I$89,3,0)*VLOOKUP('Données projet'!$B$10,Paramètres!$A$1:$I$89,5,0)</f>
        <v>0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520.80494930257237</v>
      </c>
      <c r="AO150" s="62">
        <f t="shared" si="144"/>
        <v>325.72635759450861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5.6843418860808015E-14</v>
      </c>
      <c r="BE150" s="14">
        <f>BD150*VLOOKUP('Données projet'!$B$11,Paramètres!$A$1:$I$89,3,0)*VLOOKUP('Données projet'!$B$11,Paramètres!$A$1:$I$89,5,0)</f>
        <v>4.9658410716801891E-14</v>
      </c>
      <c r="BF150" s="14">
        <f t="shared" si="145"/>
        <v>8.0934058173791862E-13</v>
      </c>
      <c r="BG150" s="22">
        <f t="shared" si="115"/>
        <v>1.4960899118586383E-12</v>
      </c>
      <c r="BH150" s="62">
        <f t="shared" si="116"/>
        <v>286.33509249264989</v>
      </c>
      <c r="BI150" s="62">
        <f ca="1">AVERAGE(OFFSET($BH$3,0,0,'Données projet'!$E$11+1,1))-AVERAGE(OFFSET($H$3,0,0,'Données projet'!$E$11+1,1))</f>
        <v>294.05955218567476</v>
      </c>
      <c r="BJ150" s="62">
        <f t="shared" si="146"/>
        <v>294.839995960176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>
        <f>BY150*VLOOKUP('Données projet'!$B$12,Paramètres!$A$1:$I$89,3,0)*VLOOKUP('Données projet'!$B$12,Paramètres!$A$1:$I$89,5,0)</f>
        <v>0</v>
      </c>
      <c r="CA150" s="14" t="e">
        <f t="shared" si="147"/>
        <v>#NUM!</v>
      </c>
      <c r="CB150" s="22" t="e">
        <f t="shared" si="118"/>
        <v>#NUM!</v>
      </c>
      <c r="CC150" s="62" t="e">
        <f t="shared" si="119"/>
        <v>#NUM!</v>
      </c>
      <c r="CD150" s="62">
        <f ca="1">AVERAGE(OFFSET($CC$3,0,0,'Données projet'!$E$12+1,1))-AVERAGE(OFFSET($H$3,0,0,'Données projet'!$E$12+1,1))</f>
        <v>548.17046467409421</v>
      </c>
      <c r="CE150" s="62">
        <f t="shared" si="148"/>
        <v>341.9250949809848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-5.6843418860808015E-14</v>
      </c>
      <c r="CU150" s="18">
        <f>CT150*VLOOKUP('Données projet'!$B$13,Paramètres!$A$1:$I$89,3,0)*VLOOKUP('Données projet'!$B$13,Paramètres!$A$1:$I$89,5,0)</f>
        <v>-5.7639226724859328E-14</v>
      </c>
      <c r="CV150" s="14" t="e">
        <f t="shared" si="149"/>
        <v>#NUM!</v>
      </c>
      <c r="CW150" s="22" t="e">
        <f t="shared" si="121"/>
        <v>#NUM!</v>
      </c>
      <c r="CX150" s="62" t="e">
        <f t="shared" si="122"/>
        <v>#NUM!</v>
      </c>
      <c r="CY150" s="62">
        <f ca="1">AVERAGE(OFFSET($CX$3,0,0,'Données projet'!$E$13+1,1))-AVERAGE(OFFSET($H$3,0,0,'Données projet'!$E$13+1,1))</f>
        <v>345.67675698621832</v>
      </c>
      <c r="CZ150" s="62">
        <f t="shared" si="150"/>
        <v>178.72086185623849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0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70">
        <f t="shared" si="110"/>
        <v>183.33333333333334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5.6843418860808015E-14</v>
      </c>
      <c r="O151" s="14">
        <f>N151*VLOOKUP('Données projet'!$B$9,Paramètres!$A$1:$I$89,3,0)*VLOOKUP('Données projet'!$B$9,Paramètres!$A$1:$I$89,5,0)</f>
        <v>5.9412741393316544E-14</v>
      </c>
      <c r="P151" s="14">
        <f t="shared" si="141"/>
        <v>9.483138037075782E-13</v>
      </c>
      <c r="Q151" s="22">
        <f t="shared" si="108"/>
        <v>1.7551237327173916E-12</v>
      </c>
      <c r="R151" s="62">
        <f t="shared" si="109"/>
        <v>286.45649632551346</v>
      </c>
      <c r="S151" s="62">
        <f ca="1">AVERAGE(OFFSET($R$3,0,0,'Données projet'!$E$9+1,1))-AVERAGE(OFFSET($H$3,0,0,'Données projet'!$E$9+1,1))</f>
        <v>339.31420023556404</v>
      </c>
      <c r="T151" s="62">
        <f t="shared" si="142"/>
        <v>340.55370180356397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>
        <f>AI151*VLOOKUP('Données projet'!$B$10,Paramètres!$A$1:$I$89,3,0)*VLOOKUP('Données projet'!$B$10,Paramètres!$A$1:$I$89,5,0)</f>
        <v>0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520.80494930257237</v>
      </c>
      <c r="AO151" s="62">
        <f t="shared" si="144"/>
        <v>325.72635759450861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5.6843418860808015E-14</v>
      </c>
      <c r="BE151" s="14">
        <f>BD151*VLOOKUP('Données projet'!$B$11,Paramètres!$A$1:$I$89,3,0)*VLOOKUP('Données projet'!$B$11,Paramètres!$A$1:$I$89,5,0)</f>
        <v>4.9658410716801891E-14</v>
      </c>
      <c r="BF151" s="14">
        <f t="shared" si="145"/>
        <v>8.0934058173791862E-13</v>
      </c>
      <c r="BG151" s="22">
        <f t="shared" si="115"/>
        <v>1.4960899118586383E-12</v>
      </c>
      <c r="BH151" s="62">
        <f t="shared" si="116"/>
        <v>286.45649632551317</v>
      </c>
      <c r="BI151" s="62">
        <f ca="1">AVERAGE(OFFSET($BH$3,0,0,'Données projet'!$E$11+1,1))-AVERAGE(OFFSET($H$3,0,0,'Données projet'!$E$11+1,1))</f>
        <v>294.05955218567476</v>
      </c>
      <c r="BJ151" s="62">
        <f t="shared" si="146"/>
        <v>294.839995960176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>
        <f>BY151*VLOOKUP('Données projet'!$B$12,Paramètres!$A$1:$I$89,3,0)*VLOOKUP('Données projet'!$B$12,Paramètres!$A$1:$I$89,5,0)</f>
        <v>0</v>
      </c>
      <c r="CA151" s="14" t="e">
        <f t="shared" si="147"/>
        <v>#NUM!</v>
      </c>
      <c r="CB151" s="22" t="e">
        <f t="shared" si="118"/>
        <v>#NUM!</v>
      </c>
      <c r="CC151" s="62" t="e">
        <f t="shared" si="119"/>
        <v>#NUM!</v>
      </c>
      <c r="CD151" s="62">
        <f ca="1">AVERAGE(OFFSET($CC$3,0,0,'Données projet'!$E$12+1,1))-AVERAGE(OFFSET($H$3,0,0,'Données projet'!$E$12+1,1))</f>
        <v>548.17046467409421</v>
      </c>
      <c r="CE151" s="62">
        <f t="shared" si="148"/>
        <v>341.9250949809848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-5.6843418860808015E-14</v>
      </c>
      <c r="CU151" s="18">
        <f>CT151*VLOOKUP('Données projet'!$B$13,Paramètres!$A$1:$I$89,3,0)*VLOOKUP('Données projet'!$B$13,Paramètres!$A$1:$I$89,5,0)</f>
        <v>-5.7639226724859328E-14</v>
      </c>
      <c r="CV151" s="14" t="e">
        <f t="shared" si="149"/>
        <v>#NUM!</v>
      </c>
      <c r="CW151" s="22" t="e">
        <f t="shared" si="121"/>
        <v>#NUM!</v>
      </c>
      <c r="CX151" s="62" t="e">
        <f t="shared" si="122"/>
        <v>#NUM!</v>
      </c>
      <c r="CY151" s="62">
        <f ca="1">AVERAGE(OFFSET($CX$3,0,0,'Données projet'!$E$13+1,1))-AVERAGE(OFFSET($H$3,0,0,'Données projet'!$E$13+1,1))</f>
        <v>345.67675698621832</v>
      </c>
      <c r="CZ151" s="62">
        <f t="shared" si="150"/>
        <v>178.72086185623849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0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70">
        <f t="shared" si="110"/>
        <v>183.33333333333334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5.6843418860808015E-14</v>
      </c>
      <c r="O152" s="14">
        <f>N152*VLOOKUP('Données projet'!$B$9,Paramètres!$A$1:$I$89,3,0)*VLOOKUP('Données projet'!$B$9,Paramètres!$A$1:$I$89,5,0)</f>
        <v>5.9412741393316544E-14</v>
      </c>
      <c r="P152" s="14">
        <f t="shared" si="141"/>
        <v>9.483138037075782E-13</v>
      </c>
      <c r="Q152" s="22">
        <f t="shared" si="108"/>
        <v>1.7551237327173916E-12</v>
      </c>
      <c r="R152" s="62">
        <f t="shared" si="109"/>
        <v>286.57579407329484</v>
      </c>
      <c r="S152" s="62">
        <f ca="1">AVERAGE(OFFSET($R$3,0,0,'Données projet'!$E$9+1,1))-AVERAGE(OFFSET($H$3,0,0,'Données projet'!$E$9+1,1))</f>
        <v>339.31420023556404</v>
      </c>
      <c r="T152" s="62">
        <f t="shared" si="142"/>
        <v>340.55370180356397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>
        <f>AI152*VLOOKUP('Données projet'!$B$10,Paramètres!$A$1:$I$89,3,0)*VLOOKUP('Données projet'!$B$10,Paramètres!$A$1:$I$89,5,0)</f>
        <v>0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520.80494930257237</v>
      </c>
      <c r="AO152" s="62">
        <f t="shared" si="144"/>
        <v>325.72635759450861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5.6843418860808015E-14</v>
      </c>
      <c r="BE152" s="14">
        <f>BD152*VLOOKUP('Données projet'!$B$11,Paramètres!$A$1:$I$89,3,0)*VLOOKUP('Données projet'!$B$11,Paramètres!$A$1:$I$89,5,0)</f>
        <v>4.9658410716801891E-14</v>
      </c>
      <c r="BF152" s="14">
        <f t="shared" si="145"/>
        <v>8.0934058173791862E-13</v>
      </c>
      <c r="BG152" s="22">
        <f t="shared" si="115"/>
        <v>1.4960899118586383E-12</v>
      </c>
      <c r="BH152" s="62">
        <f t="shared" si="116"/>
        <v>286.57579407329456</v>
      </c>
      <c r="BI152" s="62">
        <f ca="1">AVERAGE(OFFSET($BH$3,0,0,'Données projet'!$E$11+1,1))-AVERAGE(OFFSET($H$3,0,0,'Données projet'!$E$11+1,1))</f>
        <v>294.05955218567476</v>
      </c>
      <c r="BJ152" s="62">
        <f t="shared" si="146"/>
        <v>294.839995960176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>
        <f>BY152*VLOOKUP('Données projet'!$B$12,Paramètres!$A$1:$I$89,3,0)*VLOOKUP('Données projet'!$B$12,Paramètres!$A$1:$I$89,5,0)</f>
        <v>0</v>
      </c>
      <c r="CA152" s="14" t="e">
        <f t="shared" si="147"/>
        <v>#NUM!</v>
      </c>
      <c r="CB152" s="22" t="e">
        <f t="shared" si="118"/>
        <v>#NUM!</v>
      </c>
      <c r="CC152" s="62" t="e">
        <f t="shared" si="119"/>
        <v>#NUM!</v>
      </c>
      <c r="CD152" s="62">
        <f ca="1">AVERAGE(OFFSET($CC$3,0,0,'Données projet'!$E$12+1,1))-AVERAGE(OFFSET($H$3,0,0,'Données projet'!$E$12+1,1))</f>
        <v>548.17046467409421</v>
      </c>
      <c r="CE152" s="62">
        <f t="shared" si="148"/>
        <v>341.9250949809848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-5.6843418860808015E-14</v>
      </c>
      <c r="CU152" s="18">
        <f>CT152*VLOOKUP('Données projet'!$B$13,Paramètres!$A$1:$I$89,3,0)*VLOOKUP('Données projet'!$B$13,Paramètres!$A$1:$I$89,5,0)</f>
        <v>-5.7639226724859328E-14</v>
      </c>
      <c r="CV152" s="14" t="e">
        <f t="shared" si="149"/>
        <v>#NUM!</v>
      </c>
      <c r="CW152" s="22" t="e">
        <f t="shared" si="121"/>
        <v>#NUM!</v>
      </c>
      <c r="CX152" s="62" t="e">
        <f t="shared" si="122"/>
        <v>#NUM!</v>
      </c>
      <c r="CY152" s="62">
        <f ca="1">AVERAGE(OFFSET($CX$3,0,0,'Données projet'!$E$13+1,1))-AVERAGE(OFFSET($H$3,0,0,'Données projet'!$E$13+1,1))</f>
        <v>345.67675698621832</v>
      </c>
      <c r="CZ152" s="62">
        <f t="shared" si="150"/>
        <v>178.72086185623849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0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70">
        <f t="shared" si="110"/>
        <v>183.33333333333334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5.6843418860808015E-14</v>
      </c>
      <c r="O153" s="14">
        <f>N153*VLOOKUP('Données projet'!$B$9,Paramètres!$A$1:$I$89,3,0)*VLOOKUP('Données projet'!$B$9,Paramètres!$A$1:$I$89,5,0)</f>
        <v>5.9412741393316544E-14</v>
      </c>
      <c r="P153" s="14">
        <f t="shared" si="141"/>
        <v>9.483138037075782E-13</v>
      </c>
      <c r="Q153" s="22">
        <f t="shared" si="108"/>
        <v>1.7551237327173916E-12</v>
      </c>
      <c r="R153" s="62">
        <f t="shared" si="109"/>
        <v>286.69302227186211</v>
      </c>
      <c r="S153" s="62">
        <f ca="1">AVERAGE(OFFSET($R$3,0,0,'Données projet'!$E$9+1,1))-AVERAGE(OFFSET($H$3,0,0,'Données projet'!$E$9+1,1))</f>
        <v>339.31420023556404</v>
      </c>
      <c r="T153" s="62">
        <f t="shared" si="142"/>
        <v>340.55370180356397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>
        <f>AI153*VLOOKUP('Données projet'!$B$10,Paramètres!$A$1:$I$89,3,0)*VLOOKUP('Données projet'!$B$10,Paramètres!$A$1:$I$89,5,0)</f>
        <v>0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520.80494930257237</v>
      </c>
      <c r="AO153" s="62">
        <f t="shared" si="144"/>
        <v>325.72635759450861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5.6843418860808015E-14</v>
      </c>
      <c r="BE153" s="14">
        <f>BD153*VLOOKUP('Données projet'!$B$11,Paramètres!$A$1:$I$89,3,0)*VLOOKUP('Données projet'!$B$11,Paramètres!$A$1:$I$89,5,0)</f>
        <v>4.9658410716801891E-14</v>
      </c>
      <c r="BF153" s="14">
        <f t="shared" si="145"/>
        <v>8.0934058173791862E-13</v>
      </c>
      <c r="BG153" s="22">
        <f t="shared" si="115"/>
        <v>1.4960899118586383E-12</v>
      </c>
      <c r="BH153" s="62">
        <f t="shared" si="116"/>
        <v>286.69302227186182</v>
      </c>
      <c r="BI153" s="62">
        <f ca="1">AVERAGE(OFFSET($BH$3,0,0,'Données projet'!$E$11+1,1))-AVERAGE(OFFSET($H$3,0,0,'Données projet'!$E$11+1,1))</f>
        <v>294.05955218567476</v>
      </c>
      <c r="BJ153" s="62">
        <f t="shared" si="146"/>
        <v>294.839995960176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>
        <f>BY153*VLOOKUP('Données projet'!$B$12,Paramètres!$A$1:$I$89,3,0)*VLOOKUP('Données projet'!$B$12,Paramètres!$A$1:$I$89,5,0)</f>
        <v>0</v>
      </c>
      <c r="CA153" s="14" t="e">
        <f t="shared" si="147"/>
        <v>#NUM!</v>
      </c>
      <c r="CB153" s="22" t="e">
        <f t="shared" si="118"/>
        <v>#NUM!</v>
      </c>
      <c r="CC153" s="62" t="e">
        <f t="shared" si="119"/>
        <v>#NUM!</v>
      </c>
      <c r="CD153" s="62">
        <f ca="1">AVERAGE(OFFSET($CC$3,0,0,'Données projet'!$E$12+1,1))-AVERAGE(OFFSET($H$3,0,0,'Données projet'!$E$12+1,1))</f>
        <v>548.17046467409421</v>
      </c>
      <c r="CE153" s="62">
        <f t="shared" si="148"/>
        <v>341.9250949809848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-5.6843418860808015E-14</v>
      </c>
      <c r="CU153" s="18">
        <f>CT153*VLOOKUP('Données projet'!$B$13,Paramètres!$A$1:$I$89,3,0)*VLOOKUP('Données projet'!$B$13,Paramètres!$A$1:$I$89,5,0)</f>
        <v>-5.7639226724859328E-14</v>
      </c>
      <c r="CV153" s="14" t="e">
        <f t="shared" si="149"/>
        <v>#NUM!</v>
      </c>
      <c r="CW153" s="22" t="e">
        <f t="shared" si="121"/>
        <v>#NUM!</v>
      </c>
      <c r="CX153" s="62" t="e">
        <f t="shared" si="122"/>
        <v>#NUM!</v>
      </c>
      <c r="CY153" s="62">
        <f ca="1">AVERAGE(OFFSET($CX$3,0,0,'Données projet'!$E$13+1,1))-AVERAGE(OFFSET($H$3,0,0,'Données projet'!$E$13+1,1))</f>
        <v>345.67675698621832</v>
      </c>
      <c r="CZ153" s="62">
        <f t="shared" si="150"/>
        <v>178.72086185623849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0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70">
        <f t="shared" si="110"/>
        <v>183.33333333333334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5.6843418860808015E-14</v>
      </c>
      <c r="O154" s="14">
        <f>N154*VLOOKUP('Données projet'!$B$9,Paramètres!$A$1:$I$89,3,0)*VLOOKUP('Données projet'!$B$9,Paramètres!$A$1:$I$89,5,0)</f>
        <v>5.9412741393316544E-14</v>
      </c>
      <c r="P154" s="14">
        <f t="shared" si="141"/>
        <v>9.483138037075782E-13</v>
      </c>
      <c r="Q154" s="22">
        <f t="shared" ref="Q154:Q203" si="162">(O154+P154)*0.475*44/12</f>
        <v>1.7551237327173916E-12</v>
      </c>
      <c r="R154" s="62">
        <f t="shared" si="109"/>
        <v>286.80821682326712</v>
      </c>
      <c r="S154" s="62">
        <f ca="1">AVERAGE(OFFSET($R$3,0,0,'Données projet'!$E$9+1,1))-AVERAGE(OFFSET($H$3,0,0,'Données projet'!$E$9+1,1))</f>
        <v>339.31420023556404</v>
      </c>
      <c r="T154" s="62">
        <f t="shared" si="142"/>
        <v>340.55370180356397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>
        <f>AI154*VLOOKUP('Données projet'!$B$10,Paramètres!$A$1:$I$89,3,0)*VLOOKUP('Données projet'!$B$10,Paramètres!$A$1:$I$89,5,0)</f>
        <v>0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520.80494930257237</v>
      </c>
      <c r="AO154" s="62">
        <f t="shared" si="144"/>
        <v>325.72635759450861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5.6843418860808015E-14</v>
      </c>
      <c r="BE154" s="14">
        <f>BD154*VLOOKUP('Données projet'!$B$11,Paramètres!$A$1:$I$89,3,0)*VLOOKUP('Données projet'!$B$11,Paramètres!$A$1:$I$89,5,0)</f>
        <v>4.9658410716801891E-14</v>
      </c>
      <c r="BF154" s="14">
        <f t="shared" ref="BF154:BF203" si="167">EXP(-1.0587+0.8836*LN(BE154)+0.284)</f>
        <v>8.0934058173791862E-13</v>
      </c>
      <c r="BG154" s="22">
        <f t="shared" ref="BG154:BG203" si="168">(BE154+BF154)*0.475*44/12</f>
        <v>1.4960899118586383E-12</v>
      </c>
      <c r="BH154" s="62">
        <f t="shared" si="116"/>
        <v>286.80821682326683</v>
      </c>
      <c r="BI154" s="62">
        <f ca="1">AVERAGE(OFFSET($BH$3,0,0,'Données projet'!$E$11+1,1))-AVERAGE(OFFSET($H$3,0,0,'Données projet'!$E$11+1,1))</f>
        <v>294.05955218567476</v>
      </c>
      <c r="BJ154" s="62">
        <f t="shared" si="146"/>
        <v>294.839995960176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>
        <f>BY154*VLOOKUP('Données projet'!$B$12,Paramètres!$A$1:$I$89,3,0)*VLOOKUP('Données projet'!$B$12,Paramètres!$A$1:$I$89,5,0)</f>
        <v>0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2" t="e">
        <f t="shared" si="119"/>
        <v>#NUM!</v>
      </c>
      <c r="CD154" s="62">
        <f ca="1">AVERAGE(OFFSET($CC$3,0,0,'Données projet'!$E$12+1,1))-AVERAGE(OFFSET($H$3,0,0,'Données projet'!$E$12+1,1))</f>
        <v>548.17046467409421</v>
      </c>
      <c r="CE154" s="62">
        <f t="shared" si="148"/>
        <v>341.9250949809848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-5.6843418860808015E-14</v>
      </c>
      <c r="CU154" s="18">
        <f>CT154*VLOOKUP('Données projet'!$B$13,Paramètres!$A$1:$I$89,3,0)*VLOOKUP('Données projet'!$B$13,Paramètres!$A$1:$I$89,5,0)</f>
        <v>-5.7639226724859328E-14</v>
      </c>
      <c r="CV154" s="14" t="e">
        <f t="shared" ref="CV154:CV203" si="173">EXP(-1.0587+0.8836*LN(CU154)+0.284)</f>
        <v>#NUM!</v>
      </c>
      <c r="CW154" s="22" t="e">
        <f t="shared" ref="CW154:CW203" si="174">(CU154+CV154)*0.475*44/12</f>
        <v>#NUM!</v>
      </c>
      <c r="CX154" s="62" t="e">
        <f t="shared" si="122"/>
        <v>#NUM!</v>
      </c>
      <c r="CY154" s="62">
        <f ca="1">AVERAGE(OFFSET($CX$3,0,0,'Données projet'!$E$13+1,1))-AVERAGE(OFFSET($H$3,0,0,'Données projet'!$E$13+1,1))</f>
        <v>345.67675698621832</v>
      </c>
      <c r="CZ154" s="62">
        <f t="shared" si="150"/>
        <v>178.72086185623849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0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70">
        <f t="shared" si="110"/>
        <v>183.33333333333334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5.6843418860808015E-14</v>
      </c>
      <c r="O155" s="14">
        <f>N155*VLOOKUP('Données projet'!$B$9,Paramètres!$A$1:$I$89,3,0)*VLOOKUP('Données projet'!$B$9,Paramètres!$A$1:$I$89,5,0)</f>
        <v>5.9412741393316544E-14</v>
      </c>
      <c r="P155" s="14">
        <f t="shared" si="141"/>
        <v>9.483138037075782E-13</v>
      </c>
      <c r="Q155" s="22">
        <f t="shared" si="162"/>
        <v>1.7551237327173916E-12</v>
      </c>
      <c r="R155" s="62">
        <f t="shared" si="109"/>
        <v>286.92141300674166</v>
      </c>
      <c r="S155" s="62">
        <f ca="1">AVERAGE(OFFSET($R$3,0,0,'Données projet'!$E$9+1,1))-AVERAGE(OFFSET($H$3,0,0,'Données projet'!$E$9+1,1))</f>
        <v>339.31420023556404</v>
      </c>
      <c r="T155" s="62">
        <f t="shared" si="142"/>
        <v>340.55370180356397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>
        <f>AI155*VLOOKUP('Données projet'!$B$10,Paramètres!$A$1:$I$89,3,0)*VLOOKUP('Données projet'!$B$10,Paramètres!$A$1:$I$89,5,0)</f>
        <v>0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520.80494930257237</v>
      </c>
      <c r="AO155" s="62">
        <f t="shared" si="144"/>
        <v>325.72635759450861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5.6843418860808015E-14</v>
      </c>
      <c r="BE155" s="14">
        <f>BD155*VLOOKUP('Données projet'!$B$11,Paramètres!$A$1:$I$89,3,0)*VLOOKUP('Données projet'!$B$11,Paramètres!$A$1:$I$89,5,0)</f>
        <v>4.9658410716801891E-14</v>
      </c>
      <c r="BF155" s="14">
        <f t="shared" si="167"/>
        <v>8.0934058173791862E-13</v>
      </c>
      <c r="BG155" s="22">
        <f t="shared" si="168"/>
        <v>1.4960899118586383E-12</v>
      </c>
      <c r="BH155" s="62">
        <f t="shared" si="116"/>
        <v>286.92141300674137</v>
      </c>
      <c r="BI155" s="62">
        <f ca="1">AVERAGE(OFFSET($BH$3,0,0,'Données projet'!$E$11+1,1))-AVERAGE(OFFSET($H$3,0,0,'Données projet'!$E$11+1,1))</f>
        <v>294.05955218567476</v>
      </c>
      <c r="BJ155" s="62">
        <f t="shared" si="146"/>
        <v>294.839995960176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>
        <f>BY155*VLOOKUP('Données projet'!$B$12,Paramètres!$A$1:$I$89,3,0)*VLOOKUP('Données projet'!$B$12,Paramètres!$A$1:$I$89,5,0)</f>
        <v>0</v>
      </c>
      <c r="CA155" s="14" t="e">
        <f t="shared" si="170"/>
        <v>#NUM!</v>
      </c>
      <c r="CB155" s="22" t="e">
        <f t="shared" si="171"/>
        <v>#NUM!</v>
      </c>
      <c r="CC155" s="62" t="e">
        <f t="shared" si="119"/>
        <v>#NUM!</v>
      </c>
      <c r="CD155" s="62">
        <f ca="1">AVERAGE(OFFSET($CC$3,0,0,'Données projet'!$E$12+1,1))-AVERAGE(OFFSET($H$3,0,0,'Données projet'!$E$12+1,1))</f>
        <v>548.17046467409421</v>
      </c>
      <c r="CE155" s="62">
        <f t="shared" si="148"/>
        <v>341.9250949809848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-5.6843418860808015E-14</v>
      </c>
      <c r="CU155" s="18">
        <f>CT155*VLOOKUP('Données projet'!$B$13,Paramètres!$A$1:$I$89,3,0)*VLOOKUP('Données projet'!$B$13,Paramètres!$A$1:$I$89,5,0)</f>
        <v>-5.7639226724859328E-14</v>
      </c>
      <c r="CV155" s="14" t="e">
        <f t="shared" si="173"/>
        <v>#NUM!</v>
      </c>
      <c r="CW155" s="22" t="e">
        <f t="shared" si="174"/>
        <v>#NUM!</v>
      </c>
      <c r="CX155" s="62" t="e">
        <f t="shared" si="122"/>
        <v>#NUM!</v>
      </c>
      <c r="CY155" s="62">
        <f ca="1">AVERAGE(OFFSET($CX$3,0,0,'Données projet'!$E$13+1,1))-AVERAGE(OFFSET($H$3,0,0,'Données projet'!$E$13+1,1))</f>
        <v>345.67675698621832</v>
      </c>
      <c r="CZ155" s="62">
        <f t="shared" si="150"/>
        <v>178.72086185623849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0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70">
        <f t="shared" si="110"/>
        <v>183.33333333333334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5.6843418860808015E-14</v>
      </c>
      <c r="O156" s="14">
        <f>N156*VLOOKUP('Données projet'!$B$9,Paramètres!$A$1:$I$89,3,0)*VLOOKUP('Données projet'!$B$9,Paramètres!$A$1:$I$89,5,0)</f>
        <v>5.9412741393316544E-14</v>
      </c>
      <c r="P156" s="14">
        <f t="shared" si="141"/>
        <v>9.483138037075782E-13</v>
      </c>
      <c r="Q156" s="22">
        <f t="shared" si="162"/>
        <v>1.7551237327173916E-12</v>
      </c>
      <c r="R156" s="62">
        <f t="shared" si="109"/>
        <v>287.03264548950176</v>
      </c>
      <c r="S156" s="62">
        <f ca="1">AVERAGE(OFFSET($R$3,0,0,'Données projet'!$E$9+1,1))-AVERAGE(OFFSET($H$3,0,0,'Données projet'!$E$9+1,1))</f>
        <v>339.31420023556404</v>
      </c>
      <c r="T156" s="62">
        <f t="shared" si="142"/>
        <v>340.55370180356397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>
        <f>AI156*VLOOKUP('Données projet'!$B$10,Paramètres!$A$1:$I$89,3,0)*VLOOKUP('Données projet'!$B$10,Paramètres!$A$1:$I$89,5,0)</f>
        <v>0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520.80494930257237</v>
      </c>
      <c r="AO156" s="62">
        <f t="shared" si="144"/>
        <v>325.72635759450861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5.6843418860808015E-14</v>
      </c>
      <c r="BE156" s="14">
        <f>BD156*VLOOKUP('Données projet'!$B$11,Paramètres!$A$1:$I$89,3,0)*VLOOKUP('Données projet'!$B$11,Paramètres!$A$1:$I$89,5,0)</f>
        <v>4.9658410716801891E-14</v>
      </c>
      <c r="BF156" s="14">
        <f t="shared" si="167"/>
        <v>8.0934058173791862E-13</v>
      </c>
      <c r="BG156" s="22">
        <f t="shared" si="168"/>
        <v>1.4960899118586383E-12</v>
      </c>
      <c r="BH156" s="62">
        <f t="shared" si="116"/>
        <v>287.03264548950148</v>
      </c>
      <c r="BI156" s="62">
        <f ca="1">AVERAGE(OFFSET($BH$3,0,0,'Données projet'!$E$11+1,1))-AVERAGE(OFFSET($H$3,0,0,'Données projet'!$E$11+1,1))</f>
        <v>294.05955218567476</v>
      </c>
      <c r="BJ156" s="62">
        <f t="shared" si="146"/>
        <v>294.839995960176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>
        <f>BY156*VLOOKUP('Données projet'!$B$12,Paramètres!$A$1:$I$89,3,0)*VLOOKUP('Données projet'!$B$12,Paramètres!$A$1:$I$89,5,0)</f>
        <v>0</v>
      </c>
      <c r="CA156" s="14" t="e">
        <f t="shared" si="170"/>
        <v>#NUM!</v>
      </c>
      <c r="CB156" s="22" t="e">
        <f t="shared" si="171"/>
        <v>#NUM!</v>
      </c>
      <c r="CC156" s="62" t="e">
        <f t="shared" si="119"/>
        <v>#NUM!</v>
      </c>
      <c r="CD156" s="62">
        <f ca="1">AVERAGE(OFFSET($CC$3,0,0,'Données projet'!$E$12+1,1))-AVERAGE(OFFSET($H$3,0,0,'Données projet'!$E$12+1,1))</f>
        <v>548.17046467409421</v>
      </c>
      <c r="CE156" s="62">
        <f t="shared" si="148"/>
        <v>341.9250949809848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-5.6843418860808015E-14</v>
      </c>
      <c r="CU156" s="18">
        <f>CT156*VLOOKUP('Données projet'!$B$13,Paramètres!$A$1:$I$89,3,0)*VLOOKUP('Données projet'!$B$13,Paramètres!$A$1:$I$89,5,0)</f>
        <v>-5.7639226724859328E-14</v>
      </c>
      <c r="CV156" s="14" t="e">
        <f t="shared" si="173"/>
        <v>#NUM!</v>
      </c>
      <c r="CW156" s="22" t="e">
        <f t="shared" si="174"/>
        <v>#NUM!</v>
      </c>
      <c r="CX156" s="62" t="e">
        <f t="shared" si="122"/>
        <v>#NUM!</v>
      </c>
      <c r="CY156" s="62">
        <f ca="1">AVERAGE(OFFSET($CX$3,0,0,'Données projet'!$E$13+1,1))-AVERAGE(OFFSET($H$3,0,0,'Données projet'!$E$13+1,1))</f>
        <v>345.67675698621832</v>
      </c>
      <c r="CZ156" s="62">
        <f t="shared" si="150"/>
        <v>178.72086185623849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0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70">
        <f t="shared" si="110"/>
        <v>183.33333333333334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5.6843418860808015E-14</v>
      </c>
      <c r="O157" s="14">
        <f>N157*VLOOKUP('Données projet'!$B$9,Paramètres!$A$1:$I$89,3,0)*VLOOKUP('Données projet'!$B$9,Paramètres!$A$1:$I$89,5,0)</f>
        <v>5.9412741393316544E-14</v>
      </c>
      <c r="P157" s="14">
        <f t="shared" si="141"/>
        <v>9.483138037075782E-13</v>
      </c>
      <c r="Q157" s="22">
        <f t="shared" si="162"/>
        <v>1.7551237327173916E-12</v>
      </c>
      <c r="R157" s="62">
        <f t="shared" si="109"/>
        <v>287.14194833736451</v>
      </c>
      <c r="S157" s="62">
        <f ca="1">AVERAGE(OFFSET($R$3,0,0,'Données projet'!$E$9+1,1))-AVERAGE(OFFSET($H$3,0,0,'Données projet'!$E$9+1,1))</f>
        <v>339.31420023556404</v>
      </c>
      <c r="T157" s="62">
        <f t="shared" si="142"/>
        <v>340.55370180356397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>
        <f>AI157*VLOOKUP('Données projet'!$B$10,Paramètres!$A$1:$I$89,3,0)*VLOOKUP('Données projet'!$B$10,Paramètres!$A$1:$I$89,5,0)</f>
        <v>0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520.80494930257237</v>
      </c>
      <c r="AO157" s="62">
        <f t="shared" si="144"/>
        <v>325.72635759450861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5.6843418860808015E-14</v>
      </c>
      <c r="BE157" s="14">
        <f>BD157*VLOOKUP('Données projet'!$B$11,Paramètres!$A$1:$I$89,3,0)*VLOOKUP('Données projet'!$B$11,Paramètres!$A$1:$I$89,5,0)</f>
        <v>4.9658410716801891E-14</v>
      </c>
      <c r="BF157" s="14">
        <f t="shared" si="167"/>
        <v>8.0934058173791862E-13</v>
      </c>
      <c r="BG157" s="22">
        <f t="shared" si="168"/>
        <v>1.4960899118586383E-12</v>
      </c>
      <c r="BH157" s="62">
        <f t="shared" si="116"/>
        <v>287.14194833736423</v>
      </c>
      <c r="BI157" s="62">
        <f ca="1">AVERAGE(OFFSET($BH$3,0,0,'Données projet'!$E$11+1,1))-AVERAGE(OFFSET($H$3,0,0,'Données projet'!$E$11+1,1))</f>
        <v>294.05955218567476</v>
      </c>
      <c r="BJ157" s="62">
        <f t="shared" si="146"/>
        <v>294.839995960176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>
        <f>BY157*VLOOKUP('Données projet'!$B$12,Paramètres!$A$1:$I$89,3,0)*VLOOKUP('Données projet'!$B$12,Paramètres!$A$1:$I$89,5,0)</f>
        <v>0</v>
      </c>
      <c r="CA157" s="14" t="e">
        <f t="shared" si="170"/>
        <v>#NUM!</v>
      </c>
      <c r="CB157" s="22" t="e">
        <f t="shared" si="171"/>
        <v>#NUM!</v>
      </c>
      <c r="CC157" s="62" t="e">
        <f t="shared" si="119"/>
        <v>#NUM!</v>
      </c>
      <c r="CD157" s="62">
        <f ca="1">AVERAGE(OFFSET($CC$3,0,0,'Données projet'!$E$12+1,1))-AVERAGE(OFFSET($H$3,0,0,'Données projet'!$E$12+1,1))</f>
        <v>548.17046467409421</v>
      </c>
      <c r="CE157" s="62">
        <f t="shared" si="148"/>
        <v>341.9250949809848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-5.6843418860808015E-14</v>
      </c>
      <c r="CU157" s="18">
        <f>CT157*VLOOKUP('Données projet'!$B$13,Paramètres!$A$1:$I$89,3,0)*VLOOKUP('Données projet'!$B$13,Paramètres!$A$1:$I$89,5,0)</f>
        <v>-5.7639226724859328E-14</v>
      </c>
      <c r="CV157" s="14" t="e">
        <f t="shared" si="173"/>
        <v>#NUM!</v>
      </c>
      <c r="CW157" s="22" t="e">
        <f t="shared" si="174"/>
        <v>#NUM!</v>
      </c>
      <c r="CX157" s="62" t="e">
        <f t="shared" si="122"/>
        <v>#NUM!</v>
      </c>
      <c r="CY157" s="62">
        <f ca="1">AVERAGE(OFFSET($CX$3,0,0,'Données projet'!$E$13+1,1))-AVERAGE(OFFSET($H$3,0,0,'Données projet'!$E$13+1,1))</f>
        <v>345.67675698621832</v>
      </c>
      <c r="CZ157" s="62">
        <f t="shared" si="150"/>
        <v>178.72086185623849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0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70">
        <f t="shared" si="110"/>
        <v>183.33333333333334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5.6843418860808015E-14</v>
      </c>
      <c r="O158" s="14">
        <f>N158*VLOOKUP('Données projet'!$B$9,Paramètres!$A$1:$I$89,3,0)*VLOOKUP('Données projet'!$B$9,Paramètres!$A$1:$I$89,5,0)</f>
        <v>5.9412741393316544E-14</v>
      </c>
      <c r="P158" s="14">
        <f t="shared" si="141"/>
        <v>9.483138037075782E-13</v>
      </c>
      <c r="Q158" s="22">
        <f t="shared" si="162"/>
        <v>1.7551237327173916E-12</v>
      </c>
      <c r="R158" s="62">
        <f t="shared" si="109"/>
        <v>287.24935502518144</v>
      </c>
      <c r="S158" s="62">
        <f ca="1">AVERAGE(OFFSET($R$3,0,0,'Données projet'!$E$9+1,1))-AVERAGE(OFFSET($H$3,0,0,'Données projet'!$E$9+1,1))</f>
        <v>339.31420023556404</v>
      </c>
      <c r="T158" s="62">
        <f t="shared" si="142"/>
        <v>340.55370180356397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>
        <f>AI158*VLOOKUP('Données projet'!$B$10,Paramètres!$A$1:$I$89,3,0)*VLOOKUP('Données projet'!$B$10,Paramètres!$A$1:$I$89,5,0)</f>
        <v>0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520.80494930257237</v>
      </c>
      <c r="AO158" s="62">
        <f t="shared" si="144"/>
        <v>325.72635759450861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5.6843418860808015E-14</v>
      </c>
      <c r="BE158" s="14">
        <f>BD158*VLOOKUP('Données projet'!$B$11,Paramètres!$A$1:$I$89,3,0)*VLOOKUP('Données projet'!$B$11,Paramètres!$A$1:$I$89,5,0)</f>
        <v>4.9658410716801891E-14</v>
      </c>
      <c r="BF158" s="14">
        <f t="shared" si="167"/>
        <v>8.0934058173791862E-13</v>
      </c>
      <c r="BG158" s="22">
        <f t="shared" si="168"/>
        <v>1.4960899118586383E-12</v>
      </c>
      <c r="BH158" s="62">
        <f t="shared" si="116"/>
        <v>287.24935502518116</v>
      </c>
      <c r="BI158" s="62">
        <f ca="1">AVERAGE(OFFSET($BH$3,0,0,'Données projet'!$E$11+1,1))-AVERAGE(OFFSET($H$3,0,0,'Données projet'!$E$11+1,1))</f>
        <v>294.05955218567476</v>
      </c>
      <c r="BJ158" s="62">
        <f t="shared" si="146"/>
        <v>294.839995960176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>
        <f>BY158*VLOOKUP('Données projet'!$B$12,Paramètres!$A$1:$I$89,3,0)*VLOOKUP('Données projet'!$B$12,Paramètres!$A$1:$I$89,5,0)</f>
        <v>0</v>
      </c>
      <c r="CA158" s="14" t="e">
        <f t="shared" si="170"/>
        <v>#NUM!</v>
      </c>
      <c r="CB158" s="22" t="e">
        <f t="shared" si="171"/>
        <v>#NUM!</v>
      </c>
      <c r="CC158" s="62" t="e">
        <f t="shared" si="119"/>
        <v>#NUM!</v>
      </c>
      <c r="CD158" s="62">
        <f ca="1">AVERAGE(OFFSET($CC$3,0,0,'Données projet'!$E$12+1,1))-AVERAGE(OFFSET($H$3,0,0,'Données projet'!$E$12+1,1))</f>
        <v>548.17046467409421</v>
      </c>
      <c r="CE158" s="62">
        <f t="shared" si="148"/>
        <v>341.9250949809848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-5.6843418860808015E-14</v>
      </c>
      <c r="CU158" s="18">
        <f>CT158*VLOOKUP('Données projet'!$B$13,Paramètres!$A$1:$I$89,3,0)*VLOOKUP('Données projet'!$B$13,Paramètres!$A$1:$I$89,5,0)</f>
        <v>-5.7639226724859328E-14</v>
      </c>
      <c r="CV158" s="14" t="e">
        <f t="shared" si="173"/>
        <v>#NUM!</v>
      </c>
      <c r="CW158" s="22" t="e">
        <f t="shared" si="174"/>
        <v>#NUM!</v>
      </c>
      <c r="CX158" s="62" t="e">
        <f t="shared" si="122"/>
        <v>#NUM!</v>
      </c>
      <c r="CY158" s="62">
        <f ca="1">AVERAGE(OFFSET($CX$3,0,0,'Données projet'!$E$13+1,1))-AVERAGE(OFFSET($H$3,0,0,'Données projet'!$E$13+1,1))</f>
        <v>345.67675698621832</v>
      </c>
      <c r="CZ158" s="62">
        <f t="shared" si="150"/>
        <v>178.72086185623849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0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70">
        <f t="shared" si="110"/>
        <v>183.33333333333334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5.6843418860808015E-14</v>
      </c>
      <c r="O159" s="14">
        <f>N159*VLOOKUP('Données projet'!$B$9,Paramètres!$A$1:$I$89,3,0)*VLOOKUP('Données projet'!$B$9,Paramètres!$A$1:$I$89,5,0)</f>
        <v>5.9412741393316544E-14</v>
      </c>
      <c r="P159" s="14">
        <f t="shared" si="141"/>
        <v>9.483138037075782E-13</v>
      </c>
      <c r="Q159" s="22">
        <f t="shared" si="162"/>
        <v>1.7551237327173916E-12</v>
      </c>
      <c r="R159" s="62">
        <f t="shared" si="109"/>
        <v>287.35489844709008</v>
      </c>
      <c r="S159" s="62">
        <f ca="1">AVERAGE(OFFSET($R$3,0,0,'Données projet'!$E$9+1,1))-AVERAGE(OFFSET($H$3,0,0,'Données projet'!$E$9+1,1))</f>
        <v>339.31420023556404</v>
      </c>
      <c r="T159" s="62">
        <f t="shared" si="142"/>
        <v>340.55370180356397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>
        <f>AI159*VLOOKUP('Données projet'!$B$10,Paramètres!$A$1:$I$89,3,0)*VLOOKUP('Données projet'!$B$10,Paramètres!$A$1:$I$89,5,0)</f>
        <v>0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520.80494930257237</v>
      </c>
      <c r="AO159" s="62">
        <f t="shared" si="144"/>
        <v>325.72635759450861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5.6843418860808015E-14</v>
      </c>
      <c r="BE159" s="14">
        <f>BD159*VLOOKUP('Données projet'!$B$11,Paramètres!$A$1:$I$89,3,0)*VLOOKUP('Données projet'!$B$11,Paramètres!$A$1:$I$89,5,0)</f>
        <v>4.9658410716801891E-14</v>
      </c>
      <c r="BF159" s="14">
        <f t="shared" si="167"/>
        <v>8.0934058173791862E-13</v>
      </c>
      <c r="BG159" s="22">
        <f t="shared" si="168"/>
        <v>1.4960899118586383E-12</v>
      </c>
      <c r="BH159" s="62">
        <f t="shared" si="116"/>
        <v>287.35489844708979</v>
      </c>
      <c r="BI159" s="62">
        <f ca="1">AVERAGE(OFFSET($BH$3,0,0,'Données projet'!$E$11+1,1))-AVERAGE(OFFSET($H$3,0,0,'Données projet'!$E$11+1,1))</f>
        <v>294.05955218567476</v>
      </c>
      <c r="BJ159" s="62">
        <f t="shared" si="146"/>
        <v>294.839995960176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>
        <f>BY159*VLOOKUP('Données projet'!$B$12,Paramètres!$A$1:$I$89,3,0)*VLOOKUP('Données projet'!$B$12,Paramètres!$A$1:$I$89,5,0)</f>
        <v>0</v>
      </c>
      <c r="CA159" s="14" t="e">
        <f t="shared" si="170"/>
        <v>#NUM!</v>
      </c>
      <c r="CB159" s="22" t="e">
        <f t="shared" si="171"/>
        <v>#NUM!</v>
      </c>
      <c r="CC159" s="62" t="e">
        <f t="shared" si="119"/>
        <v>#NUM!</v>
      </c>
      <c r="CD159" s="62">
        <f ca="1">AVERAGE(OFFSET($CC$3,0,0,'Données projet'!$E$12+1,1))-AVERAGE(OFFSET($H$3,0,0,'Données projet'!$E$12+1,1))</f>
        <v>548.17046467409421</v>
      </c>
      <c r="CE159" s="62">
        <f t="shared" si="148"/>
        <v>341.9250949809848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-5.6843418860808015E-14</v>
      </c>
      <c r="CU159" s="18">
        <f>CT159*VLOOKUP('Données projet'!$B$13,Paramètres!$A$1:$I$89,3,0)*VLOOKUP('Données projet'!$B$13,Paramètres!$A$1:$I$89,5,0)</f>
        <v>-5.7639226724859328E-14</v>
      </c>
      <c r="CV159" s="14" t="e">
        <f t="shared" si="173"/>
        <v>#NUM!</v>
      </c>
      <c r="CW159" s="22" t="e">
        <f t="shared" si="174"/>
        <v>#NUM!</v>
      </c>
      <c r="CX159" s="62" t="e">
        <f t="shared" si="122"/>
        <v>#NUM!</v>
      </c>
      <c r="CY159" s="62">
        <f ca="1">AVERAGE(OFFSET($CX$3,0,0,'Données projet'!$E$13+1,1))-AVERAGE(OFFSET($H$3,0,0,'Données projet'!$E$13+1,1))</f>
        <v>345.67675698621832</v>
      </c>
      <c r="CZ159" s="62">
        <f t="shared" si="150"/>
        <v>178.72086185623849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0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70">
        <f t="shared" si="110"/>
        <v>183.33333333333334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5.6843418860808015E-14</v>
      </c>
      <c r="O160" s="14">
        <f>N160*VLOOKUP('Données projet'!$B$9,Paramètres!$A$1:$I$89,3,0)*VLOOKUP('Données projet'!$B$9,Paramètres!$A$1:$I$89,5,0)</f>
        <v>5.9412741393316544E-14</v>
      </c>
      <c r="P160" s="14">
        <f t="shared" si="141"/>
        <v>9.483138037075782E-13</v>
      </c>
      <c r="Q160" s="22">
        <f t="shared" si="162"/>
        <v>1.7551237327173916E-12</v>
      </c>
      <c r="R160" s="62">
        <f t="shared" si="109"/>
        <v>287.45861092658834</v>
      </c>
      <c r="S160" s="62">
        <f ca="1">AVERAGE(OFFSET($R$3,0,0,'Données projet'!$E$9+1,1))-AVERAGE(OFFSET($H$3,0,0,'Données projet'!$E$9+1,1))</f>
        <v>339.31420023556404</v>
      </c>
      <c r="T160" s="62">
        <f t="shared" si="142"/>
        <v>340.55370180356397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>
        <f>AI160*VLOOKUP('Données projet'!$B$10,Paramètres!$A$1:$I$89,3,0)*VLOOKUP('Données projet'!$B$10,Paramètres!$A$1:$I$89,5,0)</f>
        <v>0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520.80494930257237</v>
      </c>
      <c r="AO160" s="62">
        <f t="shared" si="144"/>
        <v>325.72635759450861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5.6843418860808015E-14</v>
      </c>
      <c r="BE160" s="14">
        <f>BD160*VLOOKUP('Données projet'!$B$11,Paramètres!$A$1:$I$89,3,0)*VLOOKUP('Données projet'!$B$11,Paramètres!$A$1:$I$89,5,0)</f>
        <v>4.9658410716801891E-14</v>
      </c>
      <c r="BF160" s="14">
        <f t="shared" si="167"/>
        <v>8.0934058173791862E-13</v>
      </c>
      <c r="BG160" s="22">
        <f t="shared" si="168"/>
        <v>1.4960899118586383E-12</v>
      </c>
      <c r="BH160" s="62">
        <f t="shared" si="116"/>
        <v>287.45861092658805</v>
      </c>
      <c r="BI160" s="62">
        <f ca="1">AVERAGE(OFFSET($BH$3,0,0,'Données projet'!$E$11+1,1))-AVERAGE(OFFSET($H$3,0,0,'Données projet'!$E$11+1,1))</f>
        <v>294.05955218567476</v>
      </c>
      <c r="BJ160" s="62">
        <f t="shared" si="146"/>
        <v>294.839995960176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>
        <f>BY160*VLOOKUP('Données projet'!$B$12,Paramètres!$A$1:$I$89,3,0)*VLOOKUP('Données projet'!$B$12,Paramètres!$A$1:$I$89,5,0)</f>
        <v>0</v>
      </c>
      <c r="CA160" s="14" t="e">
        <f t="shared" si="170"/>
        <v>#NUM!</v>
      </c>
      <c r="CB160" s="22" t="e">
        <f t="shared" si="171"/>
        <v>#NUM!</v>
      </c>
      <c r="CC160" s="62" t="e">
        <f t="shared" si="119"/>
        <v>#NUM!</v>
      </c>
      <c r="CD160" s="62">
        <f ca="1">AVERAGE(OFFSET($CC$3,0,0,'Données projet'!$E$12+1,1))-AVERAGE(OFFSET($H$3,0,0,'Données projet'!$E$12+1,1))</f>
        <v>548.17046467409421</v>
      </c>
      <c r="CE160" s="62">
        <f t="shared" si="148"/>
        <v>341.9250949809848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-5.6843418860808015E-14</v>
      </c>
      <c r="CU160" s="18">
        <f>CT160*VLOOKUP('Données projet'!$B$13,Paramètres!$A$1:$I$89,3,0)*VLOOKUP('Données projet'!$B$13,Paramètres!$A$1:$I$89,5,0)</f>
        <v>-5.7639226724859328E-14</v>
      </c>
      <c r="CV160" s="14" t="e">
        <f t="shared" si="173"/>
        <v>#NUM!</v>
      </c>
      <c r="CW160" s="22" t="e">
        <f t="shared" si="174"/>
        <v>#NUM!</v>
      </c>
      <c r="CX160" s="62" t="e">
        <f t="shared" si="122"/>
        <v>#NUM!</v>
      </c>
      <c r="CY160" s="62">
        <f ca="1">AVERAGE(OFFSET($CX$3,0,0,'Données projet'!$E$13+1,1))-AVERAGE(OFFSET($H$3,0,0,'Données projet'!$E$13+1,1))</f>
        <v>345.67675698621832</v>
      </c>
      <c r="CZ160" s="62">
        <f t="shared" si="150"/>
        <v>178.72086185623849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0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70">
        <f t="shared" si="110"/>
        <v>183.33333333333334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5.6843418860808015E-14</v>
      </c>
      <c r="O161" s="14">
        <f>N161*VLOOKUP('Données projet'!$B$9,Paramètres!$A$1:$I$89,3,0)*VLOOKUP('Données projet'!$B$9,Paramètres!$A$1:$I$89,5,0)</f>
        <v>5.9412741393316544E-14</v>
      </c>
      <c r="P161" s="14">
        <f t="shared" si="141"/>
        <v>9.483138037075782E-13</v>
      </c>
      <c r="Q161" s="22">
        <f t="shared" si="162"/>
        <v>1.7551237327173916E-12</v>
      </c>
      <c r="R161" s="62">
        <f t="shared" si="109"/>
        <v>287.56052422643376</v>
      </c>
      <c r="S161" s="62">
        <f ca="1">AVERAGE(OFFSET($R$3,0,0,'Données projet'!$E$9+1,1))-AVERAGE(OFFSET($H$3,0,0,'Données projet'!$E$9+1,1))</f>
        <v>339.31420023556404</v>
      </c>
      <c r="T161" s="62">
        <f t="shared" si="142"/>
        <v>340.55370180356397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>
        <f>AI161*VLOOKUP('Données projet'!$B$10,Paramètres!$A$1:$I$89,3,0)*VLOOKUP('Données projet'!$B$10,Paramètres!$A$1:$I$89,5,0)</f>
        <v>0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520.80494930257237</v>
      </c>
      <c r="AO161" s="62">
        <f t="shared" si="144"/>
        <v>325.72635759450861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5.6843418860808015E-14</v>
      </c>
      <c r="BE161" s="14">
        <f>BD161*VLOOKUP('Données projet'!$B$11,Paramètres!$A$1:$I$89,3,0)*VLOOKUP('Données projet'!$B$11,Paramètres!$A$1:$I$89,5,0)</f>
        <v>4.9658410716801891E-14</v>
      </c>
      <c r="BF161" s="14">
        <f t="shared" si="167"/>
        <v>8.0934058173791862E-13</v>
      </c>
      <c r="BG161" s="22">
        <f t="shared" si="168"/>
        <v>1.4960899118586383E-12</v>
      </c>
      <c r="BH161" s="62">
        <f t="shared" si="116"/>
        <v>287.56052422643347</v>
      </c>
      <c r="BI161" s="62">
        <f ca="1">AVERAGE(OFFSET($BH$3,0,0,'Données projet'!$E$11+1,1))-AVERAGE(OFFSET($H$3,0,0,'Données projet'!$E$11+1,1))</f>
        <v>294.05955218567476</v>
      </c>
      <c r="BJ161" s="62">
        <f t="shared" si="146"/>
        <v>294.839995960176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>
        <f>BY161*VLOOKUP('Données projet'!$B$12,Paramètres!$A$1:$I$89,3,0)*VLOOKUP('Données projet'!$B$12,Paramètres!$A$1:$I$89,5,0)</f>
        <v>0</v>
      </c>
      <c r="CA161" s="14" t="e">
        <f t="shared" si="170"/>
        <v>#NUM!</v>
      </c>
      <c r="CB161" s="22" t="e">
        <f t="shared" si="171"/>
        <v>#NUM!</v>
      </c>
      <c r="CC161" s="62" t="e">
        <f t="shared" si="119"/>
        <v>#NUM!</v>
      </c>
      <c r="CD161" s="62">
        <f ca="1">AVERAGE(OFFSET($CC$3,0,0,'Données projet'!$E$12+1,1))-AVERAGE(OFFSET($H$3,0,0,'Données projet'!$E$12+1,1))</f>
        <v>548.17046467409421</v>
      </c>
      <c r="CE161" s="62">
        <f t="shared" si="148"/>
        <v>341.9250949809848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-5.6843418860808015E-14</v>
      </c>
      <c r="CU161" s="18">
        <f>CT161*VLOOKUP('Données projet'!$B$13,Paramètres!$A$1:$I$89,3,0)*VLOOKUP('Données projet'!$B$13,Paramètres!$A$1:$I$89,5,0)</f>
        <v>-5.7639226724859328E-14</v>
      </c>
      <c r="CV161" s="14" t="e">
        <f t="shared" si="173"/>
        <v>#NUM!</v>
      </c>
      <c r="CW161" s="22" t="e">
        <f t="shared" si="174"/>
        <v>#NUM!</v>
      </c>
      <c r="CX161" s="62" t="e">
        <f t="shared" si="122"/>
        <v>#NUM!</v>
      </c>
      <c r="CY161" s="62">
        <f ca="1">AVERAGE(OFFSET($CX$3,0,0,'Données projet'!$E$13+1,1))-AVERAGE(OFFSET($H$3,0,0,'Données projet'!$E$13+1,1))</f>
        <v>345.67675698621832</v>
      </c>
      <c r="CZ161" s="62">
        <f t="shared" si="150"/>
        <v>178.72086185623849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0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70">
        <f t="shared" si="110"/>
        <v>183.33333333333334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5.6843418860808015E-14</v>
      </c>
      <c r="O162" s="14">
        <f>N162*VLOOKUP('Données projet'!$B$9,Paramètres!$A$1:$I$89,3,0)*VLOOKUP('Données projet'!$B$9,Paramètres!$A$1:$I$89,5,0)</f>
        <v>5.9412741393316544E-14</v>
      </c>
      <c r="P162" s="14">
        <f t="shared" si="141"/>
        <v>9.483138037075782E-13</v>
      </c>
      <c r="Q162" s="22">
        <f t="shared" si="162"/>
        <v>1.7551237327173916E-12</v>
      </c>
      <c r="R162" s="62">
        <f t="shared" si="109"/>
        <v>287.66066955837073</v>
      </c>
      <c r="S162" s="62">
        <f ca="1">AVERAGE(OFFSET($R$3,0,0,'Données projet'!$E$9+1,1))-AVERAGE(OFFSET($H$3,0,0,'Données projet'!$E$9+1,1))</f>
        <v>339.31420023556404</v>
      </c>
      <c r="T162" s="62">
        <f t="shared" si="142"/>
        <v>340.55370180356397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>
        <f>AI162*VLOOKUP('Données projet'!$B$10,Paramètres!$A$1:$I$89,3,0)*VLOOKUP('Données projet'!$B$10,Paramètres!$A$1:$I$89,5,0)</f>
        <v>0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520.80494930257237</v>
      </c>
      <c r="AO162" s="62">
        <f t="shared" si="144"/>
        <v>325.72635759450861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5.6843418860808015E-14</v>
      </c>
      <c r="BE162" s="14">
        <f>BD162*VLOOKUP('Données projet'!$B$11,Paramètres!$A$1:$I$89,3,0)*VLOOKUP('Données projet'!$B$11,Paramètres!$A$1:$I$89,5,0)</f>
        <v>4.9658410716801891E-14</v>
      </c>
      <c r="BF162" s="14">
        <f t="shared" si="167"/>
        <v>8.0934058173791862E-13</v>
      </c>
      <c r="BG162" s="22">
        <f t="shared" si="168"/>
        <v>1.4960899118586383E-12</v>
      </c>
      <c r="BH162" s="62">
        <f t="shared" si="116"/>
        <v>287.66066955837044</v>
      </c>
      <c r="BI162" s="62">
        <f ca="1">AVERAGE(OFFSET($BH$3,0,0,'Données projet'!$E$11+1,1))-AVERAGE(OFFSET($H$3,0,0,'Données projet'!$E$11+1,1))</f>
        <v>294.05955218567476</v>
      </c>
      <c r="BJ162" s="62">
        <f t="shared" si="146"/>
        <v>294.839995960176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>
        <f>BY162*VLOOKUP('Données projet'!$B$12,Paramètres!$A$1:$I$89,3,0)*VLOOKUP('Données projet'!$B$12,Paramètres!$A$1:$I$89,5,0)</f>
        <v>0</v>
      </c>
      <c r="CA162" s="14" t="e">
        <f t="shared" si="170"/>
        <v>#NUM!</v>
      </c>
      <c r="CB162" s="22" t="e">
        <f t="shared" si="171"/>
        <v>#NUM!</v>
      </c>
      <c r="CC162" s="62" t="e">
        <f t="shared" si="119"/>
        <v>#NUM!</v>
      </c>
      <c r="CD162" s="62">
        <f ca="1">AVERAGE(OFFSET($CC$3,0,0,'Données projet'!$E$12+1,1))-AVERAGE(OFFSET($H$3,0,0,'Données projet'!$E$12+1,1))</f>
        <v>548.17046467409421</v>
      </c>
      <c r="CE162" s="62">
        <f t="shared" si="148"/>
        <v>341.9250949809848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-5.6843418860808015E-14</v>
      </c>
      <c r="CU162" s="18">
        <f>CT162*VLOOKUP('Données projet'!$B$13,Paramètres!$A$1:$I$89,3,0)*VLOOKUP('Données projet'!$B$13,Paramètres!$A$1:$I$89,5,0)</f>
        <v>-5.7639226724859328E-14</v>
      </c>
      <c r="CV162" s="14" t="e">
        <f t="shared" si="173"/>
        <v>#NUM!</v>
      </c>
      <c r="CW162" s="22" t="e">
        <f t="shared" si="174"/>
        <v>#NUM!</v>
      </c>
      <c r="CX162" s="62" t="e">
        <f t="shared" si="122"/>
        <v>#NUM!</v>
      </c>
      <c r="CY162" s="62">
        <f ca="1">AVERAGE(OFFSET($CX$3,0,0,'Données projet'!$E$13+1,1))-AVERAGE(OFFSET($H$3,0,0,'Données projet'!$E$13+1,1))</f>
        <v>345.67675698621832</v>
      </c>
      <c r="CZ162" s="62">
        <f t="shared" si="150"/>
        <v>178.72086185623849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0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70">
        <f t="shared" si="110"/>
        <v>183.33333333333334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5.6843418860808015E-14</v>
      </c>
      <c r="O163" s="14">
        <f>N163*VLOOKUP('Données projet'!$B$9,Paramètres!$A$1:$I$89,3,0)*VLOOKUP('Données projet'!$B$9,Paramètres!$A$1:$I$89,5,0)</f>
        <v>5.9412741393316544E-14</v>
      </c>
      <c r="P163" s="14">
        <f t="shared" si="141"/>
        <v>9.483138037075782E-13</v>
      </c>
      <c r="Q163" s="22">
        <f t="shared" si="162"/>
        <v>1.7551237327173916E-12</v>
      </c>
      <c r="R163" s="62">
        <f t="shared" si="109"/>
        <v>287.75907759269012</v>
      </c>
      <c r="S163" s="62">
        <f ca="1">AVERAGE(OFFSET($R$3,0,0,'Données projet'!$E$9+1,1))-AVERAGE(OFFSET($H$3,0,0,'Données projet'!$E$9+1,1))</f>
        <v>339.31420023556404</v>
      </c>
      <c r="T163" s="62">
        <f t="shared" si="142"/>
        <v>340.55370180356397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>
        <f>AI163*VLOOKUP('Données projet'!$B$10,Paramètres!$A$1:$I$89,3,0)*VLOOKUP('Données projet'!$B$10,Paramètres!$A$1:$I$89,5,0)</f>
        <v>0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520.80494930257237</v>
      </c>
      <c r="AO163" s="62">
        <f t="shared" si="144"/>
        <v>325.72635759450861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5.6843418860808015E-14</v>
      </c>
      <c r="BE163" s="14">
        <f>BD163*VLOOKUP('Données projet'!$B$11,Paramètres!$A$1:$I$89,3,0)*VLOOKUP('Données projet'!$B$11,Paramètres!$A$1:$I$89,5,0)</f>
        <v>4.9658410716801891E-14</v>
      </c>
      <c r="BF163" s="14">
        <f t="shared" si="167"/>
        <v>8.0934058173791862E-13</v>
      </c>
      <c r="BG163" s="22">
        <f t="shared" si="168"/>
        <v>1.4960899118586383E-12</v>
      </c>
      <c r="BH163" s="62">
        <f t="shared" si="116"/>
        <v>287.75907759268983</v>
      </c>
      <c r="BI163" s="62">
        <f ca="1">AVERAGE(OFFSET($BH$3,0,0,'Données projet'!$E$11+1,1))-AVERAGE(OFFSET($H$3,0,0,'Données projet'!$E$11+1,1))</f>
        <v>294.05955218567476</v>
      </c>
      <c r="BJ163" s="62">
        <f t="shared" si="146"/>
        <v>294.839995960176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>
        <f>BY163*VLOOKUP('Données projet'!$B$12,Paramètres!$A$1:$I$89,3,0)*VLOOKUP('Données projet'!$B$12,Paramètres!$A$1:$I$89,5,0)</f>
        <v>0</v>
      </c>
      <c r="CA163" s="14" t="e">
        <f t="shared" si="170"/>
        <v>#NUM!</v>
      </c>
      <c r="CB163" s="22" t="e">
        <f t="shared" si="171"/>
        <v>#NUM!</v>
      </c>
      <c r="CC163" s="62" t="e">
        <f t="shared" si="119"/>
        <v>#NUM!</v>
      </c>
      <c r="CD163" s="62">
        <f ca="1">AVERAGE(OFFSET($CC$3,0,0,'Données projet'!$E$12+1,1))-AVERAGE(OFFSET($H$3,0,0,'Données projet'!$E$12+1,1))</f>
        <v>548.17046467409421</v>
      </c>
      <c r="CE163" s="62">
        <f t="shared" si="148"/>
        <v>341.9250949809848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-5.6843418860808015E-14</v>
      </c>
      <c r="CU163" s="18">
        <f>CT163*VLOOKUP('Données projet'!$B$13,Paramètres!$A$1:$I$89,3,0)*VLOOKUP('Données projet'!$B$13,Paramètres!$A$1:$I$89,5,0)</f>
        <v>-5.7639226724859328E-14</v>
      </c>
      <c r="CV163" s="14" t="e">
        <f t="shared" si="173"/>
        <v>#NUM!</v>
      </c>
      <c r="CW163" s="22" t="e">
        <f t="shared" si="174"/>
        <v>#NUM!</v>
      </c>
      <c r="CX163" s="62" t="e">
        <f t="shared" si="122"/>
        <v>#NUM!</v>
      </c>
      <c r="CY163" s="62">
        <f ca="1">AVERAGE(OFFSET($CX$3,0,0,'Données projet'!$E$13+1,1))-AVERAGE(OFFSET($H$3,0,0,'Données projet'!$E$13+1,1))</f>
        <v>345.67675698621832</v>
      </c>
      <c r="CZ163" s="62">
        <f t="shared" si="150"/>
        <v>178.72086185623849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0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70">
        <f t="shared" si="110"/>
        <v>183.33333333333334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5.6843418860808015E-14</v>
      </c>
      <c r="O164" s="14">
        <f>N164*VLOOKUP('Données projet'!$B$9,Paramètres!$A$1:$I$89,3,0)*VLOOKUP('Données projet'!$B$9,Paramètres!$A$1:$I$89,5,0)</f>
        <v>5.9412741393316544E-14</v>
      </c>
      <c r="P164" s="14">
        <f t="shared" si="141"/>
        <v>9.483138037075782E-13</v>
      </c>
      <c r="Q164" s="22">
        <f t="shared" si="162"/>
        <v>1.7551237327173916E-12</v>
      </c>
      <c r="R164" s="62">
        <f t="shared" si="109"/>
        <v>287.85577846762146</v>
      </c>
      <c r="S164" s="62">
        <f ca="1">AVERAGE(OFFSET($R$3,0,0,'Données projet'!$E$9+1,1))-AVERAGE(OFFSET($H$3,0,0,'Données projet'!$E$9+1,1))</f>
        <v>339.31420023556404</v>
      </c>
      <c r="T164" s="62">
        <f t="shared" si="142"/>
        <v>340.55370180356397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>
        <f>AI164*VLOOKUP('Données projet'!$B$10,Paramètres!$A$1:$I$89,3,0)*VLOOKUP('Données projet'!$B$10,Paramètres!$A$1:$I$89,5,0)</f>
        <v>0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520.80494930257237</v>
      </c>
      <c r="AO164" s="62">
        <f t="shared" si="144"/>
        <v>325.72635759450861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5.6843418860808015E-14</v>
      </c>
      <c r="BE164" s="14">
        <f>BD164*VLOOKUP('Données projet'!$B$11,Paramètres!$A$1:$I$89,3,0)*VLOOKUP('Données projet'!$B$11,Paramètres!$A$1:$I$89,5,0)</f>
        <v>4.9658410716801891E-14</v>
      </c>
      <c r="BF164" s="14">
        <f t="shared" si="167"/>
        <v>8.0934058173791862E-13</v>
      </c>
      <c r="BG164" s="22">
        <f t="shared" si="168"/>
        <v>1.4960899118586383E-12</v>
      </c>
      <c r="BH164" s="62">
        <f t="shared" si="116"/>
        <v>287.85577846762118</v>
      </c>
      <c r="BI164" s="62">
        <f ca="1">AVERAGE(OFFSET($BH$3,0,0,'Données projet'!$E$11+1,1))-AVERAGE(OFFSET($H$3,0,0,'Données projet'!$E$11+1,1))</f>
        <v>294.05955218567476</v>
      </c>
      <c r="BJ164" s="62">
        <f t="shared" si="146"/>
        <v>294.839995960176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>
        <f>BY164*VLOOKUP('Données projet'!$B$12,Paramètres!$A$1:$I$89,3,0)*VLOOKUP('Données projet'!$B$12,Paramètres!$A$1:$I$89,5,0)</f>
        <v>0</v>
      </c>
      <c r="CA164" s="14" t="e">
        <f t="shared" si="170"/>
        <v>#NUM!</v>
      </c>
      <c r="CB164" s="22" t="e">
        <f t="shared" si="171"/>
        <v>#NUM!</v>
      </c>
      <c r="CC164" s="62" t="e">
        <f t="shared" si="119"/>
        <v>#NUM!</v>
      </c>
      <c r="CD164" s="62">
        <f ca="1">AVERAGE(OFFSET($CC$3,0,0,'Données projet'!$E$12+1,1))-AVERAGE(OFFSET($H$3,0,0,'Données projet'!$E$12+1,1))</f>
        <v>548.17046467409421</v>
      </c>
      <c r="CE164" s="62">
        <f t="shared" si="148"/>
        <v>341.9250949809848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-5.6843418860808015E-14</v>
      </c>
      <c r="CU164" s="18">
        <f>CT164*VLOOKUP('Données projet'!$B$13,Paramètres!$A$1:$I$89,3,0)*VLOOKUP('Données projet'!$B$13,Paramètres!$A$1:$I$89,5,0)</f>
        <v>-5.7639226724859328E-14</v>
      </c>
      <c r="CV164" s="14" t="e">
        <f t="shared" si="173"/>
        <v>#NUM!</v>
      </c>
      <c r="CW164" s="22" t="e">
        <f t="shared" si="174"/>
        <v>#NUM!</v>
      </c>
      <c r="CX164" s="62" t="e">
        <f t="shared" si="122"/>
        <v>#NUM!</v>
      </c>
      <c r="CY164" s="62">
        <f ca="1">AVERAGE(OFFSET($CX$3,0,0,'Données projet'!$E$13+1,1))-AVERAGE(OFFSET($H$3,0,0,'Données projet'!$E$13+1,1))</f>
        <v>345.67675698621832</v>
      </c>
      <c r="CZ164" s="62">
        <f t="shared" si="150"/>
        <v>178.72086185623849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0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70">
        <f t="shared" si="110"/>
        <v>183.33333333333334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5.6843418860808015E-14</v>
      </c>
      <c r="O165" s="14">
        <f>N165*VLOOKUP('Données projet'!$B$9,Paramètres!$A$1:$I$89,3,0)*VLOOKUP('Données projet'!$B$9,Paramètres!$A$1:$I$89,5,0)</f>
        <v>5.9412741393316544E-14</v>
      </c>
      <c r="P165" s="14">
        <f t="shared" si="141"/>
        <v>9.483138037075782E-13</v>
      </c>
      <c r="Q165" s="22">
        <f t="shared" si="162"/>
        <v>1.7551237327173916E-12</v>
      </c>
      <c r="R165" s="62">
        <f t="shared" si="109"/>
        <v>287.95080179856348</v>
      </c>
      <c r="S165" s="62">
        <f ca="1">AVERAGE(OFFSET($R$3,0,0,'Données projet'!$E$9+1,1))-AVERAGE(OFFSET($H$3,0,0,'Données projet'!$E$9+1,1))</f>
        <v>339.31420023556404</v>
      </c>
      <c r="T165" s="62">
        <f t="shared" si="142"/>
        <v>340.55370180356397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>
        <f>AI165*VLOOKUP('Données projet'!$B$10,Paramètres!$A$1:$I$89,3,0)*VLOOKUP('Données projet'!$B$10,Paramètres!$A$1:$I$89,5,0)</f>
        <v>0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520.80494930257237</v>
      </c>
      <c r="AO165" s="62">
        <f t="shared" si="144"/>
        <v>325.72635759450861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5.6843418860808015E-14</v>
      </c>
      <c r="BE165" s="14">
        <f>BD165*VLOOKUP('Données projet'!$B$11,Paramètres!$A$1:$I$89,3,0)*VLOOKUP('Données projet'!$B$11,Paramètres!$A$1:$I$89,5,0)</f>
        <v>4.9658410716801891E-14</v>
      </c>
      <c r="BF165" s="14">
        <f t="shared" si="167"/>
        <v>8.0934058173791862E-13</v>
      </c>
      <c r="BG165" s="22">
        <f t="shared" si="168"/>
        <v>1.4960899118586383E-12</v>
      </c>
      <c r="BH165" s="62">
        <f t="shared" si="116"/>
        <v>287.95080179856319</v>
      </c>
      <c r="BI165" s="62">
        <f ca="1">AVERAGE(OFFSET($BH$3,0,0,'Données projet'!$E$11+1,1))-AVERAGE(OFFSET($H$3,0,0,'Données projet'!$E$11+1,1))</f>
        <v>294.05955218567476</v>
      </c>
      <c r="BJ165" s="62">
        <f t="shared" si="146"/>
        <v>294.839995960176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>
        <f>BY165*VLOOKUP('Données projet'!$B$12,Paramètres!$A$1:$I$89,3,0)*VLOOKUP('Données projet'!$B$12,Paramètres!$A$1:$I$89,5,0)</f>
        <v>0</v>
      </c>
      <c r="CA165" s="14" t="e">
        <f t="shared" si="170"/>
        <v>#NUM!</v>
      </c>
      <c r="CB165" s="22" t="e">
        <f t="shared" si="171"/>
        <v>#NUM!</v>
      </c>
      <c r="CC165" s="62" t="e">
        <f t="shared" si="119"/>
        <v>#NUM!</v>
      </c>
      <c r="CD165" s="62">
        <f ca="1">AVERAGE(OFFSET($CC$3,0,0,'Données projet'!$E$12+1,1))-AVERAGE(OFFSET($H$3,0,0,'Données projet'!$E$12+1,1))</f>
        <v>548.17046467409421</v>
      </c>
      <c r="CE165" s="62">
        <f t="shared" si="148"/>
        <v>341.9250949809848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-5.6843418860808015E-14</v>
      </c>
      <c r="CU165" s="18">
        <f>CT165*VLOOKUP('Données projet'!$B$13,Paramètres!$A$1:$I$89,3,0)*VLOOKUP('Données projet'!$B$13,Paramètres!$A$1:$I$89,5,0)</f>
        <v>-5.7639226724859328E-14</v>
      </c>
      <c r="CV165" s="14" t="e">
        <f t="shared" si="173"/>
        <v>#NUM!</v>
      </c>
      <c r="CW165" s="22" t="e">
        <f t="shared" si="174"/>
        <v>#NUM!</v>
      </c>
      <c r="CX165" s="62" t="e">
        <f t="shared" si="122"/>
        <v>#NUM!</v>
      </c>
      <c r="CY165" s="62">
        <f ca="1">AVERAGE(OFFSET($CX$3,0,0,'Données projet'!$E$13+1,1))-AVERAGE(OFFSET($H$3,0,0,'Données projet'!$E$13+1,1))</f>
        <v>345.67675698621832</v>
      </c>
      <c r="CZ165" s="62">
        <f t="shared" si="150"/>
        <v>178.72086185623849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0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70">
        <f t="shared" si="110"/>
        <v>183.33333333333334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5.6843418860808015E-14</v>
      </c>
      <c r="O166" s="14">
        <f>N166*VLOOKUP('Données projet'!$B$9,Paramètres!$A$1:$I$89,3,0)*VLOOKUP('Données projet'!$B$9,Paramètres!$A$1:$I$89,5,0)</f>
        <v>5.9412741393316544E-14</v>
      </c>
      <c r="P166" s="14">
        <f t="shared" si="141"/>
        <v>9.483138037075782E-13</v>
      </c>
      <c r="Q166" s="22">
        <f t="shared" si="162"/>
        <v>1.7551237327173916E-12</v>
      </c>
      <c r="R166" s="62">
        <f t="shared" si="109"/>
        <v>288.04417668715399</v>
      </c>
      <c r="S166" s="62">
        <f ca="1">AVERAGE(OFFSET($R$3,0,0,'Données projet'!$E$9+1,1))-AVERAGE(OFFSET($H$3,0,0,'Données projet'!$E$9+1,1))</f>
        <v>339.31420023556404</v>
      </c>
      <c r="T166" s="62">
        <f t="shared" si="142"/>
        <v>340.55370180356397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>
        <f>AI166*VLOOKUP('Données projet'!$B$10,Paramètres!$A$1:$I$89,3,0)*VLOOKUP('Données projet'!$B$10,Paramètres!$A$1:$I$89,5,0)</f>
        <v>0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520.80494930257237</v>
      </c>
      <c r="AO166" s="62">
        <f t="shared" si="144"/>
        <v>325.72635759450861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5.6843418860808015E-14</v>
      </c>
      <c r="BE166" s="14">
        <f>BD166*VLOOKUP('Données projet'!$B$11,Paramètres!$A$1:$I$89,3,0)*VLOOKUP('Données projet'!$B$11,Paramètres!$A$1:$I$89,5,0)</f>
        <v>4.9658410716801891E-14</v>
      </c>
      <c r="BF166" s="14">
        <f t="shared" si="167"/>
        <v>8.0934058173791862E-13</v>
      </c>
      <c r="BG166" s="22">
        <f t="shared" si="168"/>
        <v>1.4960899118586383E-12</v>
      </c>
      <c r="BH166" s="62">
        <f t="shared" si="116"/>
        <v>288.04417668715371</v>
      </c>
      <c r="BI166" s="62">
        <f ca="1">AVERAGE(OFFSET($BH$3,0,0,'Données projet'!$E$11+1,1))-AVERAGE(OFFSET($H$3,0,0,'Données projet'!$E$11+1,1))</f>
        <v>294.05955218567476</v>
      </c>
      <c r="BJ166" s="62">
        <f t="shared" si="146"/>
        <v>294.839995960176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>
        <f>BY166*VLOOKUP('Données projet'!$B$12,Paramètres!$A$1:$I$89,3,0)*VLOOKUP('Données projet'!$B$12,Paramètres!$A$1:$I$89,5,0)</f>
        <v>0</v>
      </c>
      <c r="CA166" s="14" t="e">
        <f t="shared" si="170"/>
        <v>#NUM!</v>
      </c>
      <c r="CB166" s="22" t="e">
        <f t="shared" si="171"/>
        <v>#NUM!</v>
      </c>
      <c r="CC166" s="62" t="e">
        <f t="shared" si="119"/>
        <v>#NUM!</v>
      </c>
      <c r="CD166" s="62">
        <f ca="1">AVERAGE(OFFSET($CC$3,0,0,'Données projet'!$E$12+1,1))-AVERAGE(OFFSET($H$3,0,0,'Données projet'!$E$12+1,1))</f>
        <v>548.17046467409421</v>
      </c>
      <c r="CE166" s="62">
        <f t="shared" si="148"/>
        <v>341.9250949809848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-5.6843418860808015E-14</v>
      </c>
      <c r="CU166" s="18">
        <f>CT166*VLOOKUP('Données projet'!$B$13,Paramètres!$A$1:$I$89,3,0)*VLOOKUP('Données projet'!$B$13,Paramètres!$A$1:$I$89,5,0)</f>
        <v>-5.7639226724859328E-14</v>
      </c>
      <c r="CV166" s="14" t="e">
        <f t="shared" si="173"/>
        <v>#NUM!</v>
      </c>
      <c r="CW166" s="22" t="e">
        <f t="shared" si="174"/>
        <v>#NUM!</v>
      </c>
      <c r="CX166" s="62" t="e">
        <f t="shared" si="122"/>
        <v>#NUM!</v>
      </c>
      <c r="CY166" s="62">
        <f ca="1">AVERAGE(OFFSET($CX$3,0,0,'Données projet'!$E$13+1,1))-AVERAGE(OFFSET($H$3,0,0,'Données projet'!$E$13+1,1))</f>
        <v>345.67675698621832</v>
      </c>
      <c r="CZ166" s="62">
        <f t="shared" si="150"/>
        <v>178.72086185623849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0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70">
        <f t="shared" si="110"/>
        <v>183.33333333333334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5.6843418860808015E-14</v>
      </c>
      <c r="O167" s="14">
        <f>N167*VLOOKUP('Données projet'!$B$9,Paramètres!$A$1:$I$89,3,0)*VLOOKUP('Données projet'!$B$9,Paramètres!$A$1:$I$89,5,0)</f>
        <v>5.9412741393316544E-14</v>
      </c>
      <c r="P167" s="14">
        <f t="shared" si="141"/>
        <v>9.483138037075782E-13</v>
      </c>
      <c r="Q167" s="22">
        <f t="shared" si="162"/>
        <v>1.7551237327173916E-12</v>
      </c>
      <c r="R167" s="62">
        <f t="shared" si="109"/>
        <v>288.13593173018245</v>
      </c>
      <c r="S167" s="62">
        <f ca="1">AVERAGE(OFFSET($R$3,0,0,'Données projet'!$E$9+1,1))-AVERAGE(OFFSET($H$3,0,0,'Données projet'!$E$9+1,1))</f>
        <v>339.31420023556404</v>
      </c>
      <c r="T167" s="62">
        <f t="shared" si="142"/>
        <v>340.55370180356397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>
        <f>AI167*VLOOKUP('Données projet'!$B$10,Paramètres!$A$1:$I$89,3,0)*VLOOKUP('Données projet'!$B$10,Paramètres!$A$1:$I$89,5,0)</f>
        <v>0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520.80494930257237</v>
      </c>
      <c r="AO167" s="62">
        <f t="shared" si="144"/>
        <v>325.72635759450861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5.6843418860808015E-14</v>
      </c>
      <c r="BE167" s="14">
        <f>BD167*VLOOKUP('Données projet'!$B$11,Paramètres!$A$1:$I$89,3,0)*VLOOKUP('Données projet'!$B$11,Paramètres!$A$1:$I$89,5,0)</f>
        <v>4.9658410716801891E-14</v>
      </c>
      <c r="BF167" s="14">
        <f t="shared" si="167"/>
        <v>8.0934058173791862E-13</v>
      </c>
      <c r="BG167" s="22">
        <f t="shared" si="168"/>
        <v>1.4960899118586383E-12</v>
      </c>
      <c r="BH167" s="62">
        <f t="shared" si="116"/>
        <v>288.13593173018216</v>
      </c>
      <c r="BI167" s="62">
        <f ca="1">AVERAGE(OFFSET($BH$3,0,0,'Données projet'!$E$11+1,1))-AVERAGE(OFFSET($H$3,0,0,'Données projet'!$E$11+1,1))</f>
        <v>294.05955218567476</v>
      </c>
      <c r="BJ167" s="62">
        <f t="shared" si="146"/>
        <v>294.839995960176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>
        <f>BY167*VLOOKUP('Données projet'!$B$12,Paramètres!$A$1:$I$89,3,0)*VLOOKUP('Données projet'!$B$12,Paramètres!$A$1:$I$89,5,0)</f>
        <v>0</v>
      </c>
      <c r="CA167" s="14" t="e">
        <f t="shared" si="170"/>
        <v>#NUM!</v>
      </c>
      <c r="CB167" s="22" t="e">
        <f t="shared" si="171"/>
        <v>#NUM!</v>
      </c>
      <c r="CC167" s="62" t="e">
        <f t="shared" si="119"/>
        <v>#NUM!</v>
      </c>
      <c r="CD167" s="62">
        <f ca="1">AVERAGE(OFFSET($CC$3,0,0,'Données projet'!$E$12+1,1))-AVERAGE(OFFSET($H$3,0,0,'Données projet'!$E$12+1,1))</f>
        <v>548.17046467409421</v>
      </c>
      <c r="CE167" s="62">
        <f t="shared" si="148"/>
        <v>341.9250949809848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-5.6843418860808015E-14</v>
      </c>
      <c r="CU167" s="18">
        <f>CT167*VLOOKUP('Données projet'!$B$13,Paramètres!$A$1:$I$89,3,0)*VLOOKUP('Données projet'!$B$13,Paramètres!$A$1:$I$89,5,0)</f>
        <v>-5.7639226724859328E-14</v>
      </c>
      <c r="CV167" s="14" t="e">
        <f t="shared" si="173"/>
        <v>#NUM!</v>
      </c>
      <c r="CW167" s="22" t="e">
        <f t="shared" si="174"/>
        <v>#NUM!</v>
      </c>
      <c r="CX167" s="62" t="e">
        <f t="shared" si="122"/>
        <v>#NUM!</v>
      </c>
      <c r="CY167" s="62">
        <f ca="1">AVERAGE(OFFSET($CX$3,0,0,'Données projet'!$E$13+1,1))-AVERAGE(OFFSET($H$3,0,0,'Données projet'!$E$13+1,1))</f>
        <v>345.67675698621832</v>
      </c>
      <c r="CZ167" s="62">
        <f t="shared" si="150"/>
        <v>178.72086185623849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0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70">
        <f t="shared" si="110"/>
        <v>183.33333333333334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5.6843418860808015E-14</v>
      </c>
      <c r="O168" s="14">
        <f>N168*VLOOKUP('Données projet'!$B$9,Paramètres!$A$1:$I$89,3,0)*VLOOKUP('Données projet'!$B$9,Paramètres!$A$1:$I$89,5,0)</f>
        <v>5.9412741393316544E-14</v>
      </c>
      <c r="P168" s="14">
        <f t="shared" si="141"/>
        <v>9.483138037075782E-13</v>
      </c>
      <c r="Q168" s="22">
        <f t="shared" si="162"/>
        <v>1.7551237327173916E-12</v>
      </c>
      <c r="R168" s="62">
        <f t="shared" si="109"/>
        <v>288.22609502834791</v>
      </c>
      <c r="S168" s="62">
        <f ca="1">AVERAGE(OFFSET($R$3,0,0,'Données projet'!$E$9+1,1))-AVERAGE(OFFSET($H$3,0,0,'Données projet'!$E$9+1,1))</f>
        <v>339.31420023556404</v>
      </c>
      <c r="T168" s="62">
        <f t="shared" si="142"/>
        <v>340.55370180356397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>
        <f>AI168*VLOOKUP('Données projet'!$B$10,Paramètres!$A$1:$I$89,3,0)*VLOOKUP('Données projet'!$B$10,Paramètres!$A$1:$I$89,5,0)</f>
        <v>0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520.80494930257237</v>
      </c>
      <c r="AO168" s="62">
        <f t="shared" si="144"/>
        <v>325.72635759450861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5.6843418860808015E-14</v>
      </c>
      <c r="BE168" s="14">
        <f>BD168*VLOOKUP('Données projet'!$B$11,Paramètres!$A$1:$I$89,3,0)*VLOOKUP('Données projet'!$B$11,Paramètres!$A$1:$I$89,5,0)</f>
        <v>4.9658410716801891E-14</v>
      </c>
      <c r="BF168" s="14">
        <f t="shared" si="167"/>
        <v>8.0934058173791862E-13</v>
      </c>
      <c r="BG168" s="22">
        <f t="shared" si="168"/>
        <v>1.4960899118586383E-12</v>
      </c>
      <c r="BH168" s="62">
        <f t="shared" si="116"/>
        <v>288.22609502834763</v>
      </c>
      <c r="BI168" s="62">
        <f ca="1">AVERAGE(OFFSET($BH$3,0,0,'Données projet'!$E$11+1,1))-AVERAGE(OFFSET($H$3,0,0,'Données projet'!$E$11+1,1))</f>
        <v>294.05955218567476</v>
      </c>
      <c r="BJ168" s="62">
        <f t="shared" si="146"/>
        <v>294.839995960176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>
        <f>BY168*VLOOKUP('Données projet'!$B$12,Paramètres!$A$1:$I$89,3,0)*VLOOKUP('Données projet'!$B$12,Paramètres!$A$1:$I$89,5,0)</f>
        <v>0</v>
      </c>
      <c r="CA168" s="14" t="e">
        <f t="shared" si="170"/>
        <v>#NUM!</v>
      </c>
      <c r="CB168" s="22" t="e">
        <f t="shared" si="171"/>
        <v>#NUM!</v>
      </c>
      <c r="CC168" s="62" t="e">
        <f t="shared" si="119"/>
        <v>#NUM!</v>
      </c>
      <c r="CD168" s="62">
        <f ca="1">AVERAGE(OFFSET($CC$3,0,0,'Données projet'!$E$12+1,1))-AVERAGE(OFFSET($H$3,0,0,'Données projet'!$E$12+1,1))</f>
        <v>548.17046467409421</v>
      </c>
      <c r="CE168" s="62">
        <f t="shared" si="148"/>
        <v>341.9250949809848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-5.6843418860808015E-14</v>
      </c>
      <c r="CU168" s="18">
        <f>CT168*VLOOKUP('Données projet'!$B$13,Paramètres!$A$1:$I$89,3,0)*VLOOKUP('Données projet'!$B$13,Paramètres!$A$1:$I$89,5,0)</f>
        <v>-5.7639226724859328E-14</v>
      </c>
      <c r="CV168" s="14" t="e">
        <f t="shared" si="173"/>
        <v>#NUM!</v>
      </c>
      <c r="CW168" s="22" t="e">
        <f t="shared" si="174"/>
        <v>#NUM!</v>
      </c>
      <c r="CX168" s="62" t="e">
        <f t="shared" si="122"/>
        <v>#NUM!</v>
      </c>
      <c r="CY168" s="62">
        <f ca="1">AVERAGE(OFFSET($CX$3,0,0,'Données projet'!$E$13+1,1))-AVERAGE(OFFSET($H$3,0,0,'Données projet'!$E$13+1,1))</f>
        <v>345.67675698621832</v>
      </c>
      <c r="CZ168" s="62">
        <f t="shared" si="150"/>
        <v>178.72086185623849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0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70">
        <f t="shared" si="110"/>
        <v>183.33333333333334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5.6843418860808015E-14</v>
      </c>
      <c r="O169" s="14">
        <f>N169*VLOOKUP('Données projet'!$B$9,Paramètres!$A$1:$I$89,3,0)*VLOOKUP('Données projet'!$B$9,Paramètres!$A$1:$I$89,5,0)</f>
        <v>5.9412741393316544E-14</v>
      </c>
      <c r="P169" s="14">
        <f t="shared" si="141"/>
        <v>9.483138037075782E-13</v>
      </c>
      <c r="Q169" s="22">
        <f t="shared" si="162"/>
        <v>1.7551237327173916E-12</v>
      </c>
      <c r="R169" s="62">
        <f t="shared" si="109"/>
        <v>288.31469419486518</v>
      </c>
      <c r="S169" s="62">
        <f ca="1">AVERAGE(OFFSET($R$3,0,0,'Données projet'!$E$9+1,1))-AVERAGE(OFFSET($H$3,0,0,'Données projet'!$E$9+1,1))</f>
        <v>339.31420023556404</v>
      </c>
      <c r="T169" s="62">
        <f t="shared" si="142"/>
        <v>340.55370180356397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>
        <f>AI169*VLOOKUP('Données projet'!$B$10,Paramètres!$A$1:$I$89,3,0)*VLOOKUP('Données projet'!$B$10,Paramètres!$A$1:$I$89,5,0)</f>
        <v>0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520.80494930257237</v>
      </c>
      <c r="AO169" s="62">
        <f t="shared" si="144"/>
        <v>325.72635759450861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5.6843418860808015E-14</v>
      </c>
      <c r="BE169" s="14">
        <f>BD169*VLOOKUP('Données projet'!$B$11,Paramètres!$A$1:$I$89,3,0)*VLOOKUP('Données projet'!$B$11,Paramètres!$A$1:$I$89,5,0)</f>
        <v>4.9658410716801891E-14</v>
      </c>
      <c r="BF169" s="14">
        <f t="shared" si="167"/>
        <v>8.0934058173791862E-13</v>
      </c>
      <c r="BG169" s="22">
        <f t="shared" si="168"/>
        <v>1.4960899118586383E-12</v>
      </c>
      <c r="BH169" s="62">
        <f t="shared" si="116"/>
        <v>288.3146941948649</v>
      </c>
      <c r="BI169" s="62">
        <f ca="1">AVERAGE(OFFSET($BH$3,0,0,'Données projet'!$E$11+1,1))-AVERAGE(OFFSET($H$3,0,0,'Données projet'!$E$11+1,1))</f>
        <v>294.05955218567476</v>
      </c>
      <c r="BJ169" s="62">
        <f t="shared" si="146"/>
        <v>294.839995960176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>
        <f>BY169*VLOOKUP('Données projet'!$B$12,Paramètres!$A$1:$I$89,3,0)*VLOOKUP('Données projet'!$B$12,Paramètres!$A$1:$I$89,5,0)</f>
        <v>0</v>
      </c>
      <c r="CA169" s="14" t="e">
        <f t="shared" si="170"/>
        <v>#NUM!</v>
      </c>
      <c r="CB169" s="22" t="e">
        <f t="shared" si="171"/>
        <v>#NUM!</v>
      </c>
      <c r="CC169" s="62" t="e">
        <f t="shared" si="119"/>
        <v>#NUM!</v>
      </c>
      <c r="CD169" s="62">
        <f ca="1">AVERAGE(OFFSET($CC$3,0,0,'Données projet'!$E$12+1,1))-AVERAGE(OFFSET($H$3,0,0,'Données projet'!$E$12+1,1))</f>
        <v>548.17046467409421</v>
      </c>
      <c r="CE169" s="62">
        <f t="shared" si="148"/>
        <v>341.9250949809848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-5.6843418860808015E-14</v>
      </c>
      <c r="CU169" s="18">
        <f>CT169*VLOOKUP('Données projet'!$B$13,Paramètres!$A$1:$I$89,3,0)*VLOOKUP('Données projet'!$B$13,Paramètres!$A$1:$I$89,5,0)</f>
        <v>-5.7639226724859328E-14</v>
      </c>
      <c r="CV169" s="14" t="e">
        <f t="shared" si="173"/>
        <v>#NUM!</v>
      </c>
      <c r="CW169" s="22" t="e">
        <f t="shared" si="174"/>
        <v>#NUM!</v>
      </c>
      <c r="CX169" s="62" t="e">
        <f t="shared" si="122"/>
        <v>#NUM!</v>
      </c>
      <c r="CY169" s="62">
        <f ca="1">AVERAGE(OFFSET($CX$3,0,0,'Données projet'!$E$13+1,1))-AVERAGE(OFFSET($H$3,0,0,'Données projet'!$E$13+1,1))</f>
        <v>345.67675698621832</v>
      </c>
      <c r="CZ169" s="62">
        <f t="shared" si="150"/>
        <v>178.72086185623849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0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70">
        <f t="shared" si="110"/>
        <v>183.33333333333334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5.6843418860808015E-14</v>
      </c>
      <c r="O170" s="14">
        <f>N170*VLOOKUP('Données projet'!$B$9,Paramètres!$A$1:$I$89,3,0)*VLOOKUP('Données projet'!$B$9,Paramètres!$A$1:$I$89,5,0)</f>
        <v>5.9412741393316544E-14</v>
      </c>
      <c r="P170" s="14">
        <f t="shared" si="141"/>
        <v>9.483138037075782E-13</v>
      </c>
      <c r="Q170" s="22">
        <f t="shared" si="162"/>
        <v>1.7551237327173916E-12</v>
      </c>
      <c r="R170" s="62">
        <f t="shared" si="109"/>
        <v>288.40175636392138</v>
      </c>
      <c r="S170" s="62">
        <f ca="1">AVERAGE(OFFSET($R$3,0,0,'Données projet'!$E$9+1,1))-AVERAGE(OFFSET($H$3,0,0,'Données projet'!$E$9+1,1))</f>
        <v>339.31420023556404</v>
      </c>
      <c r="T170" s="62">
        <f t="shared" si="142"/>
        <v>340.55370180356397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>
        <f>AI170*VLOOKUP('Données projet'!$B$10,Paramètres!$A$1:$I$89,3,0)*VLOOKUP('Données projet'!$B$10,Paramètres!$A$1:$I$89,5,0)</f>
        <v>0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520.80494930257237</v>
      </c>
      <c r="AO170" s="62">
        <f t="shared" si="144"/>
        <v>325.72635759450861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5.6843418860808015E-14</v>
      </c>
      <c r="BE170" s="14">
        <f>BD170*VLOOKUP('Données projet'!$B$11,Paramètres!$A$1:$I$89,3,0)*VLOOKUP('Données projet'!$B$11,Paramètres!$A$1:$I$89,5,0)</f>
        <v>4.9658410716801891E-14</v>
      </c>
      <c r="BF170" s="14">
        <f t="shared" si="167"/>
        <v>8.0934058173791862E-13</v>
      </c>
      <c r="BG170" s="22">
        <f t="shared" si="168"/>
        <v>1.4960899118586383E-12</v>
      </c>
      <c r="BH170" s="62">
        <f t="shared" si="116"/>
        <v>288.40175636392109</v>
      </c>
      <c r="BI170" s="62">
        <f ca="1">AVERAGE(OFFSET($BH$3,0,0,'Données projet'!$E$11+1,1))-AVERAGE(OFFSET($H$3,0,0,'Données projet'!$E$11+1,1))</f>
        <v>294.05955218567476</v>
      </c>
      <c r="BJ170" s="62">
        <f t="shared" si="146"/>
        <v>294.839995960176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>
        <f>BY170*VLOOKUP('Données projet'!$B$12,Paramètres!$A$1:$I$89,3,0)*VLOOKUP('Données projet'!$B$12,Paramètres!$A$1:$I$89,5,0)</f>
        <v>0</v>
      </c>
      <c r="CA170" s="14" t="e">
        <f t="shared" si="170"/>
        <v>#NUM!</v>
      </c>
      <c r="CB170" s="22" t="e">
        <f t="shared" si="171"/>
        <v>#NUM!</v>
      </c>
      <c r="CC170" s="62" t="e">
        <f t="shared" si="119"/>
        <v>#NUM!</v>
      </c>
      <c r="CD170" s="62">
        <f ca="1">AVERAGE(OFFSET($CC$3,0,0,'Données projet'!$E$12+1,1))-AVERAGE(OFFSET($H$3,0,0,'Données projet'!$E$12+1,1))</f>
        <v>548.17046467409421</v>
      </c>
      <c r="CE170" s="62">
        <f t="shared" si="148"/>
        <v>341.9250949809848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-5.6843418860808015E-14</v>
      </c>
      <c r="CU170" s="18">
        <f>CT170*VLOOKUP('Données projet'!$B$13,Paramètres!$A$1:$I$89,3,0)*VLOOKUP('Données projet'!$B$13,Paramètres!$A$1:$I$89,5,0)</f>
        <v>-5.7639226724859328E-14</v>
      </c>
      <c r="CV170" s="14" t="e">
        <f t="shared" si="173"/>
        <v>#NUM!</v>
      </c>
      <c r="CW170" s="22" t="e">
        <f t="shared" si="174"/>
        <v>#NUM!</v>
      </c>
      <c r="CX170" s="62" t="e">
        <f t="shared" si="122"/>
        <v>#NUM!</v>
      </c>
      <c r="CY170" s="62">
        <f ca="1">AVERAGE(OFFSET($CX$3,0,0,'Données projet'!$E$13+1,1))-AVERAGE(OFFSET($H$3,0,0,'Données projet'!$E$13+1,1))</f>
        <v>345.67675698621832</v>
      </c>
      <c r="CZ170" s="62">
        <f t="shared" si="150"/>
        <v>178.72086185623849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0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70">
        <f t="shared" si="110"/>
        <v>183.33333333333334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5.6843418860808015E-14</v>
      </c>
      <c r="O171" s="14">
        <f>N171*VLOOKUP('Données projet'!$B$9,Paramètres!$A$1:$I$89,3,0)*VLOOKUP('Données projet'!$B$9,Paramètres!$A$1:$I$89,5,0)</f>
        <v>5.9412741393316544E-14</v>
      </c>
      <c r="P171" s="14">
        <f t="shared" si="141"/>
        <v>9.483138037075782E-13</v>
      </c>
      <c r="Q171" s="22">
        <f t="shared" si="162"/>
        <v>1.7551237327173916E-12</v>
      </c>
      <c r="R171" s="62">
        <f t="shared" si="109"/>
        <v>288.48730819898628</v>
      </c>
      <c r="S171" s="62">
        <f ca="1">AVERAGE(OFFSET($R$3,0,0,'Données projet'!$E$9+1,1))-AVERAGE(OFFSET($H$3,0,0,'Données projet'!$E$9+1,1))</f>
        <v>339.31420023556404</v>
      </c>
      <c r="T171" s="62">
        <f t="shared" si="142"/>
        <v>340.55370180356397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>
        <f>AI171*VLOOKUP('Données projet'!$B$10,Paramètres!$A$1:$I$89,3,0)*VLOOKUP('Données projet'!$B$10,Paramètres!$A$1:$I$89,5,0)</f>
        <v>0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520.80494930257237</v>
      </c>
      <c r="AO171" s="62">
        <f t="shared" si="144"/>
        <v>325.72635759450861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5.6843418860808015E-14</v>
      </c>
      <c r="BE171" s="14">
        <f>BD171*VLOOKUP('Données projet'!$B$11,Paramètres!$A$1:$I$89,3,0)*VLOOKUP('Données projet'!$B$11,Paramètres!$A$1:$I$89,5,0)</f>
        <v>4.9658410716801891E-14</v>
      </c>
      <c r="BF171" s="14">
        <f t="shared" si="167"/>
        <v>8.0934058173791862E-13</v>
      </c>
      <c r="BG171" s="22">
        <f t="shared" si="168"/>
        <v>1.4960899118586383E-12</v>
      </c>
      <c r="BH171" s="62">
        <f t="shared" si="116"/>
        <v>288.487308198986</v>
      </c>
      <c r="BI171" s="62">
        <f ca="1">AVERAGE(OFFSET($BH$3,0,0,'Données projet'!$E$11+1,1))-AVERAGE(OFFSET($H$3,0,0,'Données projet'!$E$11+1,1))</f>
        <v>294.05955218567476</v>
      </c>
      <c r="BJ171" s="62">
        <f t="shared" si="146"/>
        <v>294.839995960176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>
        <f>BY171*VLOOKUP('Données projet'!$B$12,Paramètres!$A$1:$I$89,3,0)*VLOOKUP('Données projet'!$B$12,Paramètres!$A$1:$I$89,5,0)</f>
        <v>0</v>
      </c>
      <c r="CA171" s="14" t="e">
        <f t="shared" si="170"/>
        <v>#NUM!</v>
      </c>
      <c r="CB171" s="22" t="e">
        <f t="shared" si="171"/>
        <v>#NUM!</v>
      </c>
      <c r="CC171" s="62" t="e">
        <f t="shared" si="119"/>
        <v>#NUM!</v>
      </c>
      <c r="CD171" s="62">
        <f ca="1">AVERAGE(OFFSET($CC$3,0,0,'Données projet'!$E$12+1,1))-AVERAGE(OFFSET($H$3,0,0,'Données projet'!$E$12+1,1))</f>
        <v>548.17046467409421</v>
      </c>
      <c r="CE171" s="62">
        <f t="shared" si="148"/>
        <v>341.9250949809848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-5.6843418860808015E-14</v>
      </c>
      <c r="CU171" s="18">
        <f>CT171*VLOOKUP('Données projet'!$B$13,Paramètres!$A$1:$I$89,3,0)*VLOOKUP('Données projet'!$B$13,Paramètres!$A$1:$I$89,5,0)</f>
        <v>-5.7639226724859328E-14</v>
      </c>
      <c r="CV171" s="14" t="e">
        <f t="shared" si="173"/>
        <v>#NUM!</v>
      </c>
      <c r="CW171" s="22" t="e">
        <f t="shared" si="174"/>
        <v>#NUM!</v>
      </c>
      <c r="CX171" s="62" t="e">
        <f t="shared" si="122"/>
        <v>#NUM!</v>
      </c>
      <c r="CY171" s="62">
        <f ca="1">AVERAGE(OFFSET($CX$3,0,0,'Données projet'!$E$13+1,1))-AVERAGE(OFFSET($H$3,0,0,'Données projet'!$E$13+1,1))</f>
        <v>345.67675698621832</v>
      </c>
      <c r="CZ171" s="62">
        <f t="shared" si="150"/>
        <v>178.72086185623849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0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70">
        <f t="shared" si="110"/>
        <v>183.33333333333334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5.6843418860808015E-14</v>
      </c>
      <c r="O172" s="14">
        <f>N172*VLOOKUP('Données projet'!$B$9,Paramètres!$A$1:$I$89,3,0)*VLOOKUP('Données projet'!$B$9,Paramètres!$A$1:$I$89,5,0)</f>
        <v>5.9412741393316544E-14</v>
      </c>
      <c r="P172" s="14">
        <f t="shared" si="141"/>
        <v>9.483138037075782E-13</v>
      </c>
      <c r="Q172" s="22">
        <f t="shared" si="162"/>
        <v>1.7551237327173916E-12</v>
      </c>
      <c r="R172" s="62">
        <f t="shared" si="109"/>
        <v>288.57137590097818</v>
      </c>
      <c r="S172" s="62">
        <f ca="1">AVERAGE(OFFSET($R$3,0,0,'Données projet'!$E$9+1,1))-AVERAGE(OFFSET($H$3,0,0,'Données projet'!$E$9+1,1))</f>
        <v>339.31420023556404</v>
      </c>
      <c r="T172" s="62">
        <f t="shared" si="142"/>
        <v>340.55370180356397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>
        <f>AI172*VLOOKUP('Données projet'!$B$10,Paramètres!$A$1:$I$89,3,0)*VLOOKUP('Données projet'!$B$10,Paramètres!$A$1:$I$89,5,0)</f>
        <v>0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520.80494930257237</v>
      </c>
      <c r="AO172" s="62">
        <f t="shared" si="144"/>
        <v>325.72635759450861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5.6843418860808015E-14</v>
      </c>
      <c r="BE172" s="14">
        <f>BD172*VLOOKUP('Données projet'!$B$11,Paramètres!$A$1:$I$89,3,0)*VLOOKUP('Données projet'!$B$11,Paramètres!$A$1:$I$89,5,0)</f>
        <v>4.9658410716801891E-14</v>
      </c>
      <c r="BF172" s="14">
        <f t="shared" si="167"/>
        <v>8.0934058173791862E-13</v>
      </c>
      <c r="BG172" s="22">
        <f t="shared" si="168"/>
        <v>1.4960899118586383E-12</v>
      </c>
      <c r="BH172" s="62">
        <f t="shared" si="116"/>
        <v>288.5713759009779</v>
      </c>
      <c r="BI172" s="62">
        <f ca="1">AVERAGE(OFFSET($BH$3,0,0,'Données projet'!$E$11+1,1))-AVERAGE(OFFSET($H$3,0,0,'Données projet'!$E$11+1,1))</f>
        <v>294.05955218567476</v>
      </c>
      <c r="BJ172" s="62">
        <f t="shared" si="146"/>
        <v>294.839995960176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>
        <f>BY172*VLOOKUP('Données projet'!$B$12,Paramètres!$A$1:$I$89,3,0)*VLOOKUP('Données projet'!$B$12,Paramètres!$A$1:$I$89,5,0)</f>
        <v>0</v>
      </c>
      <c r="CA172" s="14" t="e">
        <f t="shared" si="170"/>
        <v>#NUM!</v>
      </c>
      <c r="CB172" s="22" t="e">
        <f t="shared" si="171"/>
        <v>#NUM!</v>
      </c>
      <c r="CC172" s="62" t="e">
        <f t="shared" si="119"/>
        <v>#NUM!</v>
      </c>
      <c r="CD172" s="62">
        <f ca="1">AVERAGE(OFFSET($CC$3,0,0,'Données projet'!$E$12+1,1))-AVERAGE(OFFSET($H$3,0,0,'Données projet'!$E$12+1,1))</f>
        <v>548.17046467409421</v>
      </c>
      <c r="CE172" s="62">
        <f t="shared" si="148"/>
        <v>341.9250949809848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-5.6843418860808015E-14</v>
      </c>
      <c r="CU172" s="18">
        <f>CT172*VLOOKUP('Données projet'!$B$13,Paramètres!$A$1:$I$89,3,0)*VLOOKUP('Données projet'!$B$13,Paramètres!$A$1:$I$89,5,0)</f>
        <v>-5.7639226724859328E-14</v>
      </c>
      <c r="CV172" s="14" t="e">
        <f t="shared" si="173"/>
        <v>#NUM!</v>
      </c>
      <c r="CW172" s="22" t="e">
        <f t="shared" si="174"/>
        <v>#NUM!</v>
      </c>
      <c r="CX172" s="62" t="e">
        <f t="shared" si="122"/>
        <v>#NUM!</v>
      </c>
      <c r="CY172" s="62">
        <f ca="1">AVERAGE(OFFSET($CX$3,0,0,'Données projet'!$E$13+1,1))-AVERAGE(OFFSET($H$3,0,0,'Données projet'!$E$13+1,1))</f>
        <v>345.67675698621832</v>
      </c>
      <c r="CZ172" s="62">
        <f t="shared" si="150"/>
        <v>178.72086185623849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0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70">
        <f t="shared" si="110"/>
        <v>183.33333333333334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5.6843418860808015E-14</v>
      </c>
      <c r="O173" s="14">
        <f>N173*VLOOKUP('Données projet'!$B$9,Paramètres!$A$1:$I$89,3,0)*VLOOKUP('Données projet'!$B$9,Paramètres!$A$1:$I$89,5,0)</f>
        <v>5.9412741393316544E-14</v>
      </c>
      <c r="P173" s="14">
        <f t="shared" si="141"/>
        <v>9.483138037075782E-13</v>
      </c>
      <c r="Q173" s="22">
        <f t="shared" si="162"/>
        <v>1.7551237327173916E-12</v>
      </c>
      <c r="R173" s="62">
        <f t="shared" si="109"/>
        <v>288.65398521628765</v>
      </c>
      <c r="S173" s="62">
        <f ca="1">AVERAGE(OFFSET($R$3,0,0,'Données projet'!$E$9+1,1))-AVERAGE(OFFSET($H$3,0,0,'Données projet'!$E$9+1,1))</f>
        <v>339.31420023556404</v>
      </c>
      <c r="T173" s="62">
        <f t="shared" si="142"/>
        <v>340.55370180356397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>
        <f>AI173*VLOOKUP('Données projet'!$B$10,Paramètres!$A$1:$I$89,3,0)*VLOOKUP('Données projet'!$B$10,Paramètres!$A$1:$I$89,5,0)</f>
        <v>0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520.80494930257237</v>
      </c>
      <c r="AO173" s="62">
        <f t="shared" si="144"/>
        <v>325.72635759450861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5.6843418860808015E-14</v>
      </c>
      <c r="BE173" s="14">
        <f>BD173*VLOOKUP('Données projet'!$B$11,Paramètres!$A$1:$I$89,3,0)*VLOOKUP('Données projet'!$B$11,Paramètres!$A$1:$I$89,5,0)</f>
        <v>4.9658410716801891E-14</v>
      </c>
      <c r="BF173" s="14">
        <f t="shared" si="167"/>
        <v>8.0934058173791862E-13</v>
      </c>
      <c r="BG173" s="22">
        <f t="shared" si="168"/>
        <v>1.4960899118586383E-12</v>
      </c>
      <c r="BH173" s="62">
        <f t="shared" si="116"/>
        <v>288.65398521628737</v>
      </c>
      <c r="BI173" s="62">
        <f ca="1">AVERAGE(OFFSET($BH$3,0,0,'Données projet'!$E$11+1,1))-AVERAGE(OFFSET($H$3,0,0,'Données projet'!$E$11+1,1))</f>
        <v>294.05955218567476</v>
      </c>
      <c r="BJ173" s="62">
        <f t="shared" si="146"/>
        <v>294.839995960176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>
        <f>BY173*VLOOKUP('Données projet'!$B$12,Paramètres!$A$1:$I$89,3,0)*VLOOKUP('Données projet'!$B$12,Paramètres!$A$1:$I$89,5,0)</f>
        <v>0</v>
      </c>
      <c r="CA173" s="14" t="e">
        <f t="shared" si="170"/>
        <v>#NUM!</v>
      </c>
      <c r="CB173" s="22" t="e">
        <f t="shared" si="171"/>
        <v>#NUM!</v>
      </c>
      <c r="CC173" s="62" t="e">
        <f t="shared" si="119"/>
        <v>#NUM!</v>
      </c>
      <c r="CD173" s="62">
        <f ca="1">AVERAGE(OFFSET($CC$3,0,0,'Données projet'!$E$12+1,1))-AVERAGE(OFFSET($H$3,0,0,'Données projet'!$E$12+1,1))</f>
        <v>548.17046467409421</v>
      </c>
      <c r="CE173" s="62">
        <f t="shared" si="148"/>
        <v>341.9250949809848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-5.6843418860808015E-14</v>
      </c>
      <c r="CU173" s="18">
        <f>CT173*VLOOKUP('Données projet'!$B$13,Paramètres!$A$1:$I$89,3,0)*VLOOKUP('Données projet'!$B$13,Paramètres!$A$1:$I$89,5,0)</f>
        <v>-5.7639226724859328E-14</v>
      </c>
      <c r="CV173" s="14" t="e">
        <f t="shared" si="173"/>
        <v>#NUM!</v>
      </c>
      <c r="CW173" s="22" t="e">
        <f t="shared" si="174"/>
        <v>#NUM!</v>
      </c>
      <c r="CX173" s="62" t="e">
        <f t="shared" si="122"/>
        <v>#NUM!</v>
      </c>
      <c r="CY173" s="62">
        <f ca="1">AVERAGE(OFFSET($CX$3,0,0,'Données projet'!$E$13+1,1))-AVERAGE(OFFSET($H$3,0,0,'Données projet'!$E$13+1,1))</f>
        <v>345.67675698621832</v>
      </c>
      <c r="CZ173" s="62">
        <f t="shared" si="150"/>
        <v>178.72086185623849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0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70">
        <f t="shared" si="110"/>
        <v>183.33333333333334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5.6843418860808015E-14</v>
      </c>
      <c r="O174" s="14">
        <f>N174*VLOOKUP('Données projet'!$B$9,Paramètres!$A$1:$I$89,3,0)*VLOOKUP('Données projet'!$B$9,Paramètres!$A$1:$I$89,5,0)</f>
        <v>5.9412741393316544E-14</v>
      </c>
      <c r="P174" s="14">
        <f t="shared" si="141"/>
        <v>9.483138037075782E-13</v>
      </c>
      <c r="Q174" s="22">
        <f t="shared" si="162"/>
        <v>1.7551237327173916E-12</v>
      </c>
      <c r="R174" s="62">
        <f t="shared" si="109"/>
        <v>288.73516144466328</v>
      </c>
      <c r="S174" s="62">
        <f ca="1">AVERAGE(OFFSET($R$3,0,0,'Données projet'!$E$9+1,1))-AVERAGE(OFFSET($H$3,0,0,'Données projet'!$E$9+1,1))</f>
        <v>339.31420023556404</v>
      </c>
      <c r="T174" s="62">
        <f t="shared" si="142"/>
        <v>340.55370180356397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>
        <f>AI174*VLOOKUP('Données projet'!$B$10,Paramètres!$A$1:$I$89,3,0)*VLOOKUP('Données projet'!$B$10,Paramètres!$A$1:$I$89,5,0)</f>
        <v>0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520.80494930257237</v>
      </c>
      <c r="AO174" s="62">
        <f t="shared" si="144"/>
        <v>325.72635759450861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5.6843418860808015E-14</v>
      </c>
      <c r="BE174" s="14">
        <f>BD174*VLOOKUP('Données projet'!$B$11,Paramètres!$A$1:$I$89,3,0)*VLOOKUP('Données projet'!$B$11,Paramètres!$A$1:$I$89,5,0)</f>
        <v>4.9658410716801891E-14</v>
      </c>
      <c r="BF174" s="14">
        <f t="shared" si="167"/>
        <v>8.0934058173791862E-13</v>
      </c>
      <c r="BG174" s="22">
        <f t="shared" si="168"/>
        <v>1.4960899118586383E-12</v>
      </c>
      <c r="BH174" s="62">
        <f t="shared" si="116"/>
        <v>288.73516144466299</v>
      </c>
      <c r="BI174" s="62">
        <f ca="1">AVERAGE(OFFSET($BH$3,0,0,'Données projet'!$E$11+1,1))-AVERAGE(OFFSET($H$3,0,0,'Données projet'!$E$11+1,1))</f>
        <v>294.05955218567476</v>
      </c>
      <c r="BJ174" s="62">
        <f t="shared" si="146"/>
        <v>294.839995960176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>
        <f>BY174*VLOOKUP('Données projet'!$B$12,Paramètres!$A$1:$I$89,3,0)*VLOOKUP('Données projet'!$B$12,Paramètres!$A$1:$I$89,5,0)</f>
        <v>0</v>
      </c>
      <c r="CA174" s="14" t="e">
        <f t="shared" si="170"/>
        <v>#NUM!</v>
      </c>
      <c r="CB174" s="22" t="e">
        <f t="shared" si="171"/>
        <v>#NUM!</v>
      </c>
      <c r="CC174" s="62" t="e">
        <f t="shared" si="119"/>
        <v>#NUM!</v>
      </c>
      <c r="CD174" s="62">
        <f ca="1">AVERAGE(OFFSET($CC$3,0,0,'Données projet'!$E$12+1,1))-AVERAGE(OFFSET($H$3,0,0,'Données projet'!$E$12+1,1))</f>
        <v>548.17046467409421</v>
      </c>
      <c r="CE174" s="62">
        <f t="shared" si="148"/>
        <v>341.9250949809848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-5.6843418860808015E-14</v>
      </c>
      <c r="CU174" s="18">
        <f>CT174*VLOOKUP('Données projet'!$B$13,Paramètres!$A$1:$I$89,3,0)*VLOOKUP('Données projet'!$B$13,Paramètres!$A$1:$I$89,5,0)</f>
        <v>-5.7639226724859328E-14</v>
      </c>
      <c r="CV174" s="14" t="e">
        <f t="shared" si="173"/>
        <v>#NUM!</v>
      </c>
      <c r="CW174" s="22" t="e">
        <f t="shared" si="174"/>
        <v>#NUM!</v>
      </c>
      <c r="CX174" s="62" t="e">
        <f t="shared" si="122"/>
        <v>#NUM!</v>
      </c>
      <c r="CY174" s="62">
        <f ca="1">AVERAGE(OFFSET($CX$3,0,0,'Données projet'!$E$13+1,1))-AVERAGE(OFFSET($H$3,0,0,'Données projet'!$E$13+1,1))</f>
        <v>345.67675698621832</v>
      </c>
      <c r="CZ174" s="62">
        <f t="shared" si="150"/>
        <v>178.72086185623849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0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70">
        <f t="shared" si="110"/>
        <v>183.33333333333334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5.6843418860808015E-14</v>
      </c>
      <c r="O175" s="14">
        <f>N175*VLOOKUP('Données projet'!$B$9,Paramètres!$A$1:$I$89,3,0)*VLOOKUP('Données projet'!$B$9,Paramètres!$A$1:$I$89,5,0)</f>
        <v>5.9412741393316544E-14</v>
      </c>
      <c r="P175" s="14">
        <f t="shared" si="141"/>
        <v>9.483138037075782E-13</v>
      </c>
      <c r="Q175" s="22">
        <f t="shared" si="162"/>
        <v>1.7551237327173916E-12</v>
      </c>
      <c r="R175" s="62">
        <f t="shared" si="109"/>
        <v>288.81492944695941</v>
      </c>
      <c r="S175" s="62">
        <f ca="1">AVERAGE(OFFSET($R$3,0,0,'Données projet'!$E$9+1,1))-AVERAGE(OFFSET($H$3,0,0,'Données projet'!$E$9+1,1))</f>
        <v>339.31420023556404</v>
      </c>
      <c r="T175" s="62">
        <f t="shared" si="142"/>
        <v>340.55370180356397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>
        <f>AI175*VLOOKUP('Données projet'!$B$10,Paramètres!$A$1:$I$89,3,0)*VLOOKUP('Données projet'!$B$10,Paramètres!$A$1:$I$89,5,0)</f>
        <v>0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520.80494930257237</v>
      </c>
      <c r="AO175" s="62">
        <f t="shared" si="144"/>
        <v>325.72635759450861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5.6843418860808015E-14</v>
      </c>
      <c r="BE175" s="14">
        <f>BD175*VLOOKUP('Données projet'!$B$11,Paramètres!$A$1:$I$89,3,0)*VLOOKUP('Données projet'!$B$11,Paramètres!$A$1:$I$89,5,0)</f>
        <v>4.9658410716801891E-14</v>
      </c>
      <c r="BF175" s="14">
        <f t="shared" si="167"/>
        <v>8.0934058173791862E-13</v>
      </c>
      <c r="BG175" s="22">
        <f t="shared" si="168"/>
        <v>1.4960899118586383E-12</v>
      </c>
      <c r="BH175" s="62">
        <f t="shared" si="116"/>
        <v>288.81492944695913</v>
      </c>
      <c r="BI175" s="62">
        <f ca="1">AVERAGE(OFFSET($BH$3,0,0,'Données projet'!$E$11+1,1))-AVERAGE(OFFSET($H$3,0,0,'Données projet'!$E$11+1,1))</f>
        <v>294.05955218567476</v>
      </c>
      <c r="BJ175" s="62">
        <f t="shared" si="146"/>
        <v>294.839995960176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>
        <f>BY175*VLOOKUP('Données projet'!$B$12,Paramètres!$A$1:$I$89,3,0)*VLOOKUP('Données projet'!$B$12,Paramètres!$A$1:$I$89,5,0)</f>
        <v>0</v>
      </c>
      <c r="CA175" s="14" t="e">
        <f t="shared" si="170"/>
        <v>#NUM!</v>
      </c>
      <c r="CB175" s="22" t="e">
        <f t="shared" si="171"/>
        <v>#NUM!</v>
      </c>
      <c r="CC175" s="62" t="e">
        <f t="shared" si="119"/>
        <v>#NUM!</v>
      </c>
      <c r="CD175" s="62">
        <f ca="1">AVERAGE(OFFSET($CC$3,0,0,'Données projet'!$E$12+1,1))-AVERAGE(OFFSET($H$3,0,0,'Données projet'!$E$12+1,1))</f>
        <v>548.17046467409421</v>
      </c>
      <c r="CE175" s="62">
        <f t="shared" si="148"/>
        <v>341.9250949809848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-5.6843418860808015E-14</v>
      </c>
      <c r="CU175" s="18">
        <f>CT175*VLOOKUP('Données projet'!$B$13,Paramètres!$A$1:$I$89,3,0)*VLOOKUP('Données projet'!$B$13,Paramètres!$A$1:$I$89,5,0)</f>
        <v>-5.7639226724859328E-14</v>
      </c>
      <c r="CV175" s="14" t="e">
        <f t="shared" si="173"/>
        <v>#NUM!</v>
      </c>
      <c r="CW175" s="22" t="e">
        <f t="shared" si="174"/>
        <v>#NUM!</v>
      </c>
      <c r="CX175" s="62" t="e">
        <f t="shared" si="122"/>
        <v>#NUM!</v>
      </c>
      <c r="CY175" s="62">
        <f ca="1">AVERAGE(OFFSET($CX$3,0,0,'Données projet'!$E$13+1,1))-AVERAGE(OFFSET($H$3,0,0,'Données projet'!$E$13+1,1))</f>
        <v>345.67675698621832</v>
      </c>
      <c r="CZ175" s="62">
        <f t="shared" si="150"/>
        <v>178.72086185623849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0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70">
        <f t="shared" si="110"/>
        <v>183.33333333333334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5.6843418860808015E-14</v>
      </c>
      <c r="O176" s="14">
        <f>N176*VLOOKUP('Données projet'!$B$9,Paramètres!$A$1:$I$89,3,0)*VLOOKUP('Données projet'!$B$9,Paramètres!$A$1:$I$89,5,0)</f>
        <v>5.9412741393316544E-14</v>
      </c>
      <c r="P176" s="14">
        <f t="shared" si="141"/>
        <v>9.483138037075782E-13</v>
      </c>
      <c r="Q176" s="22">
        <f t="shared" si="162"/>
        <v>1.7551237327173916E-12</v>
      </c>
      <c r="R176" s="62">
        <f t="shared" si="109"/>
        <v>288.89331365275024</v>
      </c>
      <c r="S176" s="62">
        <f ca="1">AVERAGE(OFFSET($R$3,0,0,'Données projet'!$E$9+1,1))-AVERAGE(OFFSET($H$3,0,0,'Données projet'!$E$9+1,1))</f>
        <v>339.31420023556404</v>
      </c>
      <c r="T176" s="62">
        <f t="shared" si="142"/>
        <v>340.55370180356397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>
        <f>AI176*VLOOKUP('Données projet'!$B$10,Paramètres!$A$1:$I$89,3,0)*VLOOKUP('Données projet'!$B$10,Paramètres!$A$1:$I$89,5,0)</f>
        <v>0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520.80494930257237</v>
      </c>
      <c r="AO176" s="62">
        <f t="shared" si="144"/>
        <v>325.72635759450861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5.6843418860808015E-14</v>
      </c>
      <c r="BE176" s="14">
        <f>BD176*VLOOKUP('Données projet'!$B$11,Paramètres!$A$1:$I$89,3,0)*VLOOKUP('Données projet'!$B$11,Paramètres!$A$1:$I$89,5,0)</f>
        <v>4.9658410716801891E-14</v>
      </c>
      <c r="BF176" s="14">
        <f t="shared" si="167"/>
        <v>8.0934058173791862E-13</v>
      </c>
      <c r="BG176" s="22">
        <f t="shared" si="168"/>
        <v>1.4960899118586383E-12</v>
      </c>
      <c r="BH176" s="62">
        <f t="shared" si="116"/>
        <v>288.89331365274995</v>
      </c>
      <c r="BI176" s="62">
        <f ca="1">AVERAGE(OFFSET($BH$3,0,0,'Données projet'!$E$11+1,1))-AVERAGE(OFFSET($H$3,0,0,'Données projet'!$E$11+1,1))</f>
        <v>294.05955218567476</v>
      </c>
      <c r="BJ176" s="62">
        <f t="shared" si="146"/>
        <v>294.839995960176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>
        <f>BY176*VLOOKUP('Données projet'!$B$12,Paramètres!$A$1:$I$89,3,0)*VLOOKUP('Données projet'!$B$12,Paramètres!$A$1:$I$89,5,0)</f>
        <v>0</v>
      </c>
      <c r="CA176" s="14" t="e">
        <f t="shared" si="170"/>
        <v>#NUM!</v>
      </c>
      <c r="CB176" s="22" t="e">
        <f t="shared" si="171"/>
        <v>#NUM!</v>
      </c>
      <c r="CC176" s="62" t="e">
        <f t="shared" si="119"/>
        <v>#NUM!</v>
      </c>
      <c r="CD176" s="62">
        <f ca="1">AVERAGE(OFFSET($CC$3,0,0,'Données projet'!$E$12+1,1))-AVERAGE(OFFSET($H$3,0,0,'Données projet'!$E$12+1,1))</f>
        <v>548.17046467409421</v>
      </c>
      <c r="CE176" s="62">
        <f t="shared" si="148"/>
        <v>341.9250949809848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-5.6843418860808015E-14</v>
      </c>
      <c r="CU176" s="18">
        <f>CT176*VLOOKUP('Données projet'!$B$13,Paramètres!$A$1:$I$89,3,0)*VLOOKUP('Données projet'!$B$13,Paramètres!$A$1:$I$89,5,0)</f>
        <v>-5.7639226724859328E-14</v>
      </c>
      <c r="CV176" s="14" t="e">
        <f t="shared" si="173"/>
        <v>#NUM!</v>
      </c>
      <c r="CW176" s="22" t="e">
        <f t="shared" si="174"/>
        <v>#NUM!</v>
      </c>
      <c r="CX176" s="62" t="e">
        <f t="shared" si="122"/>
        <v>#NUM!</v>
      </c>
      <c r="CY176" s="62">
        <f ca="1">AVERAGE(OFFSET($CX$3,0,0,'Données projet'!$E$13+1,1))-AVERAGE(OFFSET($H$3,0,0,'Données projet'!$E$13+1,1))</f>
        <v>345.67675698621832</v>
      </c>
      <c r="CZ176" s="62">
        <f t="shared" si="150"/>
        <v>178.72086185623849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0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70">
        <f t="shared" si="110"/>
        <v>183.33333333333334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5.6843418860808015E-14</v>
      </c>
      <c r="O177" s="14">
        <f>N177*VLOOKUP('Données projet'!$B$9,Paramètres!$A$1:$I$89,3,0)*VLOOKUP('Données projet'!$B$9,Paramètres!$A$1:$I$89,5,0)</f>
        <v>5.9412741393316544E-14</v>
      </c>
      <c r="P177" s="14">
        <f t="shared" si="141"/>
        <v>9.483138037075782E-13</v>
      </c>
      <c r="Q177" s="22">
        <f t="shared" si="162"/>
        <v>1.7551237327173916E-12</v>
      </c>
      <c r="R177" s="62">
        <f t="shared" si="109"/>
        <v>288.9703380678115</v>
      </c>
      <c r="S177" s="62">
        <f ca="1">AVERAGE(OFFSET($R$3,0,0,'Données projet'!$E$9+1,1))-AVERAGE(OFFSET($H$3,0,0,'Données projet'!$E$9+1,1))</f>
        <v>339.31420023556404</v>
      </c>
      <c r="T177" s="62">
        <f t="shared" si="142"/>
        <v>340.55370180356397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>
        <f>AI177*VLOOKUP('Données projet'!$B$10,Paramètres!$A$1:$I$89,3,0)*VLOOKUP('Données projet'!$B$10,Paramètres!$A$1:$I$89,5,0)</f>
        <v>0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520.80494930257237</v>
      </c>
      <c r="AO177" s="62">
        <f t="shared" si="144"/>
        <v>325.72635759450861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5.6843418860808015E-14</v>
      </c>
      <c r="BE177" s="14">
        <f>BD177*VLOOKUP('Données projet'!$B$11,Paramètres!$A$1:$I$89,3,0)*VLOOKUP('Données projet'!$B$11,Paramètres!$A$1:$I$89,5,0)</f>
        <v>4.9658410716801891E-14</v>
      </c>
      <c r="BF177" s="14">
        <f t="shared" si="167"/>
        <v>8.0934058173791862E-13</v>
      </c>
      <c r="BG177" s="22">
        <f t="shared" si="168"/>
        <v>1.4960899118586383E-12</v>
      </c>
      <c r="BH177" s="62">
        <f t="shared" si="116"/>
        <v>288.97033806781121</v>
      </c>
      <c r="BI177" s="62">
        <f ca="1">AVERAGE(OFFSET($BH$3,0,0,'Données projet'!$E$11+1,1))-AVERAGE(OFFSET($H$3,0,0,'Données projet'!$E$11+1,1))</f>
        <v>294.05955218567476</v>
      </c>
      <c r="BJ177" s="62">
        <f t="shared" si="146"/>
        <v>294.839995960176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>
        <f>BY177*VLOOKUP('Données projet'!$B$12,Paramètres!$A$1:$I$89,3,0)*VLOOKUP('Données projet'!$B$12,Paramètres!$A$1:$I$89,5,0)</f>
        <v>0</v>
      </c>
      <c r="CA177" s="14" t="e">
        <f t="shared" si="170"/>
        <v>#NUM!</v>
      </c>
      <c r="CB177" s="22" t="e">
        <f t="shared" si="171"/>
        <v>#NUM!</v>
      </c>
      <c r="CC177" s="62" t="e">
        <f t="shared" si="119"/>
        <v>#NUM!</v>
      </c>
      <c r="CD177" s="62">
        <f ca="1">AVERAGE(OFFSET($CC$3,0,0,'Données projet'!$E$12+1,1))-AVERAGE(OFFSET($H$3,0,0,'Données projet'!$E$12+1,1))</f>
        <v>548.17046467409421</v>
      </c>
      <c r="CE177" s="62">
        <f t="shared" si="148"/>
        <v>341.9250949809848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-5.6843418860808015E-14</v>
      </c>
      <c r="CU177" s="18">
        <f>CT177*VLOOKUP('Données projet'!$B$13,Paramètres!$A$1:$I$89,3,0)*VLOOKUP('Données projet'!$B$13,Paramètres!$A$1:$I$89,5,0)</f>
        <v>-5.7639226724859328E-14</v>
      </c>
      <c r="CV177" s="14" t="e">
        <f t="shared" si="173"/>
        <v>#NUM!</v>
      </c>
      <c r="CW177" s="22" t="e">
        <f t="shared" si="174"/>
        <v>#NUM!</v>
      </c>
      <c r="CX177" s="62" t="e">
        <f t="shared" si="122"/>
        <v>#NUM!</v>
      </c>
      <c r="CY177" s="62">
        <f ca="1">AVERAGE(OFFSET($CX$3,0,0,'Données projet'!$E$13+1,1))-AVERAGE(OFFSET($H$3,0,0,'Données projet'!$E$13+1,1))</f>
        <v>345.67675698621832</v>
      </c>
      <c r="CZ177" s="62">
        <f t="shared" si="150"/>
        <v>178.72086185623849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0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70">
        <f t="shared" si="110"/>
        <v>183.33333333333334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5.6843418860808015E-14</v>
      </c>
      <c r="O178" s="14">
        <f>N178*VLOOKUP('Données projet'!$B$9,Paramètres!$A$1:$I$89,3,0)*VLOOKUP('Données projet'!$B$9,Paramètres!$A$1:$I$89,5,0)</f>
        <v>5.9412741393316544E-14</v>
      </c>
      <c r="P178" s="14">
        <f t="shared" si="141"/>
        <v>9.483138037075782E-13</v>
      </c>
      <c r="Q178" s="22">
        <f t="shared" si="162"/>
        <v>1.7551237327173916E-12</v>
      </c>
      <c r="R178" s="62">
        <f t="shared" si="109"/>
        <v>289.04602628147217</v>
      </c>
      <c r="S178" s="62">
        <f ca="1">AVERAGE(OFFSET($R$3,0,0,'Données projet'!$E$9+1,1))-AVERAGE(OFFSET($H$3,0,0,'Données projet'!$E$9+1,1))</f>
        <v>339.31420023556404</v>
      </c>
      <c r="T178" s="62">
        <f t="shared" si="142"/>
        <v>340.55370180356397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>
        <f>AI178*VLOOKUP('Données projet'!$B$10,Paramètres!$A$1:$I$89,3,0)*VLOOKUP('Données projet'!$B$10,Paramètres!$A$1:$I$89,5,0)</f>
        <v>0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520.80494930257237</v>
      </c>
      <c r="AO178" s="62">
        <f t="shared" si="144"/>
        <v>325.72635759450861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5.6843418860808015E-14</v>
      </c>
      <c r="BE178" s="14">
        <f>BD178*VLOOKUP('Données projet'!$B$11,Paramètres!$A$1:$I$89,3,0)*VLOOKUP('Données projet'!$B$11,Paramètres!$A$1:$I$89,5,0)</f>
        <v>4.9658410716801891E-14</v>
      </c>
      <c r="BF178" s="14">
        <f t="shared" si="167"/>
        <v>8.0934058173791862E-13</v>
      </c>
      <c r="BG178" s="22">
        <f t="shared" si="168"/>
        <v>1.4960899118586383E-12</v>
      </c>
      <c r="BH178" s="62">
        <f t="shared" si="116"/>
        <v>289.04602628147188</v>
      </c>
      <c r="BI178" s="62">
        <f ca="1">AVERAGE(OFFSET($BH$3,0,0,'Données projet'!$E$11+1,1))-AVERAGE(OFFSET($H$3,0,0,'Données projet'!$E$11+1,1))</f>
        <v>294.05955218567476</v>
      </c>
      <c r="BJ178" s="62">
        <f t="shared" si="146"/>
        <v>294.839995960176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>
        <f>BY178*VLOOKUP('Données projet'!$B$12,Paramètres!$A$1:$I$89,3,0)*VLOOKUP('Données projet'!$B$12,Paramètres!$A$1:$I$89,5,0)</f>
        <v>0</v>
      </c>
      <c r="CA178" s="14" t="e">
        <f t="shared" si="170"/>
        <v>#NUM!</v>
      </c>
      <c r="CB178" s="22" t="e">
        <f t="shared" si="171"/>
        <v>#NUM!</v>
      </c>
      <c r="CC178" s="62" t="e">
        <f t="shared" si="119"/>
        <v>#NUM!</v>
      </c>
      <c r="CD178" s="62">
        <f ca="1">AVERAGE(OFFSET($CC$3,0,0,'Données projet'!$E$12+1,1))-AVERAGE(OFFSET($H$3,0,0,'Données projet'!$E$12+1,1))</f>
        <v>548.17046467409421</v>
      </c>
      <c r="CE178" s="62">
        <f t="shared" si="148"/>
        <v>341.9250949809848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-5.6843418860808015E-14</v>
      </c>
      <c r="CU178" s="18">
        <f>CT178*VLOOKUP('Données projet'!$B$13,Paramètres!$A$1:$I$89,3,0)*VLOOKUP('Données projet'!$B$13,Paramètres!$A$1:$I$89,5,0)</f>
        <v>-5.7639226724859328E-14</v>
      </c>
      <c r="CV178" s="14" t="e">
        <f t="shared" si="173"/>
        <v>#NUM!</v>
      </c>
      <c r="CW178" s="22" t="e">
        <f t="shared" si="174"/>
        <v>#NUM!</v>
      </c>
      <c r="CX178" s="62" t="e">
        <f t="shared" si="122"/>
        <v>#NUM!</v>
      </c>
      <c r="CY178" s="62">
        <f ca="1">AVERAGE(OFFSET($CX$3,0,0,'Données projet'!$E$13+1,1))-AVERAGE(OFFSET($H$3,0,0,'Données projet'!$E$13+1,1))</f>
        <v>345.67675698621832</v>
      </c>
      <c r="CZ178" s="62">
        <f t="shared" si="150"/>
        <v>178.72086185623849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0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70">
        <f t="shared" si="110"/>
        <v>183.33333333333334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5.6843418860808015E-14</v>
      </c>
      <c r="O179" s="14">
        <f>N179*VLOOKUP('Données projet'!$B$9,Paramètres!$A$1:$I$89,3,0)*VLOOKUP('Données projet'!$B$9,Paramètres!$A$1:$I$89,5,0)</f>
        <v>5.9412741393316544E-14</v>
      </c>
      <c r="P179" s="14">
        <f t="shared" si="141"/>
        <v>9.483138037075782E-13</v>
      </c>
      <c r="Q179" s="22">
        <f t="shared" si="162"/>
        <v>1.7551237327173916E-12</v>
      </c>
      <c r="R179" s="62">
        <f t="shared" si="109"/>
        <v>289.12040147383937</v>
      </c>
      <c r="S179" s="62">
        <f ca="1">AVERAGE(OFFSET($R$3,0,0,'Données projet'!$E$9+1,1))-AVERAGE(OFFSET($H$3,0,0,'Données projet'!$E$9+1,1))</f>
        <v>339.31420023556404</v>
      </c>
      <c r="T179" s="62">
        <f t="shared" si="142"/>
        <v>340.55370180356397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>
        <f>AI179*VLOOKUP('Données projet'!$B$10,Paramètres!$A$1:$I$89,3,0)*VLOOKUP('Données projet'!$B$10,Paramètres!$A$1:$I$89,5,0)</f>
        <v>0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520.80494930257237</v>
      </c>
      <c r="AO179" s="62">
        <f t="shared" si="144"/>
        <v>325.72635759450861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5.6843418860808015E-14</v>
      </c>
      <c r="BE179" s="14">
        <f>BD179*VLOOKUP('Données projet'!$B$11,Paramètres!$A$1:$I$89,3,0)*VLOOKUP('Données projet'!$B$11,Paramètres!$A$1:$I$89,5,0)</f>
        <v>4.9658410716801891E-14</v>
      </c>
      <c r="BF179" s="14">
        <f t="shared" si="167"/>
        <v>8.0934058173791862E-13</v>
      </c>
      <c r="BG179" s="22">
        <f t="shared" si="168"/>
        <v>1.4960899118586383E-12</v>
      </c>
      <c r="BH179" s="62">
        <f t="shared" si="116"/>
        <v>289.12040147383908</v>
      </c>
      <c r="BI179" s="62">
        <f ca="1">AVERAGE(OFFSET($BH$3,0,0,'Données projet'!$E$11+1,1))-AVERAGE(OFFSET($H$3,0,0,'Données projet'!$E$11+1,1))</f>
        <v>294.05955218567476</v>
      </c>
      <c r="BJ179" s="62">
        <f t="shared" si="146"/>
        <v>294.839995960176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>
        <f>BY179*VLOOKUP('Données projet'!$B$12,Paramètres!$A$1:$I$89,3,0)*VLOOKUP('Données projet'!$B$12,Paramètres!$A$1:$I$89,5,0)</f>
        <v>0</v>
      </c>
      <c r="CA179" s="14" t="e">
        <f t="shared" si="170"/>
        <v>#NUM!</v>
      </c>
      <c r="CB179" s="22" t="e">
        <f t="shared" si="171"/>
        <v>#NUM!</v>
      </c>
      <c r="CC179" s="62" t="e">
        <f t="shared" si="119"/>
        <v>#NUM!</v>
      </c>
      <c r="CD179" s="62">
        <f ca="1">AVERAGE(OFFSET($CC$3,0,0,'Données projet'!$E$12+1,1))-AVERAGE(OFFSET($H$3,0,0,'Données projet'!$E$12+1,1))</f>
        <v>548.17046467409421</v>
      </c>
      <c r="CE179" s="62">
        <f t="shared" si="148"/>
        <v>341.9250949809848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-5.6843418860808015E-14</v>
      </c>
      <c r="CU179" s="18">
        <f>CT179*VLOOKUP('Données projet'!$B$13,Paramètres!$A$1:$I$89,3,0)*VLOOKUP('Données projet'!$B$13,Paramètres!$A$1:$I$89,5,0)</f>
        <v>-5.7639226724859328E-14</v>
      </c>
      <c r="CV179" s="14" t="e">
        <f t="shared" si="173"/>
        <v>#NUM!</v>
      </c>
      <c r="CW179" s="22" t="e">
        <f t="shared" si="174"/>
        <v>#NUM!</v>
      </c>
      <c r="CX179" s="62" t="e">
        <f t="shared" si="122"/>
        <v>#NUM!</v>
      </c>
      <c r="CY179" s="62">
        <f ca="1">AVERAGE(OFFSET($CX$3,0,0,'Données projet'!$E$13+1,1))-AVERAGE(OFFSET($H$3,0,0,'Données projet'!$E$13+1,1))</f>
        <v>345.67675698621832</v>
      </c>
      <c r="CZ179" s="62">
        <f t="shared" si="150"/>
        <v>178.72086185623849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0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70">
        <f t="shared" si="110"/>
        <v>183.33333333333334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5.6843418860808015E-14</v>
      </c>
      <c r="O180" s="14">
        <f>N180*VLOOKUP('Données projet'!$B$9,Paramètres!$A$1:$I$89,3,0)*VLOOKUP('Données projet'!$B$9,Paramètres!$A$1:$I$89,5,0)</f>
        <v>5.9412741393316544E-14</v>
      </c>
      <c r="P180" s="14">
        <f t="shared" si="141"/>
        <v>9.483138037075782E-13</v>
      </c>
      <c r="Q180" s="22">
        <f t="shared" si="162"/>
        <v>1.7551237327173916E-12</v>
      </c>
      <c r="R180" s="62">
        <f t="shared" si="109"/>
        <v>289.19348642289702</v>
      </c>
      <c r="S180" s="62">
        <f ca="1">AVERAGE(OFFSET($R$3,0,0,'Données projet'!$E$9+1,1))-AVERAGE(OFFSET($H$3,0,0,'Données projet'!$E$9+1,1))</f>
        <v>339.31420023556404</v>
      </c>
      <c r="T180" s="62">
        <f t="shared" si="142"/>
        <v>340.55370180356397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>
        <f>AI180*VLOOKUP('Données projet'!$B$10,Paramètres!$A$1:$I$89,3,0)*VLOOKUP('Données projet'!$B$10,Paramètres!$A$1:$I$89,5,0)</f>
        <v>0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520.80494930257237</v>
      </c>
      <c r="AO180" s="62">
        <f t="shared" si="144"/>
        <v>325.72635759450861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5.6843418860808015E-14</v>
      </c>
      <c r="BE180" s="14">
        <f>BD180*VLOOKUP('Données projet'!$B$11,Paramètres!$A$1:$I$89,3,0)*VLOOKUP('Données projet'!$B$11,Paramètres!$A$1:$I$89,5,0)</f>
        <v>4.9658410716801891E-14</v>
      </c>
      <c r="BF180" s="14">
        <f t="shared" si="167"/>
        <v>8.0934058173791862E-13</v>
      </c>
      <c r="BG180" s="22">
        <f t="shared" si="168"/>
        <v>1.4960899118586383E-12</v>
      </c>
      <c r="BH180" s="62">
        <f t="shared" si="116"/>
        <v>289.19348642289674</v>
      </c>
      <c r="BI180" s="62">
        <f ca="1">AVERAGE(OFFSET($BH$3,0,0,'Données projet'!$E$11+1,1))-AVERAGE(OFFSET($H$3,0,0,'Données projet'!$E$11+1,1))</f>
        <v>294.05955218567476</v>
      </c>
      <c r="BJ180" s="62">
        <f t="shared" si="146"/>
        <v>294.839995960176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>
        <f>BY180*VLOOKUP('Données projet'!$B$12,Paramètres!$A$1:$I$89,3,0)*VLOOKUP('Données projet'!$B$12,Paramètres!$A$1:$I$89,5,0)</f>
        <v>0</v>
      </c>
      <c r="CA180" s="14" t="e">
        <f t="shared" si="170"/>
        <v>#NUM!</v>
      </c>
      <c r="CB180" s="22" t="e">
        <f t="shared" si="171"/>
        <v>#NUM!</v>
      </c>
      <c r="CC180" s="62" t="e">
        <f t="shared" si="119"/>
        <v>#NUM!</v>
      </c>
      <c r="CD180" s="62">
        <f ca="1">AVERAGE(OFFSET($CC$3,0,0,'Données projet'!$E$12+1,1))-AVERAGE(OFFSET($H$3,0,0,'Données projet'!$E$12+1,1))</f>
        <v>548.17046467409421</v>
      </c>
      <c r="CE180" s="62">
        <f t="shared" si="148"/>
        <v>341.9250949809848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-5.6843418860808015E-14</v>
      </c>
      <c r="CU180" s="18">
        <f>CT180*VLOOKUP('Données projet'!$B$13,Paramètres!$A$1:$I$89,3,0)*VLOOKUP('Données projet'!$B$13,Paramètres!$A$1:$I$89,5,0)</f>
        <v>-5.7639226724859328E-14</v>
      </c>
      <c r="CV180" s="14" t="e">
        <f t="shared" si="173"/>
        <v>#NUM!</v>
      </c>
      <c r="CW180" s="22" t="e">
        <f t="shared" si="174"/>
        <v>#NUM!</v>
      </c>
      <c r="CX180" s="62" t="e">
        <f t="shared" si="122"/>
        <v>#NUM!</v>
      </c>
      <c r="CY180" s="62">
        <f ca="1">AVERAGE(OFFSET($CX$3,0,0,'Données projet'!$E$13+1,1))-AVERAGE(OFFSET($H$3,0,0,'Données projet'!$E$13+1,1))</f>
        <v>345.67675698621832</v>
      </c>
      <c r="CZ180" s="62">
        <f t="shared" si="150"/>
        <v>178.72086185623849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0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70">
        <f t="shared" si="110"/>
        <v>183.33333333333334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5.6843418860808015E-14</v>
      </c>
      <c r="O181" s="14">
        <f>N181*VLOOKUP('Données projet'!$B$9,Paramètres!$A$1:$I$89,3,0)*VLOOKUP('Données projet'!$B$9,Paramètres!$A$1:$I$89,5,0)</f>
        <v>5.9412741393316544E-14</v>
      </c>
      <c r="P181" s="14">
        <f t="shared" si="141"/>
        <v>9.483138037075782E-13</v>
      </c>
      <c r="Q181" s="22">
        <f t="shared" si="162"/>
        <v>1.7551237327173916E-12</v>
      </c>
      <c r="R181" s="62">
        <f t="shared" si="109"/>
        <v>289.26530351148193</v>
      </c>
      <c r="S181" s="62">
        <f ca="1">AVERAGE(OFFSET($R$3,0,0,'Données projet'!$E$9+1,1))-AVERAGE(OFFSET($H$3,0,0,'Données projet'!$E$9+1,1))</f>
        <v>339.31420023556404</v>
      </c>
      <c r="T181" s="62">
        <f t="shared" si="142"/>
        <v>340.55370180356397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>
        <f>AI181*VLOOKUP('Données projet'!$B$10,Paramètres!$A$1:$I$89,3,0)*VLOOKUP('Données projet'!$B$10,Paramètres!$A$1:$I$89,5,0)</f>
        <v>0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520.80494930257237</v>
      </c>
      <c r="AO181" s="62">
        <f t="shared" si="144"/>
        <v>325.72635759450861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5.6843418860808015E-14</v>
      </c>
      <c r="BE181" s="14">
        <f>BD181*VLOOKUP('Données projet'!$B$11,Paramètres!$A$1:$I$89,3,0)*VLOOKUP('Données projet'!$B$11,Paramètres!$A$1:$I$89,5,0)</f>
        <v>4.9658410716801891E-14</v>
      </c>
      <c r="BF181" s="14">
        <f t="shared" si="167"/>
        <v>8.0934058173791862E-13</v>
      </c>
      <c r="BG181" s="22">
        <f t="shared" si="168"/>
        <v>1.4960899118586383E-12</v>
      </c>
      <c r="BH181" s="62">
        <f t="shared" si="116"/>
        <v>289.26530351148165</v>
      </c>
      <c r="BI181" s="62">
        <f ca="1">AVERAGE(OFFSET($BH$3,0,0,'Données projet'!$E$11+1,1))-AVERAGE(OFFSET($H$3,0,0,'Données projet'!$E$11+1,1))</f>
        <v>294.05955218567476</v>
      </c>
      <c r="BJ181" s="62">
        <f t="shared" si="146"/>
        <v>294.839995960176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>
        <f>BY181*VLOOKUP('Données projet'!$B$12,Paramètres!$A$1:$I$89,3,0)*VLOOKUP('Données projet'!$B$12,Paramètres!$A$1:$I$89,5,0)</f>
        <v>0</v>
      </c>
      <c r="CA181" s="14" t="e">
        <f t="shared" si="170"/>
        <v>#NUM!</v>
      </c>
      <c r="CB181" s="22" t="e">
        <f t="shared" si="171"/>
        <v>#NUM!</v>
      </c>
      <c r="CC181" s="62" t="e">
        <f t="shared" si="119"/>
        <v>#NUM!</v>
      </c>
      <c r="CD181" s="62">
        <f ca="1">AVERAGE(OFFSET($CC$3,0,0,'Données projet'!$E$12+1,1))-AVERAGE(OFFSET($H$3,0,0,'Données projet'!$E$12+1,1))</f>
        <v>548.17046467409421</v>
      </c>
      <c r="CE181" s="62">
        <f t="shared" si="148"/>
        <v>341.9250949809848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-5.6843418860808015E-14</v>
      </c>
      <c r="CU181" s="18">
        <f>CT181*VLOOKUP('Données projet'!$B$13,Paramètres!$A$1:$I$89,3,0)*VLOOKUP('Données projet'!$B$13,Paramètres!$A$1:$I$89,5,0)</f>
        <v>-5.7639226724859328E-14</v>
      </c>
      <c r="CV181" s="14" t="e">
        <f t="shared" si="173"/>
        <v>#NUM!</v>
      </c>
      <c r="CW181" s="22" t="e">
        <f t="shared" si="174"/>
        <v>#NUM!</v>
      </c>
      <c r="CX181" s="62" t="e">
        <f t="shared" si="122"/>
        <v>#NUM!</v>
      </c>
      <c r="CY181" s="62">
        <f ca="1">AVERAGE(OFFSET($CX$3,0,0,'Données projet'!$E$13+1,1))-AVERAGE(OFFSET($H$3,0,0,'Données projet'!$E$13+1,1))</f>
        <v>345.67675698621832</v>
      </c>
      <c r="CZ181" s="62">
        <f t="shared" si="150"/>
        <v>178.72086185623849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0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70">
        <f t="shared" si="110"/>
        <v>183.33333333333334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5.6843418860808015E-14</v>
      </c>
      <c r="O182" s="14">
        <f>N182*VLOOKUP('Données projet'!$B$9,Paramètres!$A$1:$I$89,3,0)*VLOOKUP('Données projet'!$B$9,Paramètres!$A$1:$I$89,5,0)</f>
        <v>5.9412741393316544E-14</v>
      </c>
      <c r="P182" s="14">
        <f t="shared" si="141"/>
        <v>9.483138037075782E-13</v>
      </c>
      <c r="Q182" s="22">
        <f t="shared" si="162"/>
        <v>1.7551237327173916E-12</v>
      </c>
      <c r="R182" s="62">
        <f t="shared" si="109"/>
        <v>289.33587473413888</v>
      </c>
      <c r="S182" s="62">
        <f ca="1">AVERAGE(OFFSET($R$3,0,0,'Données projet'!$E$9+1,1))-AVERAGE(OFFSET($H$3,0,0,'Données projet'!$E$9+1,1))</f>
        <v>339.31420023556404</v>
      </c>
      <c r="T182" s="62">
        <f t="shared" si="142"/>
        <v>340.55370180356397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>
        <f>AI182*VLOOKUP('Données projet'!$B$10,Paramètres!$A$1:$I$89,3,0)*VLOOKUP('Données projet'!$B$10,Paramètres!$A$1:$I$89,5,0)</f>
        <v>0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520.80494930257237</v>
      </c>
      <c r="AO182" s="62">
        <f t="shared" si="144"/>
        <v>325.72635759450861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5.6843418860808015E-14</v>
      </c>
      <c r="BE182" s="14">
        <f>BD182*VLOOKUP('Données projet'!$B$11,Paramètres!$A$1:$I$89,3,0)*VLOOKUP('Données projet'!$B$11,Paramètres!$A$1:$I$89,5,0)</f>
        <v>4.9658410716801891E-14</v>
      </c>
      <c r="BF182" s="14">
        <f t="shared" si="167"/>
        <v>8.0934058173791862E-13</v>
      </c>
      <c r="BG182" s="22">
        <f t="shared" si="168"/>
        <v>1.4960899118586383E-12</v>
      </c>
      <c r="BH182" s="62">
        <f t="shared" si="116"/>
        <v>289.3358747341386</v>
      </c>
      <c r="BI182" s="62">
        <f ca="1">AVERAGE(OFFSET($BH$3,0,0,'Données projet'!$E$11+1,1))-AVERAGE(OFFSET($H$3,0,0,'Données projet'!$E$11+1,1))</f>
        <v>294.05955218567476</v>
      </c>
      <c r="BJ182" s="62">
        <f t="shared" si="146"/>
        <v>294.839995960176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>
        <f>BY182*VLOOKUP('Données projet'!$B$12,Paramètres!$A$1:$I$89,3,0)*VLOOKUP('Données projet'!$B$12,Paramètres!$A$1:$I$89,5,0)</f>
        <v>0</v>
      </c>
      <c r="CA182" s="14" t="e">
        <f t="shared" si="170"/>
        <v>#NUM!</v>
      </c>
      <c r="CB182" s="22" t="e">
        <f t="shared" si="171"/>
        <v>#NUM!</v>
      </c>
      <c r="CC182" s="62" t="e">
        <f t="shared" si="119"/>
        <v>#NUM!</v>
      </c>
      <c r="CD182" s="62">
        <f ca="1">AVERAGE(OFFSET($CC$3,0,0,'Données projet'!$E$12+1,1))-AVERAGE(OFFSET($H$3,0,0,'Données projet'!$E$12+1,1))</f>
        <v>548.17046467409421</v>
      </c>
      <c r="CE182" s="62">
        <f t="shared" si="148"/>
        <v>341.9250949809848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-5.6843418860808015E-14</v>
      </c>
      <c r="CU182" s="18">
        <f>CT182*VLOOKUP('Données projet'!$B$13,Paramètres!$A$1:$I$89,3,0)*VLOOKUP('Données projet'!$B$13,Paramètres!$A$1:$I$89,5,0)</f>
        <v>-5.7639226724859328E-14</v>
      </c>
      <c r="CV182" s="14" t="e">
        <f t="shared" si="173"/>
        <v>#NUM!</v>
      </c>
      <c r="CW182" s="22" t="e">
        <f t="shared" si="174"/>
        <v>#NUM!</v>
      </c>
      <c r="CX182" s="62" t="e">
        <f t="shared" si="122"/>
        <v>#NUM!</v>
      </c>
      <c r="CY182" s="62">
        <f ca="1">AVERAGE(OFFSET($CX$3,0,0,'Données projet'!$E$13+1,1))-AVERAGE(OFFSET($H$3,0,0,'Données projet'!$E$13+1,1))</f>
        <v>345.67675698621832</v>
      </c>
      <c r="CZ182" s="62">
        <f t="shared" si="150"/>
        <v>178.72086185623849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0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70">
        <f t="shared" si="110"/>
        <v>183.33333333333334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5.6843418860808015E-14</v>
      </c>
      <c r="O183" s="14">
        <f>N183*VLOOKUP('Données projet'!$B$9,Paramètres!$A$1:$I$89,3,0)*VLOOKUP('Données projet'!$B$9,Paramètres!$A$1:$I$89,5,0)</f>
        <v>5.9412741393316544E-14</v>
      </c>
      <c r="P183" s="14">
        <f t="shared" si="141"/>
        <v>9.483138037075782E-13</v>
      </c>
      <c r="Q183" s="22">
        <f t="shared" si="162"/>
        <v>1.7551237327173916E-12</v>
      </c>
      <c r="R183" s="62">
        <f t="shared" si="109"/>
        <v>289.4052217038564</v>
      </c>
      <c r="S183" s="62">
        <f ca="1">AVERAGE(OFFSET($R$3,0,0,'Données projet'!$E$9+1,1))-AVERAGE(OFFSET($H$3,0,0,'Données projet'!$E$9+1,1))</f>
        <v>339.31420023556404</v>
      </c>
      <c r="T183" s="62">
        <f t="shared" si="142"/>
        <v>340.55370180356397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>
        <f>AI183*VLOOKUP('Données projet'!$B$10,Paramètres!$A$1:$I$89,3,0)*VLOOKUP('Données projet'!$B$10,Paramètres!$A$1:$I$89,5,0)</f>
        <v>0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520.80494930257237</v>
      </c>
      <c r="AO183" s="62">
        <f t="shared" si="144"/>
        <v>325.72635759450861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5.6843418860808015E-14</v>
      </c>
      <c r="BE183" s="14">
        <f>BD183*VLOOKUP('Données projet'!$B$11,Paramètres!$A$1:$I$89,3,0)*VLOOKUP('Données projet'!$B$11,Paramètres!$A$1:$I$89,5,0)</f>
        <v>4.9658410716801891E-14</v>
      </c>
      <c r="BF183" s="14">
        <f t="shared" si="167"/>
        <v>8.0934058173791862E-13</v>
      </c>
      <c r="BG183" s="22">
        <f t="shared" si="168"/>
        <v>1.4960899118586383E-12</v>
      </c>
      <c r="BH183" s="62">
        <f t="shared" si="116"/>
        <v>289.40522170385611</v>
      </c>
      <c r="BI183" s="62">
        <f ca="1">AVERAGE(OFFSET($BH$3,0,0,'Données projet'!$E$11+1,1))-AVERAGE(OFFSET($H$3,0,0,'Données projet'!$E$11+1,1))</f>
        <v>294.05955218567476</v>
      </c>
      <c r="BJ183" s="62">
        <f t="shared" si="146"/>
        <v>294.839995960176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>
        <f>BY183*VLOOKUP('Données projet'!$B$12,Paramètres!$A$1:$I$89,3,0)*VLOOKUP('Données projet'!$B$12,Paramètres!$A$1:$I$89,5,0)</f>
        <v>0</v>
      </c>
      <c r="CA183" s="14" t="e">
        <f t="shared" si="170"/>
        <v>#NUM!</v>
      </c>
      <c r="CB183" s="22" t="e">
        <f t="shared" si="171"/>
        <v>#NUM!</v>
      </c>
      <c r="CC183" s="62" t="e">
        <f t="shared" si="119"/>
        <v>#NUM!</v>
      </c>
      <c r="CD183" s="62">
        <f ca="1">AVERAGE(OFFSET($CC$3,0,0,'Données projet'!$E$12+1,1))-AVERAGE(OFFSET($H$3,0,0,'Données projet'!$E$12+1,1))</f>
        <v>548.17046467409421</v>
      </c>
      <c r="CE183" s="62">
        <f t="shared" si="148"/>
        <v>341.9250949809848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-5.6843418860808015E-14</v>
      </c>
      <c r="CU183" s="18">
        <f>CT183*VLOOKUP('Données projet'!$B$13,Paramètres!$A$1:$I$89,3,0)*VLOOKUP('Données projet'!$B$13,Paramètres!$A$1:$I$89,5,0)</f>
        <v>-5.7639226724859328E-14</v>
      </c>
      <c r="CV183" s="14" t="e">
        <f t="shared" si="173"/>
        <v>#NUM!</v>
      </c>
      <c r="CW183" s="22" t="e">
        <f t="shared" si="174"/>
        <v>#NUM!</v>
      </c>
      <c r="CX183" s="62" t="e">
        <f t="shared" si="122"/>
        <v>#NUM!</v>
      </c>
      <c r="CY183" s="62">
        <f ca="1">AVERAGE(OFFSET($CX$3,0,0,'Données projet'!$E$13+1,1))-AVERAGE(OFFSET($H$3,0,0,'Données projet'!$E$13+1,1))</f>
        <v>345.67675698621832</v>
      </c>
      <c r="CZ183" s="62">
        <f t="shared" si="150"/>
        <v>178.72086185623849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0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70">
        <f t="shared" si="110"/>
        <v>183.33333333333334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5.6843418860808015E-14</v>
      </c>
      <c r="O184" s="14">
        <f>N184*VLOOKUP('Données projet'!$B$9,Paramètres!$A$1:$I$89,3,0)*VLOOKUP('Données projet'!$B$9,Paramètres!$A$1:$I$89,5,0)</f>
        <v>5.9412741393316544E-14</v>
      </c>
      <c r="P184" s="14">
        <f t="shared" si="141"/>
        <v>9.483138037075782E-13</v>
      </c>
      <c r="Q184" s="22">
        <f t="shared" si="162"/>
        <v>1.7551237327173916E-12</v>
      </c>
      <c r="R184" s="62">
        <f t="shared" si="109"/>
        <v>289.47336565868585</v>
      </c>
      <c r="S184" s="62">
        <f ca="1">AVERAGE(OFFSET($R$3,0,0,'Données projet'!$E$9+1,1))-AVERAGE(OFFSET($H$3,0,0,'Données projet'!$E$9+1,1))</f>
        <v>339.31420023556404</v>
      </c>
      <c r="T184" s="62">
        <f t="shared" si="142"/>
        <v>340.55370180356397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>
        <f>AI184*VLOOKUP('Données projet'!$B$10,Paramètres!$A$1:$I$89,3,0)*VLOOKUP('Données projet'!$B$10,Paramètres!$A$1:$I$89,5,0)</f>
        <v>0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520.80494930257237</v>
      </c>
      <c r="AO184" s="62">
        <f t="shared" si="144"/>
        <v>325.72635759450861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5.6843418860808015E-14</v>
      </c>
      <c r="BE184" s="14">
        <f>BD184*VLOOKUP('Données projet'!$B$11,Paramètres!$A$1:$I$89,3,0)*VLOOKUP('Données projet'!$B$11,Paramètres!$A$1:$I$89,5,0)</f>
        <v>4.9658410716801891E-14</v>
      </c>
      <c r="BF184" s="14">
        <f t="shared" si="167"/>
        <v>8.0934058173791862E-13</v>
      </c>
      <c r="BG184" s="22">
        <f t="shared" si="168"/>
        <v>1.4960899118586383E-12</v>
      </c>
      <c r="BH184" s="62">
        <f t="shared" si="116"/>
        <v>289.47336565868557</v>
      </c>
      <c r="BI184" s="62">
        <f ca="1">AVERAGE(OFFSET($BH$3,0,0,'Données projet'!$E$11+1,1))-AVERAGE(OFFSET($H$3,0,0,'Données projet'!$E$11+1,1))</f>
        <v>294.05955218567476</v>
      </c>
      <c r="BJ184" s="62">
        <f t="shared" si="146"/>
        <v>294.839995960176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>
        <f>BY184*VLOOKUP('Données projet'!$B$12,Paramètres!$A$1:$I$89,3,0)*VLOOKUP('Données projet'!$B$12,Paramètres!$A$1:$I$89,5,0)</f>
        <v>0</v>
      </c>
      <c r="CA184" s="14" t="e">
        <f t="shared" si="170"/>
        <v>#NUM!</v>
      </c>
      <c r="CB184" s="22" t="e">
        <f t="shared" si="171"/>
        <v>#NUM!</v>
      </c>
      <c r="CC184" s="62" t="e">
        <f t="shared" si="119"/>
        <v>#NUM!</v>
      </c>
      <c r="CD184" s="62">
        <f ca="1">AVERAGE(OFFSET($CC$3,0,0,'Données projet'!$E$12+1,1))-AVERAGE(OFFSET($H$3,0,0,'Données projet'!$E$12+1,1))</f>
        <v>548.17046467409421</v>
      </c>
      <c r="CE184" s="62">
        <f t="shared" si="148"/>
        <v>341.9250949809848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-5.6843418860808015E-14</v>
      </c>
      <c r="CU184" s="18">
        <f>CT184*VLOOKUP('Données projet'!$B$13,Paramètres!$A$1:$I$89,3,0)*VLOOKUP('Données projet'!$B$13,Paramètres!$A$1:$I$89,5,0)</f>
        <v>-5.7639226724859328E-14</v>
      </c>
      <c r="CV184" s="14" t="e">
        <f t="shared" si="173"/>
        <v>#NUM!</v>
      </c>
      <c r="CW184" s="22" t="e">
        <f t="shared" si="174"/>
        <v>#NUM!</v>
      </c>
      <c r="CX184" s="62" t="e">
        <f t="shared" si="122"/>
        <v>#NUM!</v>
      </c>
      <c r="CY184" s="62">
        <f ca="1">AVERAGE(OFFSET($CX$3,0,0,'Données projet'!$E$13+1,1))-AVERAGE(OFFSET($H$3,0,0,'Données projet'!$E$13+1,1))</f>
        <v>345.67675698621832</v>
      </c>
      <c r="CZ184" s="62">
        <f t="shared" si="150"/>
        <v>178.72086185623849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0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70">
        <f t="shared" si="110"/>
        <v>183.33333333333334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5.6843418860808015E-14</v>
      </c>
      <c r="O185" s="14">
        <f>N185*VLOOKUP('Données projet'!$B$9,Paramètres!$A$1:$I$89,3,0)*VLOOKUP('Données projet'!$B$9,Paramètres!$A$1:$I$89,5,0)</f>
        <v>5.9412741393316544E-14</v>
      </c>
      <c r="P185" s="14">
        <f t="shared" si="141"/>
        <v>9.483138037075782E-13</v>
      </c>
      <c r="Q185" s="22">
        <f t="shared" si="162"/>
        <v>1.7551237327173916E-12</v>
      </c>
      <c r="R185" s="62">
        <f t="shared" si="109"/>
        <v>289.54032746824618</v>
      </c>
      <c r="S185" s="62">
        <f ca="1">AVERAGE(OFFSET($R$3,0,0,'Données projet'!$E$9+1,1))-AVERAGE(OFFSET($H$3,0,0,'Données projet'!$E$9+1,1))</f>
        <v>339.31420023556404</v>
      </c>
      <c r="T185" s="62">
        <f t="shared" si="142"/>
        <v>340.55370180356397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>
        <f>AI185*VLOOKUP('Données projet'!$B$10,Paramètres!$A$1:$I$89,3,0)*VLOOKUP('Données projet'!$B$10,Paramètres!$A$1:$I$89,5,0)</f>
        <v>0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520.80494930257237</v>
      </c>
      <c r="AO185" s="62">
        <f t="shared" si="144"/>
        <v>325.72635759450861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5.6843418860808015E-14</v>
      </c>
      <c r="BE185" s="14">
        <f>BD185*VLOOKUP('Données projet'!$B$11,Paramètres!$A$1:$I$89,3,0)*VLOOKUP('Données projet'!$B$11,Paramètres!$A$1:$I$89,5,0)</f>
        <v>4.9658410716801891E-14</v>
      </c>
      <c r="BF185" s="14">
        <f t="shared" si="167"/>
        <v>8.0934058173791862E-13</v>
      </c>
      <c r="BG185" s="22">
        <f t="shared" si="168"/>
        <v>1.4960899118586383E-12</v>
      </c>
      <c r="BH185" s="62">
        <f t="shared" si="116"/>
        <v>289.54032746824589</v>
      </c>
      <c r="BI185" s="62">
        <f ca="1">AVERAGE(OFFSET($BH$3,0,0,'Données projet'!$E$11+1,1))-AVERAGE(OFFSET($H$3,0,0,'Données projet'!$E$11+1,1))</f>
        <v>294.05955218567476</v>
      </c>
      <c r="BJ185" s="62">
        <f t="shared" si="146"/>
        <v>294.839995960176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>
        <f>BY185*VLOOKUP('Données projet'!$B$12,Paramètres!$A$1:$I$89,3,0)*VLOOKUP('Données projet'!$B$12,Paramètres!$A$1:$I$89,5,0)</f>
        <v>0</v>
      </c>
      <c r="CA185" s="14" t="e">
        <f t="shared" si="170"/>
        <v>#NUM!</v>
      </c>
      <c r="CB185" s="22" t="e">
        <f t="shared" si="171"/>
        <v>#NUM!</v>
      </c>
      <c r="CC185" s="62" t="e">
        <f t="shared" si="119"/>
        <v>#NUM!</v>
      </c>
      <c r="CD185" s="62">
        <f ca="1">AVERAGE(OFFSET($CC$3,0,0,'Données projet'!$E$12+1,1))-AVERAGE(OFFSET($H$3,0,0,'Données projet'!$E$12+1,1))</f>
        <v>548.17046467409421</v>
      </c>
      <c r="CE185" s="62">
        <f t="shared" si="148"/>
        <v>341.9250949809848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-5.6843418860808015E-14</v>
      </c>
      <c r="CU185" s="18">
        <f>CT185*VLOOKUP('Données projet'!$B$13,Paramètres!$A$1:$I$89,3,0)*VLOOKUP('Données projet'!$B$13,Paramètres!$A$1:$I$89,5,0)</f>
        <v>-5.7639226724859328E-14</v>
      </c>
      <c r="CV185" s="14" t="e">
        <f t="shared" si="173"/>
        <v>#NUM!</v>
      </c>
      <c r="CW185" s="22" t="e">
        <f t="shared" si="174"/>
        <v>#NUM!</v>
      </c>
      <c r="CX185" s="62" t="e">
        <f t="shared" si="122"/>
        <v>#NUM!</v>
      </c>
      <c r="CY185" s="62">
        <f ca="1">AVERAGE(OFFSET($CX$3,0,0,'Données projet'!$E$13+1,1))-AVERAGE(OFFSET($H$3,0,0,'Données projet'!$E$13+1,1))</f>
        <v>345.67675698621832</v>
      </c>
      <c r="CZ185" s="62">
        <f t="shared" si="150"/>
        <v>178.72086185623849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0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70">
        <f t="shared" si="110"/>
        <v>183.33333333333334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5.6843418860808015E-14</v>
      </c>
      <c r="O186" s="14">
        <f>N186*VLOOKUP('Données projet'!$B$9,Paramètres!$A$1:$I$89,3,0)*VLOOKUP('Données projet'!$B$9,Paramètres!$A$1:$I$89,5,0)</f>
        <v>5.9412741393316544E-14</v>
      </c>
      <c r="P186" s="14">
        <f t="shared" si="141"/>
        <v>9.483138037075782E-13</v>
      </c>
      <c r="Q186" s="22">
        <f t="shared" si="162"/>
        <v>1.7551237327173916E-12</v>
      </c>
      <c r="R186" s="62">
        <f t="shared" si="109"/>
        <v>289.60612764011472</v>
      </c>
      <c r="S186" s="62">
        <f ca="1">AVERAGE(OFFSET($R$3,0,0,'Données projet'!$E$9+1,1))-AVERAGE(OFFSET($H$3,0,0,'Données projet'!$E$9+1,1))</f>
        <v>339.31420023556404</v>
      </c>
      <c r="T186" s="62">
        <f t="shared" si="142"/>
        <v>340.55370180356397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>
        <f>AI186*VLOOKUP('Données projet'!$B$10,Paramètres!$A$1:$I$89,3,0)*VLOOKUP('Données projet'!$B$10,Paramètres!$A$1:$I$89,5,0)</f>
        <v>0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520.80494930257237</v>
      </c>
      <c r="AO186" s="62">
        <f t="shared" si="144"/>
        <v>325.72635759450861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5.6843418860808015E-14</v>
      </c>
      <c r="BE186" s="14">
        <f>BD186*VLOOKUP('Données projet'!$B$11,Paramètres!$A$1:$I$89,3,0)*VLOOKUP('Données projet'!$B$11,Paramètres!$A$1:$I$89,5,0)</f>
        <v>4.9658410716801891E-14</v>
      </c>
      <c r="BF186" s="14">
        <f t="shared" si="167"/>
        <v>8.0934058173791862E-13</v>
      </c>
      <c r="BG186" s="22">
        <f t="shared" si="168"/>
        <v>1.4960899118586383E-12</v>
      </c>
      <c r="BH186" s="62">
        <f t="shared" si="116"/>
        <v>289.60612764011444</v>
      </c>
      <c r="BI186" s="62">
        <f ca="1">AVERAGE(OFFSET($BH$3,0,0,'Données projet'!$E$11+1,1))-AVERAGE(OFFSET($H$3,0,0,'Données projet'!$E$11+1,1))</f>
        <v>294.05955218567476</v>
      </c>
      <c r="BJ186" s="62">
        <f t="shared" si="146"/>
        <v>294.839995960176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>
        <f>BY186*VLOOKUP('Données projet'!$B$12,Paramètres!$A$1:$I$89,3,0)*VLOOKUP('Données projet'!$B$12,Paramètres!$A$1:$I$89,5,0)</f>
        <v>0</v>
      </c>
      <c r="CA186" s="14" t="e">
        <f t="shared" si="170"/>
        <v>#NUM!</v>
      </c>
      <c r="CB186" s="22" t="e">
        <f t="shared" si="171"/>
        <v>#NUM!</v>
      </c>
      <c r="CC186" s="62" t="e">
        <f t="shared" si="119"/>
        <v>#NUM!</v>
      </c>
      <c r="CD186" s="62">
        <f ca="1">AVERAGE(OFFSET($CC$3,0,0,'Données projet'!$E$12+1,1))-AVERAGE(OFFSET($H$3,0,0,'Données projet'!$E$12+1,1))</f>
        <v>548.17046467409421</v>
      </c>
      <c r="CE186" s="62">
        <f t="shared" si="148"/>
        <v>341.9250949809848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-5.6843418860808015E-14</v>
      </c>
      <c r="CU186" s="18">
        <f>CT186*VLOOKUP('Données projet'!$B$13,Paramètres!$A$1:$I$89,3,0)*VLOOKUP('Données projet'!$B$13,Paramètres!$A$1:$I$89,5,0)</f>
        <v>-5.7639226724859328E-14</v>
      </c>
      <c r="CV186" s="14" t="e">
        <f t="shared" si="173"/>
        <v>#NUM!</v>
      </c>
      <c r="CW186" s="22" t="e">
        <f t="shared" si="174"/>
        <v>#NUM!</v>
      </c>
      <c r="CX186" s="62" t="e">
        <f t="shared" si="122"/>
        <v>#NUM!</v>
      </c>
      <c r="CY186" s="62">
        <f ca="1">AVERAGE(OFFSET($CX$3,0,0,'Données projet'!$E$13+1,1))-AVERAGE(OFFSET($H$3,0,0,'Données projet'!$E$13+1,1))</f>
        <v>345.67675698621832</v>
      </c>
      <c r="CZ186" s="62">
        <f t="shared" si="150"/>
        <v>178.72086185623849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0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70">
        <f t="shared" si="110"/>
        <v>183.33333333333334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5.6843418860808015E-14</v>
      </c>
      <c r="O187" s="14">
        <f>N187*VLOOKUP('Données projet'!$B$9,Paramètres!$A$1:$I$89,3,0)*VLOOKUP('Données projet'!$B$9,Paramètres!$A$1:$I$89,5,0)</f>
        <v>5.9412741393316544E-14</v>
      </c>
      <c r="P187" s="14">
        <f t="shared" si="141"/>
        <v>9.483138037075782E-13</v>
      </c>
      <c r="Q187" s="22">
        <f t="shared" si="162"/>
        <v>1.7551237327173916E-12</v>
      </c>
      <c r="R187" s="62">
        <f t="shared" si="109"/>
        <v>289.6707863261085</v>
      </c>
      <c r="S187" s="62">
        <f ca="1">AVERAGE(OFFSET($R$3,0,0,'Données projet'!$E$9+1,1))-AVERAGE(OFFSET($H$3,0,0,'Données projet'!$E$9+1,1))</f>
        <v>339.31420023556404</v>
      </c>
      <c r="T187" s="62">
        <f t="shared" si="142"/>
        <v>340.55370180356397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>
        <f>AI187*VLOOKUP('Données projet'!$B$10,Paramètres!$A$1:$I$89,3,0)*VLOOKUP('Données projet'!$B$10,Paramètres!$A$1:$I$89,5,0)</f>
        <v>0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520.80494930257237</v>
      </c>
      <c r="AO187" s="62">
        <f t="shared" si="144"/>
        <v>325.72635759450861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5.6843418860808015E-14</v>
      </c>
      <c r="BE187" s="14">
        <f>BD187*VLOOKUP('Données projet'!$B$11,Paramètres!$A$1:$I$89,3,0)*VLOOKUP('Données projet'!$B$11,Paramètres!$A$1:$I$89,5,0)</f>
        <v>4.9658410716801891E-14</v>
      </c>
      <c r="BF187" s="14">
        <f t="shared" si="167"/>
        <v>8.0934058173791862E-13</v>
      </c>
      <c r="BG187" s="22">
        <f t="shared" si="168"/>
        <v>1.4960899118586383E-12</v>
      </c>
      <c r="BH187" s="62">
        <f t="shared" si="116"/>
        <v>289.67078632610821</v>
      </c>
      <c r="BI187" s="62">
        <f ca="1">AVERAGE(OFFSET($BH$3,0,0,'Données projet'!$E$11+1,1))-AVERAGE(OFFSET($H$3,0,0,'Données projet'!$E$11+1,1))</f>
        <v>294.05955218567476</v>
      </c>
      <c r="BJ187" s="62">
        <f t="shared" si="146"/>
        <v>294.839995960176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>
        <f>BY187*VLOOKUP('Données projet'!$B$12,Paramètres!$A$1:$I$89,3,0)*VLOOKUP('Données projet'!$B$12,Paramètres!$A$1:$I$89,5,0)</f>
        <v>0</v>
      </c>
      <c r="CA187" s="14" t="e">
        <f t="shared" si="170"/>
        <v>#NUM!</v>
      </c>
      <c r="CB187" s="22" t="e">
        <f t="shared" si="171"/>
        <v>#NUM!</v>
      </c>
      <c r="CC187" s="62" t="e">
        <f t="shared" si="119"/>
        <v>#NUM!</v>
      </c>
      <c r="CD187" s="62">
        <f ca="1">AVERAGE(OFFSET($CC$3,0,0,'Données projet'!$E$12+1,1))-AVERAGE(OFFSET($H$3,0,0,'Données projet'!$E$12+1,1))</f>
        <v>548.17046467409421</v>
      </c>
      <c r="CE187" s="62">
        <f t="shared" si="148"/>
        <v>341.9250949809848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-5.6843418860808015E-14</v>
      </c>
      <c r="CU187" s="18">
        <f>CT187*VLOOKUP('Données projet'!$B$13,Paramètres!$A$1:$I$89,3,0)*VLOOKUP('Données projet'!$B$13,Paramètres!$A$1:$I$89,5,0)</f>
        <v>-5.7639226724859328E-14</v>
      </c>
      <c r="CV187" s="14" t="e">
        <f t="shared" si="173"/>
        <v>#NUM!</v>
      </c>
      <c r="CW187" s="22" t="e">
        <f t="shared" si="174"/>
        <v>#NUM!</v>
      </c>
      <c r="CX187" s="62" t="e">
        <f t="shared" si="122"/>
        <v>#NUM!</v>
      </c>
      <c r="CY187" s="62">
        <f ca="1">AVERAGE(OFFSET($CX$3,0,0,'Données projet'!$E$13+1,1))-AVERAGE(OFFSET($H$3,0,0,'Données projet'!$E$13+1,1))</f>
        <v>345.67675698621832</v>
      </c>
      <c r="CZ187" s="62">
        <f t="shared" si="150"/>
        <v>178.72086185623849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0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70">
        <f t="shared" si="110"/>
        <v>183.33333333333334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5.6843418860808015E-14</v>
      </c>
      <c r="O188" s="14">
        <f>N188*VLOOKUP('Données projet'!$B$9,Paramètres!$A$1:$I$89,3,0)*VLOOKUP('Données projet'!$B$9,Paramètres!$A$1:$I$89,5,0)</f>
        <v>5.9412741393316544E-14</v>
      </c>
      <c r="P188" s="14">
        <f t="shared" si="141"/>
        <v>9.483138037075782E-13</v>
      </c>
      <c r="Q188" s="22">
        <f t="shared" si="162"/>
        <v>1.7551237327173916E-12</v>
      </c>
      <c r="R188" s="62">
        <f t="shared" si="109"/>
        <v>289.7343233284555</v>
      </c>
      <c r="S188" s="62">
        <f ca="1">AVERAGE(OFFSET($R$3,0,0,'Données projet'!$E$9+1,1))-AVERAGE(OFFSET($H$3,0,0,'Données projet'!$E$9+1,1))</f>
        <v>339.31420023556404</v>
      </c>
      <c r="T188" s="62">
        <f t="shared" si="142"/>
        <v>340.55370180356397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>
        <f>AI188*VLOOKUP('Données projet'!$B$10,Paramètres!$A$1:$I$89,3,0)*VLOOKUP('Données projet'!$B$10,Paramètres!$A$1:$I$89,5,0)</f>
        <v>0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520.80494930257237</v>
      </c>
      <c r="AO188" s="62">
        <f t="shared" si="144"/>
        <v>325.72635759450861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5.6843418860808015E-14</v>
      </c>
      <c r="BE188" s="14">
        <f>BD188*VLOOKUP('Données projet'!$B$11,Paramètres!$A$1:$I$89,3,0)*VLOOKUP('Données projet'!$B$11,Paramètres!$A$1:$I$89,5,0)</f>
        <v>4.9658410716801891E-14</v>
      </c>
      <c r="BF188" s="14">
        <f t="shared" si="167"/>
        <v>8.0934058173791862E-13</v>
      </c>
      <c r="BG188" s="22">
        <f t="shared" si="168"/>
        <v>1.4960899118586383E-12</v>
      </c>
      <c r="BH188" s="62">
        <f t="shared" si="116"/>
        <v>289.73432332845522</v>
      </c>
      <c r="BI188" s="62">
        <f ca="1">AVERAGE(OFFSET($BH$3,0,0,'Données projet'!$E$11+1,1))-AVERAGE(OFFSET($H$3,0,0,'Données projet'!$E$11+1,1))</f>
        <v>294.05955218567476</v>
      </c>
      <c r="BJ188" s="62">
        <f t="shared" si="146"/>
        <v>294.839995960176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>
        <f>BY188*VLOOKUP('Données projet'!$B$12,Paramètres!$A$1:$I$89,3,0)*VLOOKUP('Données projet'!$B$12,Paramètres!$A$1:$I$89,5,0)</f>
        <v>0</v>
      </c>
      <c r="CA188" s="14" t="e">
        <f t="shared" si="170"/>
        <v>#NUM!</v>
      </c>
      <c r="CB188" s="22" t="e">
        <f t="shared" si="171"/>
        <v>#NUM!</v>
      </c>
      <c r="CC188" s="62" t="e">
        <f t="shared" si="119"/>
        <v>#NUM!</v>
      </c>
      <c r="CD188" s="62">
        <f ca="1">AVERAGE(OFFSET($CC$3,0,0,'Données projet'!$E$12+1,1))-AVERAGE(OFFSET($H$3,0,0,'Données projet'!$E$12+1,1))</f>
        <v>548.17046467409421</v>
      </c>
      <c r="CE188" s="62">
        <f t="shared" si="148"/>
        <v>341.9250949809848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-5.6843418860808015E-14</v>
      </c>
      <c r="CU188" s="18">
        <f>CT188*VLOOKUP('Données projet'!$B$13,Paramètres!$A$1:$I$89,3,0)*VLOOKUP('Données projet'!$B$13,Paramètres!$A$1:$I$89,5,0)</f>
        <v>-5.7639226724859328E-14</v>
      </c>
      <c r="CV188" s="14" t="e">
        <f t="shared" si="173"/>
        <v>#NUM!</v>
      </c>
      <c r="CW188" s="22" t="e">
        <f t="shared" si="174"/>
        <v>#NUM!</v>
      </c>
      <c r="CX188" s="62" t="e">
        <f t="shared" si="122"/>
        <v>#NUM!</v>
      </c>
      <c r="CY188" s="62">
        <f ca="1">AVERAGE(OFFSET($CX$3,0,0,'Données projet'!$E$13+1,1))-AVERAGE(OFFSET($H$3,0,0,'Données projet'!$E$13+1,1))</f>
        <v>345.67675698621832</v>
      </c>
      <c r="CZ188" s="62">
        <f t="shared" si="150"/>
        <v>178.72086185623849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0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70">
        <f t="shared" si="110"/>
        <v>183.33333333333334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5.6843418860808015E-14</v>
      </c>
      <c r="O189" s="14">
        <f>N189*VLOOKUP('Données projet'!$B$9,Paramètres!$A$1:$I$89,3,0)*VLOOKUP('Données projet'!$B$9,Paramètres!$A$1:$I$89,5,0)</f>
        <v>5.9412741393316544E-14</v>
      </c>
      <c r="P189" s="14">
        <f t="shared" si="141"/>
        <v>9.483138037075782E-13</v>
      </c>
      <c r="Q189" s="22">
        <f t="shared" si="162"/>
        <v>1.7551237327173916E-12</v>
      </c>
      <c r="R189" s="62">
        <f t="shared" si="109"/>
        <v>289.79675810585917</v>
      </c>
      <c r="S189" s="62">
        <f ca="1">AVERAGE(OFFSET($R$3,0,0,'Données projet'!$E$9+1,1))-AVERAGE(OFFSET($H$3,0,0,'Données projet'!$E$9+1,1))</f>
        <v>339.31420023556404</v>
      </c>
      <c r="T189" s="62">
        <f t="shared" si="142"/>
        <v>340.55370180356397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>
        <f>AI189*VLOOKUP('Données projet'!$B$10,Paramètres!$A$1:$I$89,3,0)*VLOOKUP('Données projet'!$B$10,Paramètres!$A$1:$I$89,5,0)</f>
        <v>0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520.80494930257237</v>
      </c>
      <c r="AO189" s="62">
        <f t="shared" si="144"/>
        <v>325.72635759450861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5.6843418860808015E-14</v>
      </c>
      <c r="BE189" s="14">
        <f>BD189*VLOOKUP('Données projet'!$B$11,Paramètres!$A$1:$I$89,3,0)*VLOOKUP('Données projet'!$B$11,Paramètres!$A$1:$I$89,5,0)</f>
        <v>4.9658410716801891E-14</v>
      </c>
      <c r="BF189" s="14">
        <f t="shared" si="167"/>
        <v>8.0934058173791862E-13</v>
      </c>
      <c r="BG189" s="22">
        <f t="shared" si="168"/>
        <v>1.4960899118586383E-12</v>
      </c>
      <c r="BH189" s="62">
        <f t="shared" si="116"/>
        <v>289.79675810585888</v>
      </c>
      <c r="BI189" s="62">
        <f ca="1">AVERAGE(OFFSET($BH$3,0,0,'Données projet'!$E$11+1,1))-AVERAGE(OFFSET($H$3,0,0,'Données projet'!$E$11+1,1))</f>
        <v>294.05955218567476</v>
      </c>
      <c r="BJ189" s="62">
        <f t="shared" si="146"/>
        <v>294.839995960176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>
        <f>BY189*VLOOKUP('Données projet'!$B$12,Paramètres!$A$1:$I$89,3,0)*VLOOKUP('Données projet'!$B$12,Paramètres!$A$1:$I$89,5,0)</f>
        <v>0</v>
      </c>
      <c r="CA189" s="14" t="e">
        <f t="shared" si="170"/>
        <v>#NUM!</v>
      </c>
      <c r="CB189" s="22" t="e">
        <f t="shared" si="171"/>
        <v>#NUM!</v>
      </c>
      <c r="CC189" s="62" t="e">
        <f t="shared" si="119"/>
        <v>#NUM!</v>
      </c>
      <c r="CD189" s="62">
        <f ca="1">AVERAGE(OFFSET($CC$3,0,0,'Données projet'!$E$12+1,1))-AVERAGE(OFFSET($H$3,0,0,'Données projet'!$E$12+1,1))</f>
        <v>548.17046467409421</v>
      </c>
      <c r="CE189" s="62">
        <f t="shared" si="148"/>
        <v>341.9250949809848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-5.6843418860808015E-14</v>
      </c>
      <c r="CU189" s="18">
        <f>CT189*VLOOKUP('Données projet'!$B$13,Paramètres!$A$1:$I$89,3,0)*VLOOKUP('Données projet'!$B$13,Paramètres!$A$1:$I$89,5,0)</f>
        <v>-5.7639226724859328E-14</v>
      </c>
      <c r="CV189" s="14" t="e">
        <f t="shared" si="173"/>
        <v>#NUM!</v>
      </c>
      <c r="CW189" s="22" t="e">
        <f t="shared" si="174"/>
        <v>#NUM!</v>
      </c>
      <c r="CX189" s="62" t="e">
        <f t="shared" si="122"/>
        <v>#NUM!</v>
      </c>
      <c r="CY189" s="62">
        <f ca="1">AVERAGE(OFFSET($CX$3,0,0,'Données projet'!$E$13+1,1))-AVERAGE(OFFSET($H$3,0,0,'Données projet'!$E$13+1,1))</f>
        <v>345.67675698621832</v>
      </c>
      <c r="CZ189" s="62">
        <f t="shared" si="150"/>
        <v>178.72086185623849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0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70">
        <f t="shared" si="110"/>
        <v>183.33333333333334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5.6843418860808015E-14</v>
      </c>
      <c r="O190" s="14">
        <f>N190*VLOOKUP('Données projet'!$B$9,Paramètres!$A$1:$I$89,3,0)*VLOOKUP('Données projet'!$B$9,Paramètres!$A$1:$I$89,5,0)</f>
        <v>5.9412741393316544E-14</v>
      </c>
      <c r="P190" s="14">
        <f t="shared" si="141"/>
        <v>9.483138037075782E-13</v>
      </c>
      <c r="Q190" s="22">
        <f t="shared" si="162"/>
        <v>1.7551237327173916E-12</v>
      </c>
      <c r="R190" s="62">
        <f t="shared" si="109"/>
        <v>289.85810977945818</v>
      </c>
      <c r="S190" s="62">
        <f ca="1">AVERAGE(OFFSET($R$3,0,0,'Données projet'!$E$9+1,1))-AVERAGE(OFFSET($H$3,0,0,'Données projet'!$E$9+1,1))</f>
        <v>339.31420023556404</v>
      </c>
      <c r="T190" s="62">
        <f t="shared" si="142"/>
        <v>340.55370180356397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>
        <f>AI190*VLOOKUP('Données projet'!$B$10,Paramètres!$A$1:$I$89,3,0)*VLOOKUP('Données projet'!$B$10,Paramètres!$A$1:$I$89,5,0)</f>
        <v>0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520.80494930257237</v>
      </c>
      <c r="AO190" s="62">
        <f t="shared" si="144"/>
        <v>325.72635759450861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5.6843418860808015E-14</v>
      </c>
      <c r="BE190" s="14">
        <f>BD190*VLOOKUP('Données projet'!$B$11,Paramètres!$A$1:$I$89,3,0)*VLOOKUP('Données projet'!$B$11,Paramètres!$A$1:$I$89,5,0)</f>
        <v>4.9658410716801891E-14</v>
      </c>
      <c r="BF190" s="14">
        <f t="shared" si="167"/>
        <v>8.0934058173791862E-13</v>
      </c>
      <c r="BG190" s="22">
        <f t="shared" si="168"/>
        <v>1.4960899118586383E-12</v>
      </c>
      <c r="BH190" s="62">
        <f t="shared" si="116"/>
        <v>289.85810977945789</v>
      </c>
      <c r="BI190" s="62">
        <f ca="1">AVERAGE(OFFSET($BH$3,0,0,'Données projet'!$E$11+1,1))-AVERAGE(OFFSET($H$3,0,0,'Données projet'!$E$11+1,1))</f>
        <v>294.05955218567476</v>
      </c>
      <c r="BJ190" s="62">
        <f t="shared" si="146"/>
        <v>294.839995960176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>
        <f>BY190*VLOOKUP('Données projet'!$B$12,Paramètres!$A$1:$I$89,3,0)*VLOOKUP('Données projet'!$B$12,Paramètres!$A$1:$I$89,5,0)</f>
        <v>0</v>
      </c>
      <c r="CA190" s="14" t="e">
        <f t="shared" si="170"/>
        <v>#NUM!</v>
      </c>
      <c r="CB190" s="22" t="e">
        <f t="shared" si="171"/>
        <v>#NUM!</v>
      </c>
      <c r="CC190" s="62" t="e">
        <f t="shared" si="119"/>
        <v>#NUM!</v>
      </c>
      <c r="CD190" s="62">
        <f ca="1">AVERAGE(OFFSET($CC$3,0,0,'Données projet'!$E$12+1,1))-AVERAGE(OFFSET($H$3,0,0,'Données projet'!$E$12+1,1))</f>
        <v>548.17046467409421</v>
      </c>
      <c r="CE190" s="62">
        <f t="shared" si="148"/>
        <v>341.9250949809848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-5.6843418860808015E-14</v>
      </c>
      <c r="CU190" s="18">
        <f>CT190*VLOOKUP('Données projet'!$B$13,Paramètres!$A$1:$I$89,3,0)*VLOOKUP('Données projet'!$B$13,Paramètres!$A$1:$I$89,5,0)</f>
        <v>-5.7639226724859328E-14</v>
      </c>
      <c r="CV190" s="14" t="e">
        <f t="shared" si="173"/>
        <v>#NUM!</v>
      </c>
      <c r="CW190" s="22" t="e">
        <f t="shared" si="174"/>
        <v>#NUM!</v>
      </c>
      <c r="CX190" s="62" t="e">
        <f t="shared" si="122"/>
        <v>#NUM!</v>
      </c>
      <c r="CY190" s="62">
        <f ca="1">AVERAGE(OFFSET($CX$3,0,0,'Données projet'!$E$13+1,1))-AVERAGE(OFFSET($H$3,0,0,'Données projet'!$E$13+1,1))</f>
        <v>345.67675698621832</v>
      </c>
      <c r="CZ190" s="62">
        <f t="shared" si="150"/>
        <v>178.72086185623849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0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70">
        <f t="shared" si="110"/>
        <v>183.33333333333334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5.6843418860808015E-14</v>
      </c>
      <c r="O191" s="14">
        <f>N191*VLOOKUP('Données projet'!$B$9,Paramètres!$A$1:$I$89,3,0)*VLOOKUP('Données projet'!$B$9,Paramètres!$A$1:$I$89,5,0)</f>
        <v>5.9412741393316544E-14</v>
      </c>
      <c r="P191" s="14">
        <f t="shared" si="141"/>
        <v>9.483138037075782E-13</v>
      </c>
      <c r="Q191" s="22">
        <f t="shared" si="162"/>
        <v>1.7551237327173916E-12</v>
      </c>
      <c r="R191" s="62">
        <f t="shared" si="109"/>
        <v>289.918397138682</v>
      </c>
      <c r="S191" s="62">
        <f ca="1">AVERAGE(OFFSET($R$3,0,0,'Données projet'!$E$9+1,1))-AVERAGE(OFFSET($H$3,0,0,'Données projet'!$E$9+1,1))</f>
        <v>339.31420023556404</v>
      </c>
      <c r="T191" s="62">
        <f t="shared" si="142"/>
        <v>340.55370180356397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>
        <f>AI191*VLOOKUP('Données projet'!$B$10,Paramètres!$A$1:$I$89,3,0)*VLOOKUP('Données projet'!$B$10,Paramètres!$A$1:$I$89,5,0)</f>
        <v>0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520.80494930257237</v>
      </c>
      <c r="AO191" s="62">
        <f t="shared" si="144"/>
        <v>325.72635759450861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5.6843418860808015E-14</v>
      </c>
      <c r="BE191" s="14">
        <f>BD191*VLOOKUP('Données projet'!$B$11,Paramètres!$A$1:$I$89,3,0)*VLOOKUP('Données projet'!$B$11,Paramètres!$A$1:$I$89,5,0)</f>
        <v>4.9658410716801891E-14</v>
      </c>
      <c r="BF191" s="14">
        <f t="shared" si="167"/>
        <v>8.0934058173791862E-13</v>
      </c>
      <c r="BG191" s="22">
        <f t="shared" si="168"/>
        <v>1.4960899118586383E-12</v>
      </c>
      <c r="BH191" s="62">
        <f t="shared" si="116"/>
        <v>289.91839713868171</v>
      </c>
      <c r="BI191" s="62">
        <f ca="1">AVERAGE(OFFSET($BH$3,0,0,'Données projet'!$E$11+1,1))-AVERAGE(OFFSET($H$3,0,0,'Données projet'!$E$11+1,1))</f>
        <v>294.05955218567476</v>
      </c>
      <c r="BJ191" s="62">
        <f t="shared" si="146"/>
        <v>294.839995960176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>
        <f>BY191*VLOOKUP('Données projet'!$B$12,Paramètres!$A$1:$I$89,3,0)*VLOOKUP('Données projet'!$B$12,Paramètres!$A$1:$I$89,5,0)</f>
        <v>0</v>
      </c>
      <c r="CA191" s="14" t="e">
        <f t="shared" si="170"/>
        <v>#NUM!</v>
      </c>
      <c r="CB191" s="22" t="e">
        <f t="shared" si="171"/>
        <v>#NUM!</v>
      </c>
      <c r="CC191" s="62" t="e">
        <f t="shared" si="119"/>
        <v>#NUM!</v>
      </c>
      <c r="CD191" s="62">
        <f ca="1">AVERAGE(OFFSET($CC$3,0,0,'Données projet'!$E$12+1,1))-AVERAGE(OFFSET($H$3,0,0,'Données projet'!$E$12+1,1))</f>
        <v>548.17046467409421</v>
      </c>
      <c r="CE191" s="62">
        <f t="shared" si="148"/>
        <v>341.9250949809848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-5.6843418860808015E-14</v>
      </c>
      <c r="CU191" s="18">
        <f>CT191*VLOOKUP('Données projet'!$B$13,Paramètres!$A$1:$I$89,3,0)*VLOOKUP('Données projet'!$B$13,Paramètres!$A$1:$I$89,5,0)</f>
        <v>-5.7639226724859328E-14</v>
      </c>
      <c r="CV191" s="14" t="e">
        <f t="shared" si="173"/>
        <v>#NUM!</v>
      </c>
      <c r="CW191" s="22" t="e">
        <f t="shared" si="174"/>
        <v>#NUM!</v>
      </c>
      <c r="CX191" s="62" t="e">
        <f t="shared" si="122"/>
        <v>#NUM!</v>
      </c>
      <c r="CY191" s="62">
        <f ca="1">AVERAGE(OFFSET($CX$3,0,0,'Données projet'!$E$13+1,1))-AVERAGE(OFFSET($H$3,0,0,'Données projet'!$E$13+1,1))</f>
        <v>345.67675698621832</v>
      </c>
      <c r="CZ191" s="62">
        <f t="shared" si="150"/>
        <v>178.72086185623849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0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70">
        <f t="shared" si="110"/>
        <v>183.33333333333334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5.6843418860808015E-14</v>
      </c>
      <c r="O192" s="14">
        <f>N192*VLOOKUP('Données projet'!$B$9,Paramètres!$A$1:$I$89,3,0)*VLOOKUP('Données projet'!$B$9,Paramètres!$A$1:$I$89,5,0)</f>
        <v>5.9412741393316544E-14</v>
      </c>
      <c r="P192" s="14">
        <f t="shared" si="141"/>
        <v>9.483138037075782E-13</v>
      </c>
      <c r="Q192" s="22">
        <f t="shared" si="162"/>
        <v>1.7551237327173916E-12</v>
      </c>
      <c r="R192" s="62">
        <f t="shared" si="109"/>
        <v>289.97763864700562</v>
      </c>
      <c r="S192" s="62">
        <f ca="1">AVERAGE(OFFSET($R$3,0,0,'Données projet'!$E$9+1,1))-AVERAGE(OFFSET($H$3,0,0,'Données projet'!$E$9+1,1))</f>
        <v>339.31420023556404</v>
      </c>
      <c r="T192" s="62">
        <f t="shared" si="142"/>
        <v>340.55370180356397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>
        <f>AI192*VLOOKUP('Données projet'!$B$10,Paramètres!$A$1:$I$89,3,0)*VLOOKUP('Données projet'!$B$10,Paramètres!$A$1:$I$89,5,0)</f>
        <v>0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520.80494930257237</v>
      </c>
      <c r="AO192" s="62">
        <f t="shared" si="144"/>
        <v>325.72635759450861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5.6843418860808015E-14</v>
      </c>
      <c r="BE192" s="14">
        <f>BD192*VLOOKUP('Données projet'!$B$11,Paramètres!$A$1:$I$89,3,0)*VLOOKUP('Données projet'!$B$11,Paramètres!$A$1:$I$89,5,0)</f>
        <v>4.9658410716801891E-14</v>
      </c>
      <c r="BF192" s="14">
        <f t="shared" si="167"/>
        <v>8.0934058173791862E-13</v>
      </c>
      <c r="BG192" s="22">
        <f t="shared" si="168"/>
        <v>1.4960899118586383E-12</v>
      </c>
      <c r="BH192" s="62">
        <f t="shared" si="116"/>
        <v>289.97763864700534</v>
      </c>
      <c r="BI192" s="62">
        <f ca="1">AVERAGE(OFFSET($BH$3,0,0,'Données projet'!$E$11+1,1))-AVERAGE(OFFSET($H$3,0,0,'Données projet'!$E$11+1,1))</f>
        <v>294.05955218567476</v>
      </c>
      <c r="BJ192" s="62">
        <f t="shared" si="146"/>
        <v>294.839995960176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>
        <f>BY192*VLOOKUP('Données projet'!$B$12,Paramètres!$A$1:$I$89,3,0)*VLOOKUP('Données projet'!$B$12,Paramètres!$A$1:$I$89,5,0)</f>
        <v>0</v>
      </c>
      <c r="CA192" s="14" t="e">
        <f t="shared" si="170"/>
        <v>#NUM!</v>
      </c>
      <c r="CB192" s="22" t="e">
        <f t="shared" si="171"/>
        <v>#NUM!</v>
      </c>
      <c r="CC192" s="62" t="e">
        <f t="shared" si="119"/>
        <v>#NUM!</v>
      </c>
      <c r="CD192" s="62">
        <f ca="1">AVERAGE(OFFSET($CC$3,0,0,'Données projet'!$E$12+1,1))-AVERAGE(OFFSET($H$3,0,0,'Données projet'!$E$12+1,1))</f>
        <v>548.17046467409421</v>
      </c>
      <c r="CE192" s="62">
        <f t="shared" si="148"/>
        <v>341.9250949809848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-5.6843418860808015E-14</v>
      </c>
      <c r="CU192" s="18">
        <f>CT192*VLOOKUP('Données projet'!$B$13,Paramètres!$A$1:$I$89,3,0)*VLOOKUP('Données projet'!$B$13,Paramètres!$A$1:$I$89,5,0)</f>
        <v>-5.7639226724859328E-14</v>
      </c>
      <c r="CV192" s="14" t="e">
        <f t="shared" si="173"/>
        <v>#NUM!</v>
      </c>
      <c r="CW192" s="22" t="e">
        <f t="shared" si="174"/>
        <v>#NUM!</v>
      </c>
      <c r="CX192" s="62" t="e">
        <f t="shared" si="122"/>
        <v>#NUM!</v>
      </c>
      <c r="CY192" s="62">
        <f ca="1">AVERAGE(OFFSET($CX$3,0,0,'Données projet'!$E$13+1,1))-AVERAGE(OFFSET($H$3,0,0,'Données projet'!$E$13+1,1))</f>
        <v>345.67675698621832</v>
      </c>
      <c r="CZ192" s="62">
        <f t="shared" si="150"/>
        <v>178.72086185623849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0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70">
        <f t="shared" si="110"/>
        <v>183.33333333333334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5.6843418860808015E-14</v>
      </c>
      <c r="O193" s="14">
        <f>N193*VLOOKUP('Données projet'!$B$9,Paramètres!$A$1:$I$89,3,0)*VLOOKUP('Données projet'!$B$9,Paramètres!$A$1:$I$89,5,0)</f>
        <v>5.9412741393316544E-14</v>
      </c>
      <c r="P193" s="14">
        <f t="shared" si="141"/>
        <v>9.483138037075782E-13</v>
      </c>
      <c r="Q193" s="22">
        <f t="shared" si="162"/>
        <v>1.7551237327173916E-12</v>
      </c>
      <c r="R193" s="62">
        <f t="shared" si="109"/>
        <v>290.03585244760404</v>
      </c>
      <c r="S193" s="62">
        <f ca="1">AVERAGE(OFFSET($R$3,0,0,'Données projet'!$E$9+1,1))-AVERAGE(OFFSET($H$3,0,0,'Données projet'!$E$9+1,1))</f>
        <v>339.31420023556404</v>
      </c>
      <c r="T193" s="62">
        <f t="shared" si="142"/>
        <v>340.55370180356397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>
        <f>AI193*VLOOKUP('Données projet'!$B$10,Paramètres!$A$1:$I$89,3,0)*VLOOKUP('Données projet'!$B$10,Paramètres!$A$1:$I$89,5,0)</f>
        <v>0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520.80494930257237</v>
      </c>
      <c r="AO193" s="62">
        <f t="shared" si="144"/>
        <v>325.72635759450861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5.6843418860808015E-14</v>
      </c>
      <c r="BE193" s="14">
        <f>BD193*VLOOKUP('Données projet'!$B$11,Paramètres!$A$1:$I$89,3,0)*VLOOKUP('Données projet'!$B$11,Paramètres!$A$1:$I$89,5,0)</f>
        <v>4.9658410716801891E-14</v>
      </c>
      <c r="BF193" s="14">
        <f t="shared" si="167"/>
        <v>8.0934058173791862E-13</v>
      </c>
      <c r="BG193" s="22">
        <f t="shared" si="168"/>
        <v>1.4960899118586383E-12</v>
      </c>
      <c r="BH193" s="62">
        <f t="shared" si="116"/>
        <v>290.03585244760376</v>
      </c>
      <c r="BI193" s="62">
        <f ca="1">AVERAGE(OFFSET($BH$3,0,0,'Données projet'!$E$11+1,1))-AVERAGE(OFFSET($H$3,0,0,'Données projet'!$E$11+1,1))</f>
        <v>294.05955218567476</v>
      </c>
      <c r="BJ193" s="62">
        <f t="shared" si="146"/>
        <v>294.839995960176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>
        <f>BY193*VLOOKUP('Données projet'!$B$12,Paramètres!$A$1:$I$89,3,0)*VLOOKUP('Données projet'!$B$12,Paramètres!$A$1:$I$89,5,0)</f>
        <v>0</v>
      </c>
      <c r="CA193" s="14" t="e">
        <f t="shared" si="170"/>
        <v>#NUM!</v>
      </c>
      <c r="CB193" s="22" t="e">
        <f t="shared" si="171"/>
        <v>#NUM!</v>
      </c>
      <c r="CC193" s="62" t="e">
        <f t="shared" si="119"/>
        <v>#NUM!</v>
      </c>
      <c r="CD193" s="62">
        <f ca="1">AVERAGE(OFFSET($CC$3,0,0,'Données projet'!$E$12+1,1))-AVERAGE(OFFSET($H$3,0,0,'Données projet'!$E$12+1,1))</f>
        <v>548.17046467409421</v>
      </c>
      <c r="CE193" s="62">
        <f t="shared" si="148"/>
        <v>341.9250949809848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-5.6843418860808015E-14</v>
      </c>
      <c r="CU193" s="18">
        <f>CT193*VLOOKUP('Données projet'!$B$13,Paramètres!$A$1:$I$89,3,0)*VLOOKUP('Données projet'!$B$13,Paramètres!$A$1:$I$89,5,0)</f>
        <v>-5.7639226724859328E-14</v>
      </c>
      <c r="CV193" s="14" t="e">
        <f t="shared" si="173"/>
        <v>#NUM!</v>
      </c>
      <c r="CW193" s="22" t="e">
        <f t="shared" si="174"/>
        <v>#NUM!</v>
      </c>
      <c r="CX193" s="62" t="e">
        <f t="shared" si="122"/>
        <v>#NUM!</v>
      </c>
      <c r="CY193" s="62">
        <f ca="1">AVERAGE(OFFSET($CX$3,0,0,'Données projet'!$E$13+1,1))-AVERAGE(OFFSET($H$3,0,0,'Données projet'!$E$13+1,1))</f>
        <v>345.67675698621832</v>
      </c>
      <c r="CZ193" s="62">
        <f t="shared" si="150"/>
        <v>178.72086185623849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0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70">
        <f t="shared" si="110"/>
        <v>183.33333333333334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5.6843418860808015E-14</v>
      </c>
      <c r="O194" s="14">
        <f>N194*VLOOKUP('Données projet'!$B$9,Paramètres!$A$1:$I$89,3,0)*VLOOKUP('Données projet'!$B$9,Paramètres!$A$1:$I$89,5,0)</f>
        <v>5.9412741393316544E-14</v>
      </c>
      <c r="P194" s="14">
        <f t="shared" si="141"/>
        <v>9.483138037075782E-13</v>
      </c>
      <c r="Q194" s="22">
        <f t="shared" si="162"/>
        <v>1.7551237327173916E-12</v>
      </c>
      <c r="R194" s="62">
        <f t="shared" si="109"/>
        <v>290.09305636890861</v>
      </c>
      <c r="S194" s="62">
        <f ca="1">AVERAGE(OFFSET($R$3,0,0,'Données projet'!$E$9+1,1))-AVERAGE(OFFSET($H$3,0,0,'Données projet'!$E$9+1,1))</f>
        <v>339.31420023556404</v>
      </c>
      <c r="T194" s="62">
        <f t="shared" si="142"/>
        <v>340.55370180356397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>
        <f>AI194*VLOOKUP('Données projet'!$B$10,Paramètres!$A$1:$I$89,3,0)*VLOOKUP('Données projet'!$B$10,Paramètres!$A$1:$I$89,5,0)</f>
        <v>0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520.80494930257237</v>
      </c>
      <c r="AO194" s="62">
        <f t="shared" si="144"/>
        <v>325.72635759450861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5.6843418860808015E-14</v>
      </c>
      <c r="BE194" s="14">
        <f>BD194*VLOOKUP('Données projet'!$B$11,Paramètres!$A$1:$I$89,3,0)*VLOOKUP('Données projet'!$B$11,Paramètres!$A$1:$I$89,5,0)</f>
        <v>4.9658410716801891E-14</v>
      </c>
      <c r="BF194" s="14">
        <f t="shared" si="167"/>
        <v>8.0934058173791862E-13</v>
      </c>
      <c r="BG194" s="22">
        <f t="shared" si="168"/>
        <v>1.4960899118586383E-12</v>
      </c>
      <c r="BH194" s="62">
        <f t="shared" si="116"/>
        <v>290.09305636890832</v>
      </c>
      <c r="BI194" s="62">
        <f ca="1">AVERAGE(OFFSET($BH$3,0,0,'Données projet'!$E$11+1,1))-AVERAGE(OFFSET($H$3,0,0,'Données projet'!$E$11+1,1))</f>
        <v>294.05955218567476</v>
      </c>
      <c r="BJ194" s="62">
        <f t="shared" si="146"/>
        <v>294.839995960176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>
        <f>BY194*VLOOKUP('Données projet'!$B$12,Paramètres!$A$1:$I$89,3,0)*VLOOKUP('Données projet'!$B$12,Paramètres!$A$1:$I$89,5,0)</f>
        <v>0</v>
      </c>
      <c r="CA194" s="14" t="e">
        <f t="shared" si="170"/>
        <v>#NUM!</v>
      </c>
      <c r="CB194" s="22" t="e">
        <f t="shared" si="171"/>
        <v>#NUM!</v>
      </c>
      <c r="CC194" s="62" t="e">
        <f t="shared" si="119"/>
        <v>#NUM!</v>
      </c>
      <c r="CD194" s="62">
        <f ca="1">AVERAGE(OFFSET($CC$3,0,0,'Données projet'!$E$12+1,1))-AVERAGE(OFFSET($H$3,0,0,'Données projet'!$E$12+1,1))</f>
        <v>548.17046467409421</v>
      </c>
      <c r="CE194" s="62">
        <f t="shared" si="148"/>
        <v>341.9250949809848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-5.6843418860808015E-14</v>
      </c>
      <c r="CU194" s="18">
        <f>CT194*VLOOKUP('Données projet'!$B$13,Paramètres!$A$1:$I$89,3,0)*VLOOKUP('Données projet'!$B$13,Paramètres!$A$1:$I$89,5,0)</f>
        <v>-5.7639226724859328E-14</v>
      </c>
      <c r="CV194" s="14" t="e">
        <f t="shared" si="173"/>
        <v>#NUM!</v>
      </c>
      <c r="CW194" s="22" t="e">
        <f t="shared" si="174"/>
        <v>#NUM!</v>
      </c>
      <c r="CX194" s="62" t="e">
        <f t="shared" si="122"/>
        <v>#NUM!</v>
      </c>
      <c r="CY194" s="62">
        <f ca="1">AVERAGE(OFFSET($CX$3,0,0,'Données projet'!$E$13+1,1))-AVERAGE(OFFSET($H$3,0,0,'Données projet'!$E$13+1,1))</f>
        <v>345.67675698621832</v>
      </c>
      <c r="CZ194" s="62">
        <f t="shared" si="150"/>
        <v>178.72086185623849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0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70">
        <f t="shared" si="110"/>
        <v>183.33333333333334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5.6843418860808015E-14</v>
      </c>
      <c r="O195" s="14">
        <f>N195*VLOOKUP('Données projet'!$B$9,Paramètres!$A$1:$I$89,3,0)*VLOOKUP('Données projet'!$B$9,Paramètres!$A$1:$I$89,5,0)</f>
        <v>5.9412741393316544E-14</v>
      </c>
      <c r="P195" s="14">
        <f t="shared" si="141"/>
        <v>9.483138037075782E-13</v>
      </c>
      <c r="Q195" s="22">
        <f t="shared" si="162"/>
        <v>1.7551237327173916E-12</v>
      </c>
      <c r="R195" s="62">
        <f t="shared" ref="R195:R203" si="191">Q195+(I195+J195)*44/12</f>
        <v>290.14926793006742</v>
      </c>
      <c r="S195" s="62">
        <f ca="1">AVERAGE(OFFSET($R$3,0,0,'Données projet'!$E$9+1,1))-AVERAGE(OFFSET($H$3,0,0,'Données projet'!$E$9+1,1))</f>
        <v>339.31420023556404</v>
      </c>
      <c r="T195" s="62">
        <f t="shared" si="142"/>
        <v>340.55370180356397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>
        <f>AI195*VLOOKUP('Données projet'!$B$10,Paramètres!$A$1:$I$89,3,0)*VLOOKUP('Données projet'!$B$10,Paramètres!$A$1:$I$89,5,0)</f>
        <v>0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520.80494930257237</v>
      </c>
      <c r="AO195" s="62">
        <f t="shared" si="144"/>
        <v>325.72635759450861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5.6843418860808015E-14</v>
      </c>
      <c r="BE195" s="14">
        <f>BD195*VLOOKUP('Données projet'!$B$11,Paramètres!$A$1:$I$89,3,0)*VLOOKUP('Données projet'!$B$11,Paramètres!$A$1:$I$89,5,0)</f>
        <v>4.9658410716801891E-14</v>
      </c>
      <c r="BF195" s="14">
        <f t="shared" si="167"/>
        <v>8.0934058173791862E-13</v>
      </c>
      <c r="BG195" s="22">
        <f t="shared" si="168"/>
        <v>1.4960899118586383E-12</v>
      </c>
      <c r="BH195" s="62">
        <f t="shared" si="116"/>
        <v>290.14926793006714</v>
      </c>
      <c r="BI195" s="62">
        <f ca="1">AVERAGE(OFFSET($BH$3,0,0,'Données projet'!$E$11+1,1))-AVERAGE(OFFSET($H$3,0,0,'Données projet'!$E$11+1,1))</f>
        <v>294.05955218567476</v>
      </c>
      <c r="BJ195" s="62">
        <f t="shared" si="146"/>
        <v>294.839995960176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>
        <f>BY195*VLOOKUP('Données projet'!$B$12,Paramètres!$A$1:$I$89,3,0)*VLOOKUP('Données projet'!$B$12,Paramètres!$A$1:$I$89,5,0)</f>
        <v>0</v>
      </c>
      <c r="CA195" s="14" t="e">
        <f t="shared" si="170"/>
        <v>#NUM!</v>
      </c>
      <c r="CB195" s="22" t="e">
        <f t="shared" si="171"/>
        <v>#NUM!</v>
      </c>
      <c r="CC195" s="62" t="e">
        <f t="shared" si="119"/>
        <v>#NUM!</v>
      </c>
      <c r="CD195" s="62">
        <f ca="1">AVERAGE(OFFSET($CC$3,0,0,'Données projet'!$E$12+1,1))-AVERAGE(OFFSET($H$3,0,0,'Données projet'!$E$12+1,1))</f>
        <v>548.17046467409421</v>
      </c>
      <c r="CE195" s="62">
        <f t="shared" si="148"/>
        <v>341.9250949809848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-5.6843418860808015E-14</v>
      </c>
      <c r="CU195" s="18">
        <f>CT195*VLOOKUP('Données projet'!$B$13,Paramètres!$A$1:$I$89,3,0)*VLOOKUP('Données projet'!$B$13,Paramètres!$A$1:$I$89,5,0)</f>
        <v>-5.7639226724859328E-14</v>
      </c>
      <c r="CV195" s="14" t="e">
        <f t="shared" si="173"/>
        <v>#NUM!</v>
      </c>
      <c r="CW195" s="22" t="e">
        <f t="shared" si="174"/>
        <v>#NUM!</v>
      </c>
      <c r="CX195" s="62" t="e">
        <f t="shared" si="122"/>
        <v>#NUM!</v>
      </c>
      <c r="CY195" s="62">
        <f ca="1">AVERAGE(OFFSET($CX$3,0,0,'Données projet'!$E$13+1,1))-AVERAGE(OFFSET($H$3,0,0,'Données projet'!$E$13+1,1))</f>
        <v>345.67675698621832</v>
      </c>
      <c r="CZ195" s="62">
        <f t="shared" si="150"/>
        <v>178.72086185623849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0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70">
        <f t="shared" ref="H196:H203" si="192">(B196+E196+F196)*44/12+(C196+D196)*0.475*44/12</f>
        <v>183.33333333333334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5.6843418860808015E-14</v>
      </c>
      <c r="O196" s="14">
        <f>N196*VLOOKUP('Données projet'!$B$9,Paramètres!$A$1:$I$89,3,0)*VLOOKUP('Données projet'!$B$9,Paramètres!$A$1:$I$89,5,0)</f>
        <v>5.9412741393316544E-14</v>
      </c>
      <c r="P196" s="14">
        <f t="shared" si="141"/>
        <v>9.483138037075782E-13</v>
      </c>
      <c r="Q196" s="22">
        <f t="shared" si="162"/>
        <v>1.7551237327173916E-12</v>
      </c>
      <c r="R196" s="62">
        <f t="shared" si="191"/>
        <v>290.20450434631027</v>
      </c>
      <c r="S196" s="62">
        <f ca="1">AVERAGE(OFFSET($R$3,0,0,'Données projet'!$E$9+1,1))-AVERAGE(OFFSET($H$3,0,0,'Données projet'!$E$9+1,1))</f>
        <v>339.31420023556404</v>
      </c>
      <c r="T196" s="62">
        <f t="shared" si="142"/>
        <v>340.55370180356397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>
        <f>AI196*VLOOKUP('Données projet'!$B$10,Paramètres!$A$1:$I$89,3,0)*VLOOKUP('Données projet'!$B$10,Paramètres!$A$1:$I$89,5,0)</f>
        <v>0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520.80494930257237</v>
      </c>
      <c r="AO196" s="62">
        <f t="shared" si="144"/>
        <v>325.72635759450861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5.6843418860808015E-14</v>
      </c>
      <c r="BE196" s="14">
        <f>BD196*VLOOKUP('Données projet'!$B$11,Paramètres!$A$1:$I$89,3,0)*VLOOKUP('Données projet'!$B$11,Paramètres!$A$1:$I$89,5,0)</f>
        <v>4.9658410716801891E-14</v>
      </c>
      <c r="BF196" s="14">
        <f t="shared" si="167"/>
        <v>8.0934058173791862E-13</v>
      </c>
      <c r="BG196" s="22">
        <f t="shared" si="168"/>
        <v>1.4960899118586383E-12</v>
      </c>
      <c r="BH196" s="62">
        <f t="shared" ref="BH196:BH203" si="194">BG196+(AY196+AZ196)*44/12</f>
        <v>290.20450434630999</v>
      </c>
      <c r="BI196" s="62">
        <f ca="1">AVERAGE(OFFSET($BH$3,0,0,'Données projet'!$E$11+1,1))-AVERAGE(OFFSET($H$3,0,0,'Données projet'!$E$11+1,1))</f>
        <v>294.05955218567476</v>
      </c>
      <c r="BJ196" s="62">
        <f t="shared" si="146"/>
        <v>294.839995960176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>
        <f>BY196*VLOOKUP('Données projet'!$B$12,Paramètres!$A$1:$I$89,3,0)*VLOOKUP('Données projet'!$B$12,Paramètres!$A$1:$I$89,5,0)</f>
        <v>0</v>
      </c>
      <c r="CA196" s="14" t="e">
        <f t="shared" si="170"/>
        <v>#NUM!</v>
      </c>
      <c r="CB196" s="22" t="e">
        <f t="shared" si="171"/>
        <v>#NUM!</v>
      </c>
      <c r="CC196" s="62" t="e">
        <f t="shared" ref="CC196:CC203" si="195">CB196+(BT196+BU196)*44/12</f>
        <v>#NUM!</v>
      </c>
      <c r="CD196" s="62">
        <f ca="1">AVERAGE(OFFSET($CC$3,0,0,'Données projet'!$E$12+1,1))-AVERAGE(OFFSET($H$3,0,0,'Données projet'!$E$12+1,1))</f>
        <v>548.17046467409421</v>
      </c>
      <c r="CE196" s="62">
        <f t="shared" si="148"/>
        <v>341.9250949809848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-5.6843418860808015E-14</v>
      </c>
      <c r="CU196" s="18">
        <f>CT196*VLOOKUP('Données projet'!$B$13,Paramètres!$A$1:$I$89,3,0)*VLOOKUP('Données projet'!$B$13,Paramètres!$A$1:$I$89,5,0)</f>
        <v>-5.7639226724859328E-14</v>
      </c>
      <c r="CV196" s="14" t="e">
        <f t="shared" si="173"/>
        <v>#NUM!</v>
      </c>
      <c r="CW196" s="22" t="e">
        <f t="shared" si="174"/>
        <v>#NUM!</v>
      </c>
      <c r="CX196" s="62" t="e">
        <f t="shared" ref="CX196:CX203" si="196">CW196+(CO196+CP196)*44/12</f>
        <v>#NUM!</v>
      </c>
      <c r="CY196" s="62">
        <f ca="1">AVERAGE(OFFSET($CX$3,0,0,'Données projet'!$E$13+1,1))-AVERAGE(OFFSET($H$3,0,0,'Données projet'!$E$13+1,1))</f>
        <v>345.67675698621832</v>
      </c>
      <c r="CZ196" s="62">
        <f t="shared" si="150"/>
        <v>178.72086185623849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0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70">
        <f t="shared" si="192"/>
        <v>183.33333333333334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5.6843418860808015E-14</v>
      </c>
      <c r="O197" s="14">
        <f>N197*VLOOKUP('Données projet'!$B$9,Paramètres!$A$1:$I$89,3,0)*VLOOKUP('Données projet'!$B$9,Paramètres!$A$1:$I$89,5,0)</f>
        <v>5.9412741393316544E-14</v>
      </c>
      <c r="P197" s="14">
        <f t="shared" ref="P197:P203" si="203">EXP(-1.0587+0.8836*LN(O197)+0.284)</f>
        <v>9.483138037075782E-13</v>
      </c>
      <c r="Q197" s="22">
        <f t="shared" si="162"/>
        <v>1.7551237327173916E-12</v>
      </c>
      <c r="R197" s="62">
        <f t="shared" si="191"/>
        <v>290.2587825342215</v>
      </c>
      <c r="S197" s="62">
        <f ca="1">AVERAGE(OFFSET($R$3,0,0,'Données projet'!$E$9+1,1))-AVERAGE(OFFSET($H$3,0,0,'Données projet'!$E$9+1,1))</f>
        <v>339.31420023556404</v>
      </c>
      <c r="T197" s="62">
        <f t="shared" ref="T197:T203" si="204">$T$3</f>
        <v>340.55370180356397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>
        <f>AI197*VLOOKUP('Données projet'!$B$10,Paramètres!$A$1:$I$89,3,0)*VLOOKUP('Données projet'!$B$10,Paramètres!$A$1:$I$89,5,0)</f>
        <v>0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520.80494930257237</v>
      </c>
      <c r="AO197" s="62">
        <f t="shared" ref="AO197:AO203" si="205">$AO$3</f>
        <v>325.72635759450861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5.6843418860808015E-14</v>
      </c>
      <c r="BE197" s="14">
        <f>BD197*VLOOKUP('Données projet'!$B$11,Paramètres!$A$1:$I$89,3,0)*VLOOKUP('Données projet'!$B$11,Paramètres!$A$1:$I$89,5,0)</f>
        <v>4.9658410716801891E-14</v>
      </c>
      <c r="BF197" s="14">
        <f t="shared" si="167"/>
        <v>8.0934058173791862E-13</v>
      </c>
      <c r="BG197" s="22">
        <f t="shared" si="168"/>
        <v>1.4960899118586383E-12</v>
      </c>
      <c r="BH197" s="62">
        <f t="shared" si="194"/>
        <v>290.25878253422121</v>
      </c>
      <c r="BI197" s="62">
        <f ca="1">AVERAGE(OFFSET($BH$3,0,0,'Données projet'!$E$11+1,1))-AVERAGE(OFFSET($H$3,0,0,'Données projet'!$E$11+1,1))</f>
        <v>294.05955218567476</v>
      </c>
      <c r="BJ197" s="62">
        <f t="shared" ref="BJ197:BJ203" si="206">$BJ$3</f>
        <v>294.839995960176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>
        <f>BY197*VLOOKUP('Données projet'!$B$12,Paramètres!$A$1:$I$89,3,0)*VLOOKUP('Données projet'!$B$12,Paramètres!$A$1:$I$89,5,0)</f>
        <v>0</v>
      </c>
      <c r="CA197" s="14" t="e">
        <f t="shared" si="170"/>
        <v>#NUM!</v>
      </c>
      <c r="CB197" s="22" t="e">
        <f t="shared" si="171"/>
        <v>#NUM!</v>
      </c>
      <c r="CC197" s="62" t="e">
        <f t="shared" si="195"/>
        <v>#NUM!</v>
      </c>
      <c r="CD197" s="62">
        <f ca="1">AVERAGE(OFFSET($CC$3,0,0,'Données projet'!$E$12+1,1))-AVERAGE(OFFSET($H$3,0,0,'Données projet'!$E$12+1,1))</f>
        <v>548.17046467409421</v>
      </c>
      <c r="CE197" s="62">
        <f t="shared" ref="CE197:CE203" si="207">$CE$3</f>
        <v>341.9250949809848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-5.6843418860808015E-14</v>
      </c>
      <c r="CU197" s="18">
        <f>CT197*VLOOKUP('Données projet'!$B$13,Paramètres!$A$1:$I$89,3,0)*VLOOKUP('Données projet'!$B$13,Paramètres!$A$1:$I$89,5,0)</f>
        <v>-5.7639226724859328E-14</v>
      </c>
      <c r="CV197" s="14" t="e">
        <f t="shared" si="173"/>
        <v>#NUM!</v>
      </c>
      <c r="CW197" s="22" t="e">
        <f t="shared" si="174"/>
        <v>#NUM!</v>
      </c>
      <c r="CX197" s="62" t="e">
        <f t="shared" si="196"/>
        <v>#NUM!</v>
      </c>
      <c r="CY197" s="62">
        <f ca="1">AVERAGE(OFFSET($CX$3,0,0,'Données projet'!$E$13+1,1))-AVERAGE(OFFSET($H$3,0,0,'Données projet'!$E$13+1,1))</f>
        <v>345.67675698621832</v>
      </c>
      <c r="CZ197" s="62">
        <f t="shared" ref="CZ197:CZ203" si="208">$CZ$3</f>
        <v>178.72086185623849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0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70">
        <f t="shared" si="192"/>
        <v>183.33333333333334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5.6843418860808015E-14</v>
      </c>
      <c r="O198" s="14">
        <f>N198*VLOOKUP('Données projet'!$B$9,Paramètres!$A$1:$I$89,3,0)*VLOOKUP('Données projet'!$B$9,Paramètres!$A$1:$I$89,5,0)</f>
        <v>5.9412741393316544E-14</v>
      </c>
      <c r="P198" s="14">
        <f t="shared" si="203"/>
        <v>9.483138037075782E-13</v>
      </c>
      <c r="Q198" s="22">
        <f t="shared" si="162"/>
        <v>1.7551237327173916E-12</v>
      </c>
      <c r="R198" s="62">
        <f t="shared" si="191"/>
        <v>290.31211911692026</v>
      </c>
      <c r="S198" s="62">
        <f ca="1">AVERAGE(OFFSET($R$3,0,0,'Données projet'!$E$9+1,1))-AVERAGE(OFFSET($H$3,0,0,'Données projet'!$E$9+1,1))</f>
        <v>339.31420023556404</v>
      </c>
      <c r="T198" s="62">
        <f t="shared" si="204"/>
        <v>340.55370180356397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>
        <f>AI198*VLOOKUP('Données projet'!$B$10,Paramètres!$A$1:$I$89,3,0)*VLOOKUP('Données projet'!$B$10,Paramètres!$A$1:$I$89,5,0)</f>
        <v>0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520.80494930257237</v>
      </c>
      <c r="AO198" s="62">
        <f t="shared" si="205"/>
        <v>325.72635759450861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5.6843418860808015E-14</v>
      </c>
      <c r="BE198" s="14">
        <f>BD198*VLOOKUP('Données projet'!$B$11,Paramètres!$A$1:$I$89,3,0)*VLOOKUP('Données projet'!$B$11,Paramètres!$A$1:$I$89,5,0)</f>
        <v>4.9658410716801891E-14</v>
      </c>
      <c r="BF198" s="14">
        <f t="shared" si="167"/>
        <v>8.0934058173791862E-13</v>
      </c>
      <c r="BG198" s="22">
        <f t="shared" si="168"/>
        <v>1.4960899118586383E-12</v>
      </c>
      <c r="BH198" s="62">
        <f t="shared" si="194"/>
        <v>290.31211911691997</v>
      </c>
      <c r="BI198" s="62">
        <f ca="1">AVERAGE(OFFSET($BH$3,0,0,'Données projet'!$E$11+1,1))-AVERAGE(OFFSET($H$3,0,0,'Données projet'!$E$11+1,1))</f>
        <v>294.05955218567476</v>
      </c>
      <c r="BJ198" s="62">
        <f t="shared" si="206"/>
        <v>294.839995960176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>
        <f>BY198*VLOOKUP('Données projet'!$B$12,Paramètres!$A$1:$I$89,3,0)*VLOOKUP('Données projet'!$B$12,Paramètres!$A$1:$I$89,5,0)</f>
        <v>0</v>
      </c>
      <c r="CA198" s="14" t="e">
        <f t="shared" si="170"/>
        <v>#NUM!</v>
      </c>
      <c r="CB198" s="22" t="e">
        <f t="shared" si="171"/>
        <v>#NUM!</v>
      </c>
      <c r="CC198" s="62" t="e">
        <f t="shared" si="195"/>
        <v>#NUM!</v>
      </c>
      <c r="CD198" s="62">
        <f ca="1">AVERAGE(OFFSET($CC$3,0,0,'Données projet'!$E$12+1,1))-AVERAGE(OFFSET($H$3,0,0,'Données projet'!$E$12+1,1))</f>
        <v>548.17046467409421</v>
      </c>
      <c r="CE198" s="62">
        <f t="shared" si="207"/>
        <v>341.9250949809848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-5.6843418860808015E-14</v>
      </c>
      <c r="CU198" s="18">
        <f>CT198*VLOOKUP('Données projet'!$B$13,Paramètres!$A$1:$I$89,3,0)*VLOOKUP('Données projet'!$B$13,Paramètres!$A$1:$I$89,5,0)</f>
        <v>-5.7639226724859328E-14</v>
      </c>
      <c r="CV198" s="14" t="e">
        <f t="shared" si="173"/>
        <v>#NUM!</v>
      </c>
      <c r="CW198" s="22" t="e">
        <f t="shared" si="174"/>
        <v>#NUM!</v>
      </c>
      <c r="CX198" s="62" t="e">
        <f t="shared" si="196"/>
        <v>#NUM!</v>
      </c>
      <c r="CY198" s="62">
        <f ca="1">AVERAGE(OFFSET($CX$3,0,0,'Données projet'!$E$13+1,1))-AVERAGE(OFFSET($H$3,0,0,'Données projet'!$E$13+1,1))</f>
        <v>345.67675698621832</v>
      </c>
      <c r="CZ198" s="62">
        <f t="shared" si="208"/>
        <v>178.72086185623849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0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70">
        <f t="shared" si="192"/>
        <v>183.33333333333334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5.6843418860808015E-14</v>
      </c>
      <c r="O199" s="14">
        <f>N199*VLOOKUP('Données projet'!$B$9,Paramètres!$A$1:$I$89,3,0)*VLOOKUP('Données projet'!$B$9,Paramètres!$A$1:$I$89,5,0)</f>
        <v>5.9412741393316544E-14</v>
      </c>
      <c r="P199" s="14">
        <f t="shared" si="203"/>
        <v>9.483138037075782E-13</v>
      </c>
      <c r="Q199" s="22">
        <f t="shared" si="162"/>
        <v>1.7551237327173916E-12</v>
      </c>
      <c r="R199" s="62">
        <f t="shared" si="191"/>
        <v>290.36453042915196</v>
      </c>
      <c r="S199" s="62">
        <f ca="1">AVERAGE(OFFSET($R$3,0,0,'Données projet'!$E$9+1,1))-AVERAGE(OFFSET($H$3,0,0,'Données projet'!$E$9+1,1))</f>
        <v>339.31420023556404</v>
      </c>
      <c r="T199" s="62">
        <f t="shared" si="204"/>
        <v>340.55370180356397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>
        <f>AI199*VLOOKUP('Données projet'!$B$10,Paramètres!$A$1:$I$89,3,0)*VLOOKUP('Données projet'!$B$10,Paramètres!$A$1:$I$89,5,0)</f>
        <v>0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520.80494930257237</v>
      </c>
      <c r="AO199" s="62">
        <f t="shared" si="205"/>
        <v>325.72635759450861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5.6843418860808015E-14</v>
      </c>
      <c r="BE199" s="14">
        <f>BD199*VLOOKUP('Données projet'!$B$11,Paramètres!$A$1:$I$89,3,0)*VLOOKUP('Données projet'!$B$11,Paramètres!$A$1:$I$89,5,0)</f>
        <v>4.9658410716801891E-14</v>
      </c>
      <c r="BF199" s="14">
        <f t="shared" si="167"/>
        <v>8.0934058173791862E-13</v>
      </c>
      <c r="BG199" s="22">
        <f t="shared" si="168"/>
        <v>1.4960899118586383E-12</v>
      </c>
      <c r="BH199" s="62">
        <f t="shared" si="194"/>
        <v>290.36453042915167</v>
      </c>
      <c r="BI199" s="62">
        <f ca="1">AVERAGE(OFFSET($BH$3,0,0,'Données projet'!$E$11+1,1))-AVERAGE(OFFSET($H$3,0,0,'Données projet'!$E$11+1,1))</f>
        <v>294.05955218567476</v>
      </c>
      <c r="BJ199" s="62">
        <f t="shared" si="206"/>
        <v>294.839995960176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>
        <f>BY199*VLOOKUP('Données projet'!$B$12,Paramètres!$A$1:$I$89,3,0)*VLOOKUP('Données projet'!$B$12,Paramètres!$A$1:$I$89,5,0)</f>
        <v>0</v>
      </c>
      <c r="CA199" s="14" t="e">
        <f t="shared" si="170"/>
        <v>#NUM!</v>
      </c>
      <c r="CB199" s="22" t="e">
        <f t="shared" si="171"/>
        <v>#NUM!</v>
      </c>
      <c r="CC199" s="62" t="e">
        <f t="shared" si="195"/>
        <v>#NUM!</v>
      </c>
      <c r="CD199" s="62">
        <f ca="1">AVERAGE(OFFSET($CC$3,0,0,'Données projet'!$E$12+1,1))-AVERAGE(OFFSET($H$3,0,0,'Données projet'!$E$12+1,1))</f>
        <v>548.17046467409421</v>
      </c>
      <c r="CE199" s="62">
        <f t="shared" si="207"/>
        <v>341.9250949809848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-5.6843418860808015E-14</v>
      </c>
      <c r="CU199" s="18">
        <f>CT199*VLOOKUP('Données projet'!$B$13,Paramètres!$A$1:$I$89,3,0)*VLOOKUP('Données projet'!$B$13,Paramètres!$A$1:$I$89,5,0)</f>
        <v>-5.7639226724859328E-14</v>
      </c>
      <c r="CV199" s="14" t="e">
        <f t="shared" si="173"/>
        <v>#NUM!</v>
      </c>
      <c r="CW199" s="22" t="e">
        <f t="shared" si="174"/>
        <v>#NUM!</v>
      </c>
      <c r="CX199" s="62" t="e">
        <f t="shared" si="196"/>
        <v>#NUM!</v>
      </c>
      <c r="CY199" s="62">
        <f ca="1">AVERAGE(OFFSET($CX$3,0,0,'Données projet'!$E$13+1,1))-AVERAGE(OFFSET($H$3,0,0,'Données projet'!$E$13+1,1))</f>
        <v>345.67675698621832</v>
      </c>
      <c r="CZ199" s="62">
        <f t="shared" si="208"/>
        <v>178.72086185623849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0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70">
        <f t="shared" si="192"/>
        <v>183.33333333333334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5.6843418860808015E-14</v>
      </c>
      <c r="O200" s="14">
        <f>N200*VLOOKUP('Données projet'!$B$9,Paramètres!$A$1:$I$89,3,0)*VLOOKUP('Données projet'!$B$9,Paramètres!$A$1:$I$89,5,0)</f>
        <v>5.9412741393316544E-14</v>
      </c>
      <c r="P200" s="14">
        <f t="shared" si="203"/>
        <v>9.483138037075782E-13</v>
      </c>
      <c r="Q200" s="22">
        <f t="shared" si="162"/>
        <v>1.7551237327173916E-12</v>
      </c>
      <c r="R200" s="62">
        <f t="shared" si="191"/>
        <v>290.41603252229055</v>
      </c>
      <c r="S200" s="62">
        <f ca="1">AVERAGE(OFFSET($R$3,0,0,'Données projet'!$E$9+1,1))-AVERAGE(OFFSET($H$3,0,0,'Données projet'!$E$9+1,1))</f>
        <v>339.31420023556404</v>
      </c>
      <c r="T200" s="62">
        <f t="shared" si="204"/>
        <v>340.55370180356397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>
        <f>AI200*VLOOKUP('Données projet'!$B$10,Paramètres!$A$1:$I$89,3,0)*VLOOKUP('Données projet'!$B$10,Paramètres!$A$1:$I$89,5,0)</f>
        <v>0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520.80494930257237</v>
      </c>
      <c r="AO200" s="62">
        <f t="shared" si="205"/>
        <v>325.72635759450861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5.6843418860808015E-14</v>
      </c>
      <c r="BE200" s="14">
        <f>BD200*VLOOKUP('Données projet'!$B$11,Paramètres!$A$1:$I$89,3,0)*VLOOKUP('Données projet'!$B$11,Paramètres!$A$1:$I$89,5,0)</f>
        <v>4.9658410716801891E-14</v>
      </c>
      <c r="BF200" s="14">
        <f t="shared" si="167"/>
        <v>8.0934058173791862E-13</v>
      </c>
      <c r="BG200" s="22">
        <f t="shared" si="168"/>
        <v>1.4960899118586383E-12</v>
      </c>
      <c r="BH200" s="62">
        <f t="shared" si="194"/>
        <v>290.41603252229027</v>
      </c>
      <c r="BI200" s="62">
        <f ca="1">AVERAGE(OFFSET($BH$3,0,0,'Données projet'!$E$11+1,1))-AVERAGE(OFFSET($H$3,0,0,'Données projet'!$E$11+1,1))</f>
        <v>294.05955218567476</v>
      </c>
      <c r="BJ200" s="62">
        <f t="shared" si="206"/>
        <v>294.839995960176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>
        <f>BY200*VLOOKUP('Données projet'!$B$12,Paramètres!$A$1:$I$89,3,0)*VLOOKUP('Données projet'!$B$12,Paramètres!$A$1:$I$89,5,0)</f>
        <v>0</v>
      </c>
      <c r="CA200" s="14" t="e">
        <f t="shared" si="170"/>
        <v>#NUM!</v>
      </c>
      <c r="CB200" s="22" t="e">
        <f t="shared" si="171"/>
        <v>#NUM!</v>
      </c>
      <c r="CC200" s="62" t="e">
        <f t="shared" si="195"/>
        <v>#NUM!</v>
      </c>
      <c r="CD200" s="62">
        <f ca="1">AVERAGE(OFFSET($CC$3,0,0,'Données projet'!$E$12+1,1))-AVERAGE(OFFSET($H$3,0,0,'Données projet'!$E$12+1,1))</f>
        <v>548.17046467409421</v>
      </c>
      <c r="CE200" s="62">
        <f t="shared" si="207"/>
        <v>341.9250949809848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-5.6843418860808015E-14</v>
      </c>
      <c r="CU200" s="18">
        <f>CT200*VLOOKUP('Données projet'!$B$13,Paramètres!$A$1:$I$89,3,0)*VLOOKUP('Données projet'!$B$13,Paramètres!$A$1:$I$89,5,0)</f>
        <v>-5.7639226724859328E-14</v>
      </c>
      <c r="CV200" s="14" t="e">
        <f t="shared" si="173"/>
        <v>#NUM!</v>
      </c>
      <c r="CW200" s="22" t="e">
        <f t="shared" si="174"/>
        <v>#NUM!</v>
      </c>
      <c r="CX200" s="62" t="e">
        <f t="shared" si="196"/>
        <v>#NUM!</v>
      </c>
      <c r="CY200" s="62">
        <f ca="1">AVERAGE(OFFSET($CX$3,0,0,'Données projet'!$E$13+1,1))-AVERAGE(OFFSET($H$3,0,0,'Données projet'!$E$13+1,1))</f>
        <v>345.67675698621832</v>
      </c>
      <c r="CZ200" s="62">
        <f t="shared" si="208"/>
        <v>178.72086185623849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0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70">
        <f t="shared" si="192"/>
        <v>183.33333333333334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5.6843418860808015E-14</v>
      </c>
      <c r="O201" s="14">
        <f>N201*VLOOKUP('Données projet'!$B$9,Paramètres!$A$1:$I$89,3,0)*VLOOKUP('Données projet'!$B$9,Paramètres!$A$1:$I$89,5,0)</f>
        <v>5.9412741393316544E-14</v>
      </c>
      <c r="P201" s="14">
        <f t="shared" si="203"/>
        <v>9.483138037075782E-13</v>
      </c>
      <c r="Q201" s="22">
        <f t="shared" si="162"/>
        <v>1.7551237327173916E-12</v>
      </c>
      <c r="R201" s="62">
        <f t="shared" si="191"/>
        <v>290.46664116925467</v>
      </c>
      <c r="S201" s="62">
        <f ca="1">AVERAGE(OFFSET($R$3,0,0,'Données projet'!$E$9+1,1))-AVERAGE(OFFSET($H$3,0,0,'Données projet'!$E$9+1,1))</f>
        <v>339.31420023556404</v>
      </c>
      <c r="T201" s="62">
        <f t="shared" si="204"/>
        <v>340.55370180356397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>
        <f>AI201*VLOOKUP('Données projet'!$B$10,Paramètres!$A$1:$I$89,3,0)*VLOOKUP('Données projet'!$B$10,Paramètres!$A$1:$I$89,5,0)</f>
        <v>0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520.80494930257237</v>
      </c>
      <c r="AO201" s="62">
        <f t="shared" si="205"/>
        <v>325.72635759450861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5.6843418860808015E-14</v>
      </c>
      <c r="BE201" s="14">
        <f>BD201*VLOOKUP('Données projet'!$B$11,Paramètres!$A$1:$I$89,3,0)*VLOOKUP('Données projet'!$B$11,Paramètres!$A$1:$I$89,5,0)</f>
        <v>4.9658410716801891E-14</v>
      </c>
      <c r="BF201" s="14">
        <f t="shared" si="167"/>
        <v>8.0934058173791862E-13</v>
      </c>
      <c r="BG201" s="22">
        <f t="shared" si="168"/>
        <v>1.4960899118586383E-12</v>
      </c>
      <c r="BH201" s="62">
        <f t="shared" si="194"/>
        <v>290.46664116925439</v>
      </c>
      <c r="BI201" s="62">
        <f ca="1">AVERAGE(OFFSET($BH$3,0,0,'Données projet'!$E$11+1,1))-AVERAGE(OFFSET($H$3,0,0,'Données projet'!$E$11+1,1))</f>
        <v>294.05955218567476</v>
      </c>
      <c r="BJ201" s="62">
        <f t="shared" si="206"/>
        <v>294.839995960176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>
        <f>BY201*VLOOKUP('Données projet'!$B$12,Paramètres!$A$1:$I$89,3,0)*VLOOKUP('Données projet'!$B$12,Paramètres!$A$1:$I$89,5,0)</f>
        <v>0</v>
      </c>
      <c r="CA201" s="14" t="e">
        <f t="shared" si="170"/>
        <v>#NUM!</v>
      </c>
      <c r="CB201" s="22" t="e">
        <f t="shared" si="171"/>
        <v>#NUM!</v>
      </c>
      <c r="CC201" s="62" t="e">
        <f t="shared" si="195"/>
        <v>#NUM!</v>
      </c>
      <c r="CD201" s="62">
        <f ca="1">AVERAGE(OFFSET($CC$3,0,0,'Données projet'!$E$12+1,1))-AVERAGE(OFFSET($H$3,0,0,'Données projet'!$E$12+1,1))</f>
        <v>548.17046467409421</v>
      </c>
      <c r="CE201" s="62">
        <f t="shared" si="207"/>
        <v>341.9250949809848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-5.6843418860808015E-14</v>
      </c>
      <c r="CU201" s="18">
        <f>CT201*VLOOKUP('Données projet'!$B$13,Paramètres!$A$1:$I$89,3,0)*VLOOKUP('Données projet'!$B$13,Paramètres!$A$1:$I$89,5,0)</f>
        <v>-5.7639226724859328E-14</v>
      </c>
      <c r="CV201" s="14" t="e">
        <f t="shared" si="173"/>
        <v>#NUM!</v>
      </c>
      <c r="CW201" s="22" t="e">
        <f t="shared" si="174"/>
        <v>#NUM!</v>
      </c>
      <c r="CX201" s="62" t="e">
        <f t="shared" si="196"/>
        <v>#NUM!</v>
      </c>
      <c r="CY201" s="62">
        <f ca="1">AVERAGE(OFFSET($CX$3,0,0,'Données projet'!$E$13+1,1))-AVERAGE(OFFSET($H$3,0,0,'Données projet'!$E$13+1,1))</f>
        <v>345.67675698621832</v>
      </c>
      <c r="CZ201" s="62">
        <f t="shared" si="208"/>
        <v>178.72086185623849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0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70">
        <f t="shared" si="192"/>
        <v>183.33333333333334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5.6843418860808015E-14</v>
      </c>
      <c r="O202" s="14">
        <f>N202*VLOOKUP('Données projet'!$B$9,Paramètres!$A$1:$I$89,3,0)*VLOOKUP('Données projet'!$B$9,Paramètres!$A$1:$I$89,5,0)</f>
        <v>5.9412741393316544E-14</v>
      </c>
      <c r="P202" s="14">
        <f t="shared" si="203"/>
        <v>9.483138037075782E-13</v>
      </c>
      <c r="Q202" s="22">
        <f t="shared" si="162"/>
        <v>1.7551237327173916E-12</v>
      </c>
      <c r="R202" s="62">
        <f t="shared" si="191"/>
        <v>290.51637186933789</v>
      </c>
      <c r="S202" s="62">
        <f ca="1">AVERAGE(OFFSET($R$3,0,0,'Données projet'!$E$9+1,1))-AVERAGE(OFFSET($H$3,0,0,'Données projet'!$E$9+1,1))</f>
        <v>339.31420023556404</v>
      </c>
      <c r="T202" s="62">
        <f t="shared" si="204"/>
        <v>340.55370180356397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>
        <f>AI202*VLOOKUP('Données projet'!$B$10,Paramètres!$A$1:$I$89,3,0)*VLOOKUP('Données projet'!$B$10,Paramètres!$A$1:$I$89,5,0)</f>
        <v>0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520.80494930257237</v>
      </c>
      <c r="AO202" s="62">
        <f t="shared" si="205"/>
        <v>325.72635759450861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5.6843418860808015E-14</v>
      </c>
      <c r="BE202" s="14">
        <f>BD202*VLOOKUP('Données projet'!$B$11,Paramètres!$A$1:$I$89,3,0)*VLOOKUP('Données projet'!$B$11,Paramètres!$A$1:$I$89,5,0)</f>
        <v>4.9658410716801891E-14</v>
      </c>
      <c r="BF202" s="14">
        <f t="shared" si="167"/>
        <v>8.0934058173791862E-13</v>
      </c>
      <c r="BG202" s="22">
        <f t="shared" si="168"/>
        <v>1.4960899118586383E-12</v>
      </c>
      <c r="BH202" s="62">
        <f t="shared" si="194"/>
        <v>290.5163718693376</v>
      </c>
      <c r="BI202" s="62">
        <f ca="1">AVERAGE(OFFSET($BH$3,0,0,'Données projet'!$E$11+1,1))-AVERAGE(OFFSET($H$3,0,0,'Données projet'!$E$11+1,1))</f>
        <v>294.05955218567476</v>
      </c>
      <c r="BJ202" s="62">
        <f t="shared" si="206"/>
        <v>294.839995960176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>
        <f>BY202*VLOOKUP('Données projet'!$B$12,Paramètres!$A$1:$I$89,3,0)*VLOOKUP('Données projet'!$B$12,Paramètres!$A$1:$I$89,5,0)</f>
        <v>0</v>
      </c>
      <c r="CA202" s="14" t="e">
        <f t="shared" si="170"/>
        <v>#NUM!</v>
      </c>
      <c r="CB202" s="22" t="e">
        <f t="shared" si="171"/>
        <v>#NUM!</v>
      </c>
      <c r="CC202" s="62" t="e">
        <f t="shared" si="195"/>
        <v>#NUM!</v>
      </c>
      <c r="CD202" s="62">
        <f ca="1">AVERAGE(OFFSET($CC$3,0,0,'Données projet'!$E$12+1,1))-AVERAGE(OFFSET($H$3,0,0,'Données projet'!$E$12+1,1))</f>
        <v>548.17046467409421</v>
      </c>
      <c r="CE202" s="62">
        <f t="shared" si="207"/>
        <v>341.9250949809848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-5.6843418860808015E-14</v>
      </c>
      <c r="CU202" s="18">
        <f>CT202*VLOOKUP('Données projet'!$B$13,Paramètres!$A$1:$I$89,3,0)*VLOOKUP('Données projet'!$B$13,Paramètres!$A$1:$I$89,5,0)</f>
        <v>-5.7639226724859328E-14</v>
      </c>
      <c r="CV202" s="14" t="e">
        <f t="shared" si="173"/>
        <v>#NUM!</v>
      </c>
      <c r="CW202" s="22" t="e">
        <f t="shared" si="174"/>
        <v>#NUM!</v>
      </c>
      <c r="CX202" s="62" t="e">
        <f t="shared" si="196"/>
        <v>#NUM!</v>
      </c>
      <c r="CY202" s="62">
        <f ca="1">AVERAGE(OFFSET($CX$3,0,0,'Données projet'!$E$13+1,1))-AVERAGE(OFFSET($H$3,0,0,'Données projet'!$E$13+1,1))</f>
        <v>345.67675698621832</v>
      </c>
      <c r="CZ202" s="62">
        <f t="shared" si="208"/>
        <v>178.72086185623849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0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70">
        <f t="shared" si="192"/>
        <v>183.33333333333334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5.6843418860808015E-14</v>
      </c>
      <c r="O203" s="14">
        <f>N203*VLOOKUP('Données projet'!$B$9,Paramètres!$A$1:$I$89,3,0)*VLOOKUP('Données projet'!$B$9,Paramètres!$A$1:$I$89,5,0)</f>
        <v>5.9412741393316544E-14</v>
      </c>
      <c r="P203" s="14">
        <f t="shared" si="203"/>
        <v>9.483138037075782E-13</v>
      </c>
      <c r="Q203" s="22">
        <f t="shared" si="162"/>
        <v>1.7551237327173916E-12</v>
      </c>
      <c r="R203" s="62">
        <f t="shared" si="191"/>
        <v>290.56523985295587</v>
      </c>
      <c r="S203" s="62">
        <f ca="1">AVERAGE(OFFSET($R$3,0,0,'Données projet'!$E$9+1,1))-AVERAGE(OFFSET($H$3,0,0,'Données projet'!$E$9+1,1))</f>
        <v>339.31420023556404</v>
      </c>
      <c r="T203" s="62">
        <f t="shared" si="204"/>
        <v>340.55370180356397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>
        <f>AI203*VLOOKUP('Données projet'!$B$10,Paramètres!$A$1:$I$89,3,0)*VLOOKUP('Données projet'!$B$10,Paramètres!$A$1:$I$89,5,0)</f>
        <v>0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520.80494930257237</v>
      </c>
      <c r="AO203" s="62">
        <f t="shared" si="205"/>
        <v>325.72635759450861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5.6843418860808015E-14</v>
      </c>
      <c r="BE203" s="14">
        <f>BD203*VLOOKUP('Données projet'!$B$11,Paramètres!$A$1:$I$89,3,0)*VLOOKUP('Données projet'!$B$11,Paramètres!$A$1:$I$89,5,0)</f>
        <v>4.9658410716801891E-14</v>
      </c>
      <c r="BF203" s="14">
        <f t="shared" si="167"/>
        <v>8.0934058173791862E-13</v>
      </c>
      <c r="BG203" s="22">
        <f t="shared" si="168"/>
        <v>1.4960899118586383E-12</v>
      </c>
      <c r="BH203" s="62">
        <f t="shared" si="194"/>
        <v>290.56523985295559</v>
      </c>
      <c r="BI203" s="62">
        <f ca="1">AVERAGE(OFFSET($BH$3,0,0,'Données projet'!$E$11+1,1))-AVERAGE(OFFSET($H$3,0,0,'Données projet'!$E$11+1,1))</f>
        <v>294.05955218567476</v>
      </c>
      <c r="BJ203" s="62">
        <f t="shared" si="206"/>
        <v>294.839995960176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>
        <f>BY203*VLOOKUP('Données projet'!$B$12,Paramètres!$A$1:$I$89,3,0)*VLOOKUP('Données projet'!$B$12,Paramètres!$A$1:$I$89,5,0)</f>
        <v>0</v>
      </c>
      <c r="CA203" s="14" t="e">
        <f t="shared" si="170"/>
        <v>#NUM!</v>
      </c>
      <c r="CB203" s="22" t="e">
        <f t="shared" si="171"/>
        <v>#NUM!</v>
      </c>
      <c r="CC203" s="62" t="e">
        <f t="shared" si="195"/>
        <v>#NUM!</v>
      </c>
      <c r="CD203" s="62">
        <f ca="1">AVERAGE(OFFSET($CC$3,0,0,'Données projet'!$E$12+1,1))-AVERAGE(OFFSET($H$3,0,0,'Données projet'!$E$12+1,1))</f>
        <v>548.17046467409421</v>
      </c>
      <c r="CE203" s="62">
        <f t="shared" si="207"/>
        <v>341.9250949809848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-5.6843418860808015E-14</v>
      </c>
      <c r="CU203" s="18">
        <f>CT203*VLOOKUP('Données projet'!$B$13,Paramètres!$A$1:$I$89,3,0)*VLOOKUP('Données projet'!$B$13,Paramètres!$A$1:$I$89,5,0)</f>
        <v>-5.7639226724859328E-14</v>
      </c>
      <c r="CV203" s="14" t="e">
        <f t="shared" si="173"/>
        <v>#NUM!</v>
      </c>
      <c r="CW203" s="22" t="e">
        <f t="shared" si="174"/>
        <v>#NUM!</v>
      </c>
      <c r="CX203" s="62" t="e">
        <f t="shared" si="196"/>
        <v>#NUM!</v>
      </c>
      <c r="CY203" s="62">
        <f ca="1">AVERAGE(OFFSET($CX$3,0,0,'Données projet'!$E$13+1,1))-AVERAGE(OFFSET($H$3,0,0,'Données projet'!$E$13+1,1))</f>
        <v>345.67675698621832</v>
      </c>
      <c r="CZ203" s="62">
        <f t="shared" si="208"/>
        <v>178.72086185623849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0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1.2441746677543575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1.2392705892426346</v>
      </c>
      <c r="BA205" s="88">
        <f>EXP(LN('Données projet'!B88)/'Données projet'!A88)</f>
        <v>1.2441746677543575</v>
      </c>
      <c r="BV205" s="88">
        <f>EXP(LN('Données projet'!B114)/'Données projet'!A114)</f>
        <v>1.2392705892426346</v>
      </c>
      <c r="CQ205" s="88">
        <f>EXP(LN('Données projet'!B140)/'Données projet'!A140)</f>
        <v>1.1457367676485573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3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4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3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5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5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4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3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4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D29" sqref="D29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17" t="s">
        <v>191</v>
      </c>
      <c r="C2" s="318"/>
      <c r="D2" s="318"/>
      <c r="E2" s="318"/>
      <c r="F2" s="318"/>
      <c r="G2" s="319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16"/>
      <c r="C4" s="316"/>
      <c r="D4" s="316"/>
      <c r="E4" s="316"/>
      <c r="F4" s="316"/>
      <c r="G4" s="316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1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workbookViewId="0">
      <selection activeCell="L25" sqref="L25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17" t="s">
        <v>271</v>
      </c>
      <c r="B2" s="318"/>
      <c r="C2" s="318"/>
      <c r="D2" s="318"/>
      <c r="E2" s="318"/>
      <c r="F2" s="318"/>
      <c r="G2" s="318"/>
      <c r="H2" s="318"/>
      <c r="I2" s="318"/>
      <c r="J2" s="318"/>
      <c r="K2" s="318"/>
      <c r="L2" s="319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Chêne chevelu</v>
      </c>
      <c r="B6" s="155">
        <f>'Données projet'!D9</f>
        <v>1.83039</v>
      </c>
      <c r="C6" s="156">
        <f ca="1">IF(OR('Données projet'!B9="",'Données projet'!C9="",'Données projet'!C9=0%),0,Calculateur!S3)</f>
        <v>339.31420023556404</v>
      </c>
      <c r="D6" s="156">
        <f>IF(OR('Données projet'!B9="",'Données projet'!C9="",'Données projet'!C9=0%),0,Calculateur!T3)</f>
        <v>340.55370180356397</v>
      </c>
      <c r="E6" s="156">
        <f ca="1">MIN(C6,D6)</f>
        <v>339.31420023556404</v>
      </c>
      <c r="F6" s="156">
        <f ca="1">E6*B6</f>
        <v>621.07731896917403</v>
      </c>
      <c r="G6" s="156">
        <f ca="1">F6*(100%-'Données projet'!$C$24)*(100%-'Données projet'!$C$25)*(100%-'Données projet'!$C$26)*(100%-'Données projet'!$C$27)</f>
        <v>531.02110771864386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31.574227499999999</v>
      </c>
      <c r="K6" s="160">
        <f>J6*(100%-'Données projet'!$C$24)*(100%-'Données projet'!$C$25)*(100%-'Données projet'!$C$26)*(100%-'Données projet'!$C$27)</f>
        <v>26.995964512499999</v>
      </c>
      <c r="L6" s="161">
        <f ca="1">G6+I6+K6</f>
        <v>558.01707223114386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Chêne pubescent</v>
      </c>
      <c r="B7" s="163">
        <f>'Données projet'!D10</f>
        <v>6.5390840000000008</v>
      </c>
      <c r="C7" s="156">
        <f ca="1">IF(OR('Données projet'!B10="",'Données projet'!C10="",'Données projet'!C10=0%),0,Calculateur!AN3)</f>
        <v>520.80494930257237</v>
      </c>
      <c r="D7" s="156">
        <f>IF(OR('Données projet'!B10="",'Données projet'!C10="",'Données projet'!C10=0%),0,Calculateur!AO3)</f>
        <v>325.72635759450861</v>
      </c>
      <c r="E7" s="156">
        <f t="shared" ref="E7:E15" ca="1" si="0">MIN(C7,D7)</f>
        <v>325.72635759450861</v>
      </c>
      <c r="F7" s="156">
        <f t="shared" ref="F7:F15" ca="1" si="1">E7*B7</f>
        <v>2129.9520133245301</v>
      </c>
      <c r="G7" s="156">
        <f ca="1">F7*(100%-'Données projet'!$C$24)*(100%-'Données projet'!$C$25)*(100%-'Données projet'!$C$26)*(100%-'Données projet'!$C$27)</f>
        <v>1821.1089713924732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101.35580200000001</v>
      </c>
      <c r="K7" s="160">
        <f>J7*(100%-'Données projet'!$C$24)*(100%-'Données projet'!$C$25)*(100%-'Données projet'!$C$26)*(100%-'Données projet'!$C$27)</f>
        <v>86.659210710000011</v>
      </c>
      <c r="L7" s="161">
        <f t="shared" ref="L7:L15" ca="1" si="2">G7+I7+K7</f>
        <v>1907.7681821024732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Chêne rouge d'Amérique</v>
      </c>
      <c r="B8" s="163">
        <f>'Données projet'!D11</f>
        <v>3.2003520000000001</v>
      </c>
      <c r="C8" s="156">
        <f ca="1">IF(OR('Données projet'!B11="",'Données projet'!C11="",'Données projet'!C11=0%),0,Calculateur!BI3)</f>
        <v>294.05955218567476</v>
      </c>
      <c r="D8" s="156">
        <f>IF(OR('Données projet'!B11="",'Données projet'!C11="",'Données projet'!C11=0%),0,Calculateur!BJ3)</f>
        <v>294.839995960176</v>
      </c>
      <c r="E8" s="156">
        <f t="shared" ca="1" si="0"/>
        <v>294.05955218567476</v>
      </c>
      <c r="F8" s="156">
        <f t="shared" ca="1" si="1"/>
        <v>941.09407595652863</v>
      </c>
      <c r="G8" s="156">
        <f ca="1">F8*(100%-'Données projet'!$C$24)*(100%-'Données projet'!$C$25)*(100%-'Données projet'!$C$26)*(100%-'Données projet'!$C$27)</f>
        <v>804.63543494283192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55.206071999999999</v>
      </c>
      <c r="K8" s="160">
        <f>J8*(100%-'Données projet'!$C$24)*(100%-'Données projet'!$C$25)*(100%-'Données projet'!$C$26)*(100%-'Données projet'!$C$27)</f>
        <v>47.201191559999998</v>
      </c>
      <c r="L8" s="161">
        <f t="shared" ca="1" si="2"/>
        <v>851.8366265028319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>Cormier</v>
      </c>
      <c r="B9" s="163">
        <f>'Données projet'!D12</f>
        <v>0.30821000000000004</v>
      </c>
      <c r="C9" s="156">
        <f ca="1">IF(OR('Données projet'!B12="",'Données projet'!C12="",'Données projet'!C12=0%),0,Calculateur!CD3)</f>
        <v>548.17046467409421</v>
      </c>
      <c r="D9" s="156">
        <f>IF(OR('Données projet'!B12="",'Données projet'!C12="",'Données projet'!C12=0%),0,Calculateur!CE3)</f>
        <v>341.9250949809848</v>
      </c>
      <c r="E9" s="156">
        <f t="shared" ca="1" si="0"/>
        <v>341.9250949809848</v>
      </c>
      <c r="F9" s="156">
        <f t="shared" ca="1" si="1"/>
        <v>105.38473352408934</v>
      </c>
      <c r="G9" s="156">
        <f ca="1">F9*(100%-'Données projet'!$C$24)*(100%-'Données projet'!$C$25)*(100%-'Données projet'!$C$26)*(100%-'Données projet'!$C$27)</f>
        <v>90.103947163096393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4.7772550000000003</v>
      </c>
      <c r="K9" s="160">
        <f>J9*(100%-'Données projet'!$C$24)*(100%-'Données projet'!$C$25)*(100%-'Données projet'!$C$26)*(100%-'Données projet'!$C$27)</f>
        <v>4.0845530249999999</v>
      </c>
      <c r="L9" s="161">
        <f t="shared" ca="1" si="2"/>
        <v>94.188500188096398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>Chêne pubescent</v>
      </c>
      <c r="B10" s="163">
        <f>'Données projet'!D13</f>
        <v>0.69944799999999996</v>
      </c>
      <c r="C10" s="156">
        <f ca="1">IF(OR('Données projet'!B13="",'Données projet'!C13="",'Données projet'!C13=0%),0,Calculateur!CY3)</f>
        <v>345.67675698621832</v>
      </c>
      <c r="D10" s="156">
        <f>IF(OR('Données projet'!B13="",'Données projet'!C13="",'Données projet'!C13=0%),0,Calculateur!CZ3)</f>
        <v>178.72086185623849</v>
      </c>
      <c r="E10" s="156">
        <f t="shared" ca="1" si="0"/>
        <v>178.72086185623849</v>
      </c>
      <c r="F10" s="156">
        <f t="shared" ca="1" si="1"/>
        <v>125.00594938362229</v>
      </c>
      <c r="G10" s="156">
        <f ca="1">F10*(100%-'Données projet'!$C$24)*(100%-'Données projet'!$C$25)*(100%-'Données projet'!$C$26)*(100%-'Données projet'!$C$27)</f>
        <v>106.88008672299706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ca="1" si="2"/>
        <v>106.88008672299706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3922.5140911579447</v>
      </c>
      <c r="G16" s="175">
        <f t="shared" ca="1" si="3"/>
        <v>3353.7495479400427</v>
      </c>
      <c r="H16" s="176">
        <f t="shared" si="3"/>
        <v>0</v>
      </c>
      <c r="I16" s="176">
        <f t="shared" si="3"/>
        <v>0</v>
      </c>
      <c r="J16" s="177">
        <f t="shared" si="3"/>
        <v>192.91335650000002</v>
      </c>
      <c r="K16" s="177">
        <f t="shared" si="3"/>
        <v>164.94091980749999</v>
      </c>
      <c r="L16" s="178">
        <f t="shared" ca="1" si="3"/>
        <v>3518.6904677475427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Chêne chevelu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Chêne pubescent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Chêne rouge d'Amérique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>Cormier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>Chêne pubescent</v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cellWatches>
    <cellWatch r="L16"/>
  </cellWatche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E19" zoomScale="90" zoomScaleNormal="90" workbookViewId="0">
      <selection activeCell="V31" sqref="V31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17" t="s">
        <v>272</v>
      </c>
      <c r="C2" s="318"/>
      <c r="D2" s="318"/>
      <c r="E2" s="318"/>
      <c r="F2" s="318"/>
      <c r="G2" s="318"/>
      <c r="H2" s="318"/>
      <c r="I2" s="318"/>
      <c r="J2" s="318"/>
      <c r="K2" s="318"/>
      <c r="L2" s="318"/>
      <c r="M2" s="318"/>
      <c r="N2" s="318"/>
      <c r="O2" s="318"/>
      <c r="P2" s="319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Chêne chevelu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691.17932606810473</v>
      </c>
      <c r="U10" s="190">
        <f>'Données projet'!D9</f>
        <v>1.83039</v>
      </c>
      <c r="V10" s="189">
        <f>U10*T10</f>
        <v>1265.1277266417983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Chêne pubescent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835.58111934600015</v>
      </c>
      <c r="U11" s="190">
        <f>'Données projet'!D10</f>
        <v>6.5390840000000008</v>
      </c>
      <c r="V11" s="189">
        <f t="shared" ref="V11" si="0">U11*T11</f>
        <v>5463.9351282175203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Chêne rouge d'Amérique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691.17932606810473</v>
      </c>
      <c r="U12" s="190">
        <f>'Données projet'!D11</f>
        <v>3.2003520000000001</v>
      </c>
      <c r="V12" s="189">
        <f t="shared" ref="V12:V19" si="1">U12*T12</f>
        <v>2212.0171385407111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Cormier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910.11277300185668</v>
      </c>
      <c r="U13" s="190">
        <f>'Données projet'!D12</f>
        <v>0.30821000000000004</v>
      </c>
      <c r="V13" s="189">
        <f t="shared" si="1"/>
        <v>280.5058577669023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Chêne chevelu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>Chêne pubescent</v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372.2305674265192</v>
      </c>
      <c r="U14" s="190">
        <f>'Données projet'!D13</f>
        <v>0.69944799999999996</v>
      </c>
      <c r="V14" s="189">
        <f t="shared" si="1"/>
        <v>260.35592592534397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>
        <v>0</v>
      </c>
      <c r="I20" s="204">
        <v>5435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20</v>
      </c>
      <c r="B23" s="193">
        <f>'Données projet'!D36</f>
        <v>17</v>
      </c>
      <c r="C23" s="206">
        <v>5</v>
      </c>
      <c r="D23" s="194">
        <f>B23*C23</f>
        <v>85</v>
      </c>
      <c r="E23" s="206"/>
      <c r="F23" s="261"/>
      <c r="H23" s="203"/>
      <c r="I23" s="204"/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-58890.358222907729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25</v>
      </c>
      <c r="B24" s="193">
        <f>'Données projet'!D37</f>
        <v>26</v>
      </c>
      <c r="C24" s="206">
        <v>7</v>
      </c>
      <c r="D24" s="194">
        <f t="shared" ref="D24:D42" si="2">B24*C24</f>
        <v>182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30</v>
      </c>
      <c r="B25" s="193">
        <f>'Données projet'!D38</f>
        <v>26</v>
      </c>
      <c r="C25" s="206">
        <v>9</v>
      </c>
      <c r="D25" s="194">
        <f t="shared" si="2"/>
        <v>234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41">
        <f ca="1">T23-T24</f>
        <v>-58890.358222907729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35</v>
      </c>
      <c r="B26" s="193">
        <f>'Données projet'!D39</f>
        <v>25</v>
      </c>
      <c r="C26" s="206">
        <v>9</v>
      </c>
      <c r="D26" s="194">
        <f t="shared" si="2"/>
        <v>225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est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40</v>
      </c>
      <c r="B27" s="193">
        <f>'Données projet'!D40</f>
        <v>23</v>
      </c>
      <c r="C27" s="206">
        <v>9</v>
      </c>
      <c r="D27" s="194">
        <f t="shared" si="2"/>
        <v>207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45</v>
      </c>
      <c r="B28" s="193">
        <f>'Données projet'!D41</f>
        <v>21</v>
      </c>
      <c r="C28" s="206">
        <v>14</v>
      </c>
      <c r="D28" s="194">
        <f t="shared" si="2"/>
        <v>294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50</v>
      </c>
      <c r="B29" s="193">
        <f>'Données projet'!D42</f>
        <v>19</v>
      </c>
      <c r="C29" s="206">
        <v>14</v>
      </c>
      <c r="D29" s="194">
        <f t="shared" si="2"/>
        <v>266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55</v>
      </c>
      <c r="B30" s="193">
        <f>'Données projet'!D43</f>
        <v>18</v>
      </c>
      <c r="C30" s="206">
        <v>14</v>
      </c>
      <c r="D30" s="194">
        <f t="shared" si="2"/>
        <v>252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60</v>
      </c>
      <c r="B31" s="193">
        <f>'Données projet'!D44</f>
        <v>16</v>
      </c>
      <c r="C31" s="206">
        <v>17</v>
      </c>
      <c r="D31" s="194">
        <f t="shared" si="2"/>
        <v>272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65</v>
      </c>
      <c r="B32" s="193">
        <f>'Données projet'!D45</f>
        <v>14</v>
      </c>
      <c r="C32" s="206">
        <v>17</v>
      </c>
      <c r="D32" s="194">
        <f t="shared" si="2"/>
        <v>238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70</v>
      </c>
      <c r="B33" s="193">
        <f>'Données projet'!D46</f>
        <v>12</v>
      </c>
      <c r="C33" s="206">
        <v>17</v>
      </c>
      <c r="D33" s="194">
        <f t="shared" si="2"/>
        <v>204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75</v>
      </c>
      <c r="B34" s="193">
        <f>'Données projet'!D47</f>
        <v>11</v>
      </c>
      <c r="C34" s="206">
        <v>20</v>
      </c>
      <c r="D34" s="194">
        <f t="shared" si="2"/>
        <v>220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80</v>
      </c>
      <c r="B35" s="193">
        <f>'Données projet'!D48</f>
        <v>9</v>
      </c>
      <c r="C35" s="206">
        <v>25</v>
      </c>
      <c r="D35" s="194">
        <f t="shared" si="2"/>
        <v>225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85</v>
      </c>
      <c r="B36" s="193">
        <f>'Données projet'!D49</f>
        <v>8</v>
      </c>
      <c r="C36" s="206">
        <v>30</v>
      </c>
      <c r="D36" s="194">
        <f t="shared" si="2"/>
        <v>240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90</v>
      </c>
      <c r="B37" s="193">
        <f>'Données projet'!D50</f>
        <v>193</v>
      </c>
      <c r="C37" s="206">
        <v>80</v>
      </c>
      <c r="D37" s="194">
        <f t="shared" si="2"/>
        <v>15440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Chêne pubescent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20</v>
      </c>
      <c r="B54" s="193">
        <f>'Données projet'!D62</f>
        <v>6</v>
      </c>
      <c r="C54" s="204">
        <v>4</v>
      </c>
      <c r="D54" s="191">
        <f>B54*C54</f>
        <v>24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25</v>
      </c>
      <c r="B55" s="193">
        <f>'Données projet'!D63</f>
        <v>28</v>
      </c>
      <c r="C55" s="204">
        <v>8</v>
      </c>
      <c r="D55" s="191">
        <f t="shared" ref="D55:D73" si="4">B55*C55</f>
        <v>224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30</v>
      </c>
      <c r="B56" s="193">
        <f>'Données projet'!D64</f>
        <v>28</v>
      </c>
      <c r="C56" s="204">
        <v>10</v>
      </c>
      <c r="D56" s="191">
        <f t="shared" si="4"/>
        <v>280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35</v>
      </c>
      <c r="B57" s="193">
        <f>'Données projet'!D65</f>
        <v>28</v>
      </c>
      <c r="C57" s="204">
        <v>10</v>
      </c>
      <c r="D57" s="191">
        <f t="shared" si="4"/>
        <v>280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40</v>
      </c>
      <c r="B58" s="193">
        <f>'Données projet'!D66</f>
        <v>28</v>
      </c>
      <c r="C58" s="204">
        <v>10</v>
      </c>
      <c r="D58" s="191">
        <f t="shared" si="4"/>
        <v>280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45</v>
      </c>
      <c r="B59" s="193">
        <f>'Données projet'!D67</f>
        <v>28</v>
      </c>
      <c r="C59" s="204">
        <v>10</v>
      </c>
      <c r="D59" s="191">
        <f t="shared" si="4"/>
        <v>280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50</v>
      </c>
      <c r="B60" s="193">
        <f>'Données projet'!D68</f>
        <v>28</v>
      </c>
      <c r="C60" s="204">
        <v>15</v>
      </c>
      <c r="D60" s="191">
        <f t="shared" si="4"/>
        <v>420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55</v>
      </c>
      <c r="B61" s="193">
        <f>'Données projet'!D69</f>
        <v>28</v>
      </c>
      <c r="C61" s="204">
        <v>15</v>
      </c>
      <c r="D61" s="191">
        <f t="shared" si="4"/>
        <v>420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60</v>
      </c>
      <c r="B62" s="193">
        <f>'Données projet'!D70</f>
        <v>28</v>
      </c>
      <c r="C62" s="204">
        <v>15</v>
      </c>
      <c r="D62" s="191">
        <f t="shared" si="4"/>
        <v>420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65</v>
      </c>
      <c r="B63" s="193">
        <f>'Données projet'!D71</f>
        <v>28</v>
      </c>
      <c r="C63" s="204">
        <v>20</v>
      </c>
      <c r="D63" s="191">
        <f t="shared" si="4"/>
        <v>560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70</v>
      </c>
      <c r="B64" s="193">
        <f>'Données projet'!D72</f>
        <v>28</v>
      </c>
      <c r="C64" s="204">
        <v>20</v>
      </c>
      <c r="D64" s="191">
        <f t="shared" si="4"/>
        <v>560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75</v>
      </c>
      <c r="B65" s="193">
        <f>'Données projet'!D73</f>
        <v>28</v>
      </c>
      <c r="C65" s="204">
        <v>20</v>
      </c>
      <c r="D65" s="191">
        <f t="shared" si="4"/>
        <v>560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80</v>
      </c>
      <c r="B66" s="193">
        <f>'Données projet'!D74</f>
        <v>28</v>
      </c>
      <c r="C66" s="204">
        <v>20</v>
      </c>
      <c r="D66" s="191">
        <f t="shared" si="4"/>
        <v>560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85</v>
      </c>
      <c r="B67" s="193">
        <f>'Données projet'!D75</f>
        <v>28</v>
      </c>
      <c r="C67" s="204">
        <v>20</v>
      </c>
      <c r="D67" s="191">
        <f t="shared" si="4"/>
        <v>560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90</v>
      </c>
      <c r="B68" s="193">
        <f>'Données projet'!D76</f>
        <v>28</v>
      </c>
      <c r="C68" s="204">
        <v>30</v>
      </c>
      <c r="D68" s="191">
        <f t="shared" si="4"/>
        <v>840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95</v>
      </c>
      <c r="B69" s="193">
        <f>'Données projet'!D77</f>
        <v>28</v>
      </c>
      <c r="C69" s="204">
        <v>30</v>
      </c>
      <c r="D69" s="191">
        <f t="shared" si="4"/>
        <v>840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100</v>
      </c>
      <c r="B70" s="193">
        <f>'Données projet'!D78</f>
        <v>27</v>
      </c>
      <c r="C70" s="204">
        <v>40</v>
      </c>
      <c r="D70" s="191">
        <f t="shared" si="4"/>
        <v>1080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105</v>
      </c>
      <c r="B71" s="193">
        <f>'Données projet'!D79</f>
        <v>26</v>
      </c>
      <c r="C71" s="204">
        <v>50</v>
      </c>
      <c r="D71" s="191">
        <f t="shared" si="4"/>
        <v>1300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110</v>
      </c>
      <c r="B72" s="193">
        <f>'Données projet'!D80</f>
        <v>25</v>
      </c>
      <c r="C72" s="204">
        <v>70</v>
      </c>
      <c r="D72" s="191">
        <f t="shared" si="4"/>
        <v>1750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115</v>
      </c>
      <c r="B73" s="193">
        <f>'Données projet'!D81</f>
        <v>330</v>
      </c>
      <c r="C73" s="204">
        <v>150</v>
      </c>
      <c r="D73" s="191">
        <f t="shared" si="4"/>
        <v>49500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Chêne rouge d'Amérique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20</v>
      </c>
      <c r="B85" s="193">
        <f>'Données projet'!D88</f>
        <v>17</v>
      </c>
      <c r="C85" s="204">
        <v>5</v>
      </c>
      <c r="D85" s="191">
        <f>B85*C85</f>
        <v>85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25</v>
      </c>
      <c r="B86" s="193">
        <f>'Données projet'!D89</f>
        <v>26</v>
      </c>
      <c r="C86" s="204">
        <v>7</v>
      </c>
      <c r="D86" s="191">
        <f t="shared" ref="D86:D104" si="6">B86*C86</f>
        <v>182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30</v>
      </c>
      <c r="B87" s="193">
        <f>'Données projet'!D90</f>
        <v>26</v>
      </c>
      <c r="C87" s="204">
        <v>9</v>
      </c>
      <c r="D87" s="191">
        <f t="shared" si="6"/>
        <v>234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35</v>
      </c>
      <c r="B88" s="193">
        <f>'Données projet'!D91</f>
        <v>25</v>
      </c>
      <c r="C88" s="204">
        <v>9</v>
      </c>
      <c r="D88" s="191">
        <f t="shared" si="6"/>
        <v>225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40</v>
      </c>
      <c r="B89" s="193">
        <f>'Données projet'!D92</f>
        <v>23</v>
      </c>
      <c r="C89" s="204">
        <v>9</v>
      </c>
      <c r="D89" s="191">
        <f t="shared" si="6"/>
        <v>207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45</v>
      </c>
      <c r="B90" s="193">
        <f>'Données projet'!D93</f>
        <v>21</v>
      </c>
      <c r="C90" s="204">
        <v>14</v>
      </c>
      <c r="D90" s="191">
        <f t="shared" si="6"/>
        <v>294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50</v>
      </c>
      <c r="B91" s="193">
        <f>'Données projet'!D94</f>
        <v>19</v>
      </c>
      <c r="C91" s="204">
        <v>14</v>
      </c>
      <c r="D91" s="191">
        <f t="shared" si="6"/>
        <v>266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55</v>
      </c>
      <c r="B92" s="193">
        <f>'Données projet'!D95</f>
        <v>18</v>
      </c>
      <c r="C92" s="204">
        <v>14</v>
      </c>
      <c r="D92" s="191">
        <f t="shared" si="6"/>
        <v>252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60</v>
      </c>
      <c r="B93" s="193">
        <f>'Données projet'!D96</f>
        <v>16</v>
      </c>
      <c r="C93" s="204">
        <v>17</v>
      </c>
      <c r="D93" s="191">
        <f t="shared" si="6"/>
        <v>272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65</v>
      </c>
      <c r="B94" s="193">
        <f>'Données projet'!D97</f>
        <v>14</v>
      </c>
      <c r="C94" s="204">
        <v>17</v>
      </c>
      <c r="D94" s="191">
        <f t="shared" si="6"/>
        <v>238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>
        <f>IF(O93+1&lt;=MIN('Données projet'!$E$9:$E$18),O93+1,"STOP")</f>
        <v>61</v>
      </c>
      <c r="P94" s="197">
        <f t="shared" si="5"/>
        <v>0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70</v>
      </c>
      <c r="B95" s="193">
        <f>'Données projet'!D98</f>
        <v>12</v>
      </c>
      <c r="C95" s="204">
        <v>17</v>
      </c>
      <c r="D95" s="191">
        <f t="shared" si="6"/>
        <v>204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>
        <f>IF(O94+1&lt;=MIN('Données projet'!$E$9:$E$18),O94+1,"STOP")</f>
        <v>62</v>
      </c>
      <c r="P95" s="197">
        <f t="shared" si="5"/>
        <v>0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75</v>
      </c>
      <c r="B96" s="193">
        <f>'Données projet'!D99</f>
        <v>11</v>
      </c>
      <c r="C96" s="204">
        <v>20</v>
      </c>
      <c r="D96" s="191">
        <f t="shared" si="6"/>
        <v>220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>
        <f>IF(O95+1&lt;=MIN('Données projet'!$E$9:$E$18),O95+1,"STOP")</f>
        <v>63</v>
      </c>
      <c r="P96" s="197">
        <f t="shared" si="5"/>
        <v>0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80</v>
      </c>
      <c r="B97" s="193">
        <f>'Données projet'!D100</f>
        <v>9</v>
      </c>
      <c r="C97" s="204">
        <v>25</v>
      </c>
      <c r="D97" s="191">
        <f t="shared" si="6"/>
        <v>225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>
        <f>IF(O96+1&lt;=MIN('Données projet'!$E$9:$E$18),O96+1,"STOP")</f>
        <v>64</v>
      </c>
      <c r="P97" s="197">
        <f t="shared" ref="P97:P128" si="7">$P$25/(1+$M$4)^O97</f>
        <v>0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85</v>
      </c>
      <c r="B98" s="193">
        <f>'Données projet'!D101</f>
        <v>8</v>
      </c>
      <c r="C98" s="204">
        <v>30</v>
      </c>
      <c r="D98" s="191">
        <f t="shared" si="6"/>
        <v>240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>
        <f>IF(O97+1&lt;=MIN('Données projet'!$E$9:$E$18),O97+1,"STOP")</f>
        <v>65</v>
      </c>
      <c r="P98" s="197">
        <f t="shared" si="7"/>
        <v>0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90</v>
      </c>
      <c r="B99" s="193">
        <f>'Données projet'!D102</f>
        <v>193</v>
      </c>
      <c r="C99" s="204">
        <v>80</v>
      </c>
      <c r="D99" s="191">
        <f t="shared" si="6"/>
        <v>15440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>
        <f>IF(O98+1&lt;=MIN('Données projet'!$E$9:$E$18),O98+1,"STOP")</f>
        <v>66</v>
      </c>
      <c r="P99" s="197">
        <f t="shared" si="7"/>
        <v>0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>
        <f>IF(O99+1&lt;=MIN('Données projet'!$E$9:$E$18),O99+1,"STOP")</f>
        <v>67</v>
      </c>
      <c r="P100" s="197">
        <f t="shared" si="7"/>
        <v>0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>
        <f>IF(O100+1&lt;=MIN('Données projet'!$E$9:$E$18),O100+1,"STOP")</f>
        <v>68</v>
      </c>
      <c r="P101" s="197">
        <f t="shared" si="7"/>
        <v>0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>
        <f>IF(O101+1&lt;=MIN('Données projet'!$E$9:$E$18),O101+1,"STOP")</f>
        <v>69</v>
      </c>
      <c r="P102" s="197">
        <f t="shared" si="7"/>
        <v>0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>
        <f>IF(O102+1&lt;=MIN('Données projet'!$E$9:$E$18),O102+1,"STOP")</f>
        <v>70</v>
      </c>
      <c r="P103" s="197">
        <f t="shared" si="7"/>
        <v>0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>
        <f>IF(O103+1&lt;=MIN('Données projet'!$E$9:$E$18),O103+1,"STOP")</f>
        <v>71</v>
      </c>
      <c r="P104" s="197">
        <f t="shared" si="7"/>
        <v>0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>
        <f>IF(O104+1&lt;=MIN('Données projet'!$E$9:$E$18),O104+1,"STOP")</f>
        <v>72</v>
      </c>
      <c r="P105" s="197">
        <f t="shared" si="7"/>
        <v>0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>
        <f>IF(O105+1&lt;=MIN('Données projet'!$E$9:$E$18),O105+1,"STOP")</f>
        <v>73</v>
      </c>
      <c r="P106" s="197">
        <f t="shared" si="7"/>
        <v>0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>Cormier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>
        <f>IF(O106+1&lt;=MIN('Données projet'!$E$9:$E$18),O106+1,"STOP")</f>
        <v>74</v>
      </c>
      <c r="P107" s="197">
        <f t="shared" si="7"/>
        <v>0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>
        <f>IF(O107+1&lt;=MIN('Données projet'!$E$9:$E$18),O107+1,"STOP")</f>
        <v>75</v>
      </c>
      <c r="P108" s="197">
        <f t="shared" si="7"/>
        <v>0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>
        <f>IF(O108+1&lt;=MIN('Données projet'!$E$9:$E$18),O108+1,"STOP")</f>
        <v>76</v>
      </c>
      <c r="P109" s="197">
        <f t="shared" si="7"/>
        <v>0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>
        <f>IF(O109+1&lt;=MIN('Données projet'!$E$9:$E$18),O109+1,"STOP")</f>
        <v>77</v>
      </c>
      <c r="P110" s="197">
        <f t="shared" si="7"/>
        <v>0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>
        <f>IF(O110+1&lt;=MIN('Données projet'!$E$9:$E$18),O110+1,"STOP")</f>
        <v>78</v>
      </c>
      <c r="P111" s="197">
        <f t="shared" si="7"/>
        <v>0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>
        <f>IF(O111+1&lt;=MIN('Données projet'!$E$9:$E$18),O111+1,"STOP")</f>
        <v>79</v>
      </c>
      <c r="P112" s="197">
        <f t="shared" si="7"/>
        <v>0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>
        <f>IF(O112+1&lt;=MIN('Données projet'!$E$9:$E$18),O112+1,"STOP")</f>
        <v>80</v>
      </c>
      <c r="P113" s="197">
        <f t="shared" si="7"/>
        <v>0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>
        <f>IF(O113+1&lt;=MIN('Données projet'!$E$9:$E$18),O113+1,"STOP")</f>
        <v>81</v>
      </c>
      <c r="P114" s="197">
        <f t="shared" si="7"/>
        <v>0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>
        <f>IF(O114+1&lt;=MIN('Données projet'!$E$9:$E$18),O114+1,"STOP")</f>
        <v>82</v>
      </c>
      <c r="P115" s="197">
        <f t="shared" si="7"/>
        <v>0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20</v>
      </c>
      <c r="B116" s="193">
        <f>'Données projet'!D114</f>
        <v>6</v>
      </c>
      <c r="C116" s="204">
        <v>4</v>
      </c>
      <c r="D116" s="191">
        <f>B116*C116</f>
        <v>24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>
        <f>IF(O115+1&lt;=MIN('Données projet'!$E$9:$E$18),O115+1,"STOP")</f>
        <v>83</v>
      </c>
      <c r="P116" s="197">
        <f t="shared" si="7"/>
        <v>0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25</v>
      </c>
      <c r="B117" s="193">
        <f>'Données projet'!D115</f>
        <v>28</v>
      </c>
      <c r="C117" s="204">
        <v>8</v>
      </c>
      <c r="D117" s="191">
        <f t="shared" ref="D117:D135" si="8">B117*C117</f>
        <v>224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>
        <f>IF(O116+1&lt;=MIN('Données projet'!$E$9:$E$18),O116+1,"STOP")</f>
        <v>84</v>
      </c>
      <c r="P117" s="197">
        <f t="shared" si="7"/>
        <v>0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30</v>
      </c>
      <c r="B118" s="193">
        <f>'Données projet'!D116</f>
        <v>28</v>
      </c>
      <c r="C118" s="204">
        <v>10</v>
      </c>
      <c r="D118" s="191">
        <f t="shared" si="8"/>
        <v>280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>
        <f>IF(O117+1&lt;=MIN('Données projet'!$E$9:$E$18),O117+1,"STOP")</f>
        <v>85</v>
      </c>
      <c r="P118" s="197">
        <f t="shared" si="7"/>
        <v>0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35</v>
      </c>
      <c r="B119" s="193">
        <f>'Données projet'!D117</f>
        <v>28</v>
      </c>
      <c r="C119" s="204">
        <v>10</v>
      </c>
      <c r="D119" s="191">
        <f t="shared" si="8"/>
        <v>280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>
        <f>IF(O118+1&lt;=MIN('Données projet'!$E$9:$E$18),O118+1,"STOP")</f>
        <v>86</v>
      </c>
      <c r="P119" s="197">
        <f t="shared" si="7"/>
        <v>0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40</v>
      </c>
      <c r="B120" s="193">
        <f>'Données projet'!D118</f>
        <v>28</v>
      </c>
      <c r="C120" s="204">
        <v>10</v>
      </c>
      <c r="D120" s="191">
        <f t="shared" si="8"/>
        <v>280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>
        <f>IF(O119+1&lt;=MIN('Données projet'!$E$9:$E$18),O119+1,"STOP")</f>
        <v>87</v>
      </c>
      <c r="P120" s="197">
        <f t="shared" si="7"/>
        <v>0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45</v>
      </c>
      <c r="B121" s="193">
        <f>'Données projet'!D119</f>
        <v>28</v>
      </c>
      <c r="C121" s="204">
        <v>10</v>
      </c>
      <c r="D121" s="191">
        <f t="shared" si="8"/>
        <v>280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>
        <f>IF(O120+1&lt;=MIN('Données projet'!$E$9:$E$18),O120+1,"STOP")</f>
        <v>88</v>
      </c>
      <c r="P121" s="197">
        <f t="shared" si="7"/>
        <v>0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50</v>
      </c>
      <c r="B122" s="193">
        <f>'Données projet'!D120</f>
        <v>28</v>
      </c>
      <c r="C122" s="204">
        <v>15</v>
      </c>
      <c r="D122" s="191">
        <f t="shared" si="8"/>
        <v>420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>
        <f>IF(O121+1&lt;=MIN('Données projet'!$E$9:$E$18),O121+1,"STOP")</f>
        <v>89</v>
      </c>
      <c r="P122" s="197">
        <f t="shared" si="7"/>
        <v>0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55</v>
      </c>
      <c r="B123" s="193">
        <f>'Données projet'!D121</f>
        <v>28</v>
      </c>
      <c r="C123" s="204">
        <v>15</v>
      </c>
      <c r="D123" s="191">
        <f t="shared" si="8"/>
        <v>420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>
        <f>IF(O122+1&lt;=MIN('Données projet'!$E$9:$E$18),O122+1,"STOP")</f>
        <v>90</v>
      </c>
      <c r="P123" s="197">
        <f t="shared" si="7"/>
        <v>0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60</v>
      </c>
      <c r="B124" s="193">
        <f>'Données projet'!D122</f>
        <v>28</v>
      </c>
      <c r="C124" s="204">
        <v>15</v>
      </c>
      <c r="D124" s="191">
        <f t="shared" si="8"/>
        <v>420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str">
        <f>IF(O123+1&lt;=MIN('Données projet'!$E$9:$E$18),O123+1,"STOP")</f>
        <v>STOP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65</v>
      </c>
      <c r="B125" s="193">
        <f>'Données projet'!D123</f>
        <v>28</v>
      </c>
      <c r="C125" s="204">
        <v>20</v>
      </c>
      <c r="D125" s="191">
        <f t="shared" si="8"/>
        <v>560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70</v>
      </c>
      <c r="B126" s="193">
        <f>'Données projet'!D124</f>
        <v>28</v>
      </c>
      <c r="C126" s="204">
        <v>20</v>
      </c>
      <c r="D126" s="191">
        <f t="shared" si="8"/>
        <v>560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75</v>
      </c>
      <c r="B127" s="193">
        <f>'Données projet'!D125</f>
        <v>28</v>
      </c>
      <c r="C127" s="204">
        <v>20</v>
      </c>
      <c r="D127" s="191">
        <f t="shared" si="8"/>
        <v>560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80</v>
      </c>
      <c r="B128" s="193">
        <f>'Données projet'!D126</f>
        <v>28</v>
      </c>
      <c r="C128" s="204">
        <v>20</v>
      </c>
      <c r="D128" s="191">
        <f t="shared" si="8"/>
        <v>560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85</v>
      </c>
      <c r="B129" s="193">
        <f>'Données projet'!D127</f>
        <v>28</v>
      </c>
      <c r="C129" s="204">
        <v>20</v>
      </c>
      <c r="D129" s="191">
        <f t="shared" si="8"/>
        <v>560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90</v>
      </c>
      <c r="B130" s="193">
        <f>'Données projet'!D128</f>
        <v>28</v>
      </c>
      <c r="C130" s="204">
        <v>30</v>
      </c>
      <c r="D130" s="191">
        <f t="shared" si="8"/>
        <v>840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95</v>
      </c>
      <c r="B131" s="193">
        <f>'Données projet'!D129</f>
        <v>28</v>
      </c>
      <c r="C131" s="204">
        <v>30</v>
      </c>
      <c r="D131" s="191">
        <f t="shared" si="8"/>
        <v>840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100</v>
      </c>
      <c r="B132" s="193">
        <f>'Données projet'!D130</f>
        <v>27</v>
      </c>
      <c r="C132" s="204">
        <v>40</v>
      </c>
      <c r="D132" s="191">
        <f t="shared" si="8"/>
        <v>1080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105</v>
      </c>
      <c r="B133" s="193">
        <f>'Données projet'!D131</f>
        <v>26</v>
      </c>
      <c r="C133" s="204">
        <v>50</v>
      </c>
      <c r="D133" s="191">
        <f t="shared" si="8"/>
        <v>1300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110</v>
      </c>
      <c r="B134" s="193">
        <f>'Données projet'!D132</f>
        <v>25</v>
      </c>
      <c r="C134" s="204">
        <v>70</v>
      </c>
      <c r="D134" s="191">
        <f t="shared" si="8"/>
        <v>1750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115</v>
      </c>
      <c r="B135" s="193">
        <f>'Données projet'!D133</f>
        <v>330</v>
      </c>
      <c r="C135" s="204">
        <v>150</v>
      </c>
      <c r="D135" s="191">
        <f t="shared" si="8"/>
        <v>49500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>Chêne pubescent</v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25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30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35</v>
      </c>
      <c r="B149" s="187">
        <f>'Données projet'!D142</f>
        <v>13</v>
      </c>
      <c r="C149" s="204">
        <v>10</v>
      </c>
      <c r="D149" s="194">
        <f t="shared" si="10"/>
        <v>130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40</v>
      </c>
      <c r="B150" s="187">
        <f>'Données projet'!D143</f>
        <v>14</v>
      </c>
      <c r="C150" s="204">
        <v>10</v>
      </c>
      <c r="D150" s="194">
        <f t="shared" si="10"/>
        <v>140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45</v>
      </c>
      <c r="B151" s="187">
        <f>'Données projet'!D144</f>
        <v>14</v>
      </c>
      <c r="C151" s="204">
        <v>10</v>
      </c>
      <c r="D151" s="194">
        <f t="shared" si="10"/>
        <v>140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50</v>
      </c>
      <c r="B152" s="187">
        <f>'Données projet'!D145</f>
        <v>14</v>
      </c>
      <c r="C152" s="204">
        <v>10</v>
      </c>
      <c r="D152" s="194">
        <f t="shared" si="10"/>
        <v>140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55</v>
      </c>
      <c r="B153" s="187">
        <f>'Données projet'!D146</f>
        <v>14</v>
      </c>
      <c r="C153" s="204">
        <v>15</v>
      </c>
      <c r="D153" s="194">
        <f t="shared" si="10"/>
        <v>210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60</v>
      </c>
      <c r="B154" s="187">
        <f>'Données projet'!D147</f>
        <v>14</v>
      </c>
      <c r="C154" s="204">
        <v>15</v>
      </c>
      <c r="D154" s="194">
        <f t="shared" si="10"/>
        <v>210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65</v>
      </c>
      <c r="B155" s="187">
        <f>'Données projet'!D148</f>
        <v>14</v>
      </c>
      <c r="C155" s="204">
        <v>15</v>
      </c>
      <c r="D155" s="194">
        <f t="shared" si="10"/>
        <v>210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70</v>
      </c>
      <c r="B156" s="187">
        <f>'Données projet'!D149</f>
        <v>14</v>
      </c>
      <c r="C156" s="204">
        <v>20</v>
      </c>
      <c r="D156" s="194">
        <f t="shared" si="10"/>
        <v>280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75</v>
      </c>
      <c r="B157" s="187">
        <f>'Données projet'!D150</f>
        <v>14</v>
      </c>
      <c r="C157" s="204">
        <v>20</v>
      </c>
      <c r="D157" s="194">
        <f t="shared" si="10"/>
        <v>280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80</v>
      </c>
      <c r="B158" s="187">
        <f>'Données projet'!D151</f>
        <v>14</v>
      </c>
      <c r="C158" s="204">
        <v>20</v>
      </c>
      <c r="D158" s="194">
        <f t="shared" si="10"/>
        <v>280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85</v>
      </c>
      <c r="B159" s="187">
        <f>'Données projet'!D152</f>
        <v>14</v>
      </c>
      <c r="C159" s="204">
        <v>20</v>
      </c>
      <c r="D159" s="194">
        <f t="shared" si="10"/>
        <v>280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90</v>
      </c>
      <c r="B160" s="187">
        <f>'Données projet'!D153</f>
        <v>14</v>
      </c>
      <c r="C160" s="204">
        <v>20</v>
      </c>
      <c r="D160" s="194">
        <f t="shared" si="10"/>
        <v>280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95</v>
      </c>
      <c r="B161" s="187">
        <f>'Données projet'!D154</f>
        <v>14</v>
      </c>
      <c r="C161" s="204">
        <v>30</v>
      </c>
      <c r="D161" s="194">
        <f t="shared" si="10"/>
        <v>420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100</v>
      </c>
      <c r="B162" s="187">
        <f>'Données projet'!D155</f>
        <v>13</v>
      </c>
      <c r="C162" s="204">
        <v>30</v>
      </c>
      <c r="D162" s="194">
        <f t="shared" si="10"/>
        <v>390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105</v>
      </c>
      <c r="B163" s="187">
        <f>'Données projet'!D156</f>
        <v>13</v>
      </c>
      <c r="C163" s="204">
        <v>40</v>
      </c>
      <c r="D163" s="194">
        <f t="shared" si="10"/>
        <v>520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110</v>
      </c>
      <c r="B164" s="187">
        <f>'Données projet'!D157</f>
        <v>13</v>
      </c>
      <c r="C164" s="204">
        <v>50</v>
      </c>
      <c r="D164" s="194">
        <f t="shared" si="10"/>
        <v>650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115</v>
      </c>
      <c r="B165" s="187">
        <f>'Données projet'!D158</f>
        <v>13</v>
      </c>
      <c r="C165" s="204">
        <v>70</v>
      </c>
      <c r="D165" s="194">
        <f t="shared" si="10"/>
        <v>910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120</v>
      </c>
      <c r="B166" s="187">
        <f>'Données projet'!D159</f>
        <v>222</v>
      </c>
      <c r="C166" s="204">
        <v>150</v>
      </c>
      <c r="D166" s="194">
        <f t="shared" si="10"/>
        <v>33300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Calculateur</vt:lpstr>
      <vt:lpstr>Paramètres</vt:lpstr>
      <vt:lpstr>Scénario référence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2024-10-11T14:20:40Z</dcterms:modified>
</cp:coreProperties>
</file>