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Arbo_hors_CDA/Documents partages/General/Dossier_labellisation_2023/Carbon&amp;Co Occitanie n°1/Genevieve DAVID/2021/"/>
    </mc:Choice>
  </mc:AlternateContent>
  <xr:revisionPtr revIDLastSave="0" documentId="13_ncr:1_{9447ADD1-3171-48C1-B6CD-1DA96724C2A0}" xr6:coauthVersionLast="47" xr6:coauthVersionMax="47" xr10:uidLastSave="{00000000-0000-0000-0000-000000000000}"/>
  <bookViews>
    <workbookView xWindow="28725" yWindow="-16320" windowWidth="29040" windowHeight="1584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5" l="1"/>
  <c r="F137" i="5"/>
  <c r="G136" i="5"/>
  <c r="F136" i="5"/>
  <c r="G135" i="5"/>
  <c r="F135" i="5"/>
  <c r="G126" i="5"/>
  <c r="F126" i="5"/>
  <c r="G125" i="5"/>
  <c r="F125" i="5"/>
  <c r="G124" i="5"/>
  <c r="F124" i="5"/>
  <c r="G123" i="5"/>
  <c r="F123" i="5"/>
  <c r="G121" i="5"/>
  <c r="F121" i="5"/>
  <c r="G117" i="5"/>
  <c r="F117" i="5"/>
  <c r="G110" i="5"/>
  <c r="F110" i="5"/>
  <c r="G109" i="5"/>
  <c r="F109" i="5"/>
  <c r="G108" i="5"/>
  <c r="F108" i="5"/>
  <c r="G99" i="5"/>
  <c r="F99" i="5"/>
  <c r="G98" i="5"/>
  <c r="F98" i="5"/>
  <c r="G97" i="5"/>
  <c r="F97" i="5"/>
  <c r="G96" i="5"/>
  <c r="F96" i="5"/>
  <c r="G94" i="5"/>
  <c r="F94" i="5"/>
  <c r="G90" i="5"/>
  <c r="F90" i="5"/>
  <c r="G88" i="5"/>
  <c r="F88" i="5"/>
  <c r="G83" i="5"/>
  <c r="F83" i="5"/>
  <c r="G82" i="5"/>
  <c r="F82" i="5"/>
  <c r="G81" i="5"/>
  <c r="F81" i="5"/>
  <c r="G72" i="5"/>
  <c r="F72" i="5"/>
  <c r="G71" i="5"/>
  <c r="F71" i="5"/>
  <c r="G70" i="5"/>
  <c r="F70" i="5"/>
  <c r="G69" i="5"/>
  <c r="F69" i="5"/>
  <c r="G67" i="5"/>
  <c r="F67" i="5"/>
  <c r="B21" i="2"/>
  <c r="F11" i="2"/>
  <c r="E11" i="2"/>
  <c r="D11" i="2"/>
  <c r="C11" i="2"/>
  <c r="B11" i="2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H25" i="9" l="1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G59" i="5"/>
  <c r="F86" i="5"/>
  <c r="K140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G25" i="9" s="1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F25" i="9" l="1"/>
  <c r="D25" i="9"/>
  <c r="E25" i="9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H73" i="5"/>
  <c r="H76" i="5" s="1"/>
  <c r="H87" i="5" s="1"/>
  <c r="C73" i="5"/>
  <c r="C76" i="5" s="1"/>
  <c r="C87" i="5" s="1"/>
  <c r="I46" i="5"/>
  <c r="I49" i="5" s="1"/>
  <c r="I60" i="5" s="1"/>
  <c r="E73" i="5"/>
  <c r="E76" i="5" s="1"/>
  <c r="E87" i="5" s="1"/>
  <c r="F46" i="5"/>
  <c r="F49" i="5" s="1"/>
  <c r="F60" i="5" s="1"/>
  <c r="E127" i="5"/>
  <c r="E130" i="5" s="1"/>
  <c r="E141" i="5" s="1"/>
  <c r="F100" i="5"/>
  <c r="F103" i="5" s="1"/>
  <c r="F114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L73" i="5"/>
  <c r="L76" i="5" s="1"/>
  <c r="L87" i="5" s="1"/>
  <c r="K127" i="5"/>
  <c r="K130" i="5" s="1"/>
  <c r="K141" i="5" s="1"/>
  <c r="L100" i="5"/>
  <c r="L103" i="5" s="1"/>
  <c r="L114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J127" i="5"/>
  <c r="J130" i="5" s="1"/>
  <c r="J141" i="5" s="1"/>
  <c r="D46" i="5"/>
  <c r="D49" i="5" s="1"/>
  <c r="D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L46" i="5"/>
  <c r="L49" i="5" s="1"/>
  <c r="L60" i="5" s="1"/>
  <c r="K100" i="5"/>
  <c r="K103" i="5" s="1"/>
  <c r="K114" i="5" s="1"/>
  <c r="I127" i="5"/>
  <c r="I130" i="5" s="1"/>
  <c r="I141" i="5" s="1"/>
  <c r="J100" i="5"/>
  <c r="J103" i="5" s="1"/>
  <c r="J114" i="5" s="1"/>
  <c r="L127" i="5"/>
  <c r="L130" i="5" s="1"/>
  <c r="L141" i="5" s="1"/>
  <c r="H19" i="5"/>
  <c r="H22" i="5" s="1"/>
  <c r="H33" i="5" s="1"/>
  <c r="I19" i="5"/>
  <c r="I22" i="5" s="1"/>
  <c r="I33" i="5" s="1"/>
  <c r="J19" i="5"/>
  <c r="J22" i="5" s="1"/>
  <c r="J33" i="5" s="1"/>
  <c r="F19" i="5"/>
  <c r="F22" i="5" s="1"/>
  <c r="F33" i="5" s="1"/>
  <c r="K19" i="5"/>
  <c r="K22" i="5" s="1"/>
  <c r="K33" i="5" s="1"/>
  <c r="L19" i="5"/>
  <c r="L22" i="5" s="1"/>
  <c r="L33" i="5" s="1"/>
  <c r="D19" i="5"/>
  <c r="D22" i="5" s="1"/>
  <c r="D33" i="5" s="1"/>
  <c r="E19" i="5"/>
  <c r="E22" i="5" s="1"/>
  <c r="E33" i="5" s="1"/>
  <c r="G19" i="5"/>
  <c r="G22" i="5" s="1"/>
  <c r="G33" i="5" s="1"/>
  <c r="C19" i="5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L37" i="2" l="1"/>
  <c r="B39" i="2"/>
  <c r="G39" i="2"/>
  <c r="E38" i="2"/>
  <c r="E39" i="2" s="1"/>
  <c r="I38" i="2"/>
  <c r="F38" i="2"/>
  <c r="F39" i="2" s="1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<sst xmlns="http://schemas.openxmlformats.org/spreadsheetml/2006/main" count="919" uniqueCount="352">
  <si>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</si>
  <si>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</si>
  <si>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</si>
  <si>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</si>
  <si>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</si>
  <si>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</si>
  <si>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</si>
  <si>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</si>
  <si>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</si>
  <si>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</si>
  <si>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</si>
  <si>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</si>
  <si>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</si>
  <si>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</si>
  <si>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</si>
  <si>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</si>
  <si>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</si>
  <si>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</si>
  <si>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</si>
  <si>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</si>
  <si>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</si>
  <si>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</si>
  <si>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</si>
  <si>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</si>
  <si>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</si>
  <si>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</si>
  <si>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</si>
  <si>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</si>
  <si>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</si>
  <si>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</si>
  <si>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</si>
  <si>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</si>
  <si>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</si>
  <si>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</si>
  <si>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</si>
  <si>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</si>
  <si>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</si>
  <si>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</si>
  <si>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</si>
  <si>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</si>
  <si>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</si>
  <si>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</si>
  <si>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</si>
  <si>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</si>
  <si>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</si>
  <si>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</si>
  <si>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</si>
  <si>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</si>
  <si>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</si>
  <si>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</si>
  <si>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</si>
  <si>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</si>
  <si>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</si>
  <si>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</si>
  <si>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</si>
  <si>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</si>
  <si>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</si>
  <si>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</si>
  <si>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</si>
  <si>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</si>
  <si>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</si>
  <si>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</si>
  <si>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</si>
  <si>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</si>
  <si>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</si>
  <si>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</si>
  <si>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</si>
  <si>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</si>
  <si>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</si>
  <si>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</si>
  <si>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</si>
  <si>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</si>
  <si>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</si>
  <si>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</si>
  <si>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</si>
  <si>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</si>
  <si>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</si>
  <si>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</si>
  <si>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</si>
  <si>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</si>
  <si>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</si>
  <si>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</si>
  <si>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</si>
  <si>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</si>
  <si>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</si>
  <si>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</si>
  <si>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</si>
  <si>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</si>
  <si>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</si>
  <si>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</si>
  <si>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</si>
  <si>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</si>
  <si>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</si>
  <si>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</si>
  <si>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</si>
  <si>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</si>
  <si>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</si>
  <si>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</si>
  <si>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</si>
  <si>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</si>
  <si>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</si>
  <si>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</si>
  <si>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</si>
  <si>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</si>
  <si>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</si>
  <si>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</si>
  <si>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</si>
  <si>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</si>
  <si>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</si>
  <si>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</si>
  <si>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</si>
  <si>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</si>
  <si>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</si>
  <si>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</si>
  <si>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</si>
  <si>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</si>
  <si>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</si>
  <si>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</si>
  <si>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</si>
  <si>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</si>
  <si>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</si>
  <si>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</si>
  <si>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</si>
  <si>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</si>
  <si>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</si>
  <si>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</si>
  <si>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</si>
  <si>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</si>
  <si>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</si>
  <si>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</si>
  <si>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</si>
  <si>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</si>
  <si>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</si>
  <si>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</si>
  <si>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</si>
  <si>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</si>
  <si>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</si>
  <si>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</si>
  <si>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</si>
  <si>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</si>
  <si>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</si>
  <si>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</si>
  <si>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</si>
  <si>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</si>
  <si>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</si>
  <si>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</si>
  <si>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</si>
  <si>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</si>
  <si>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</si>
  <si>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</si>
  <si>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</si>
  <si>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</si>
  <si>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</si>
  <si>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</si>
  <si>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</si>
  <si>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</si>
  <si>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</si>
  <si>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</si>
  <si>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</si>
  <si>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</si>
  <si>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</si>
  <si>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</si>
  <si>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</si>
  <si>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</si>
  <si>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</si>
  <si>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</si>
  <si>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</si>
  <si>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</si>
  <si>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</si>
  <si>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</si>
  <si>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</si>
  <si>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</si>
  <si>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</si>
  <si>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</si>
  <si>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</si>
  <si>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</si>
  <si>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</si>
  <si>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</si>
  <si>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</si>
  <si>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</si>
  <si>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</si>
  <si>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</si>
  <si>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</si>
  <si>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</si>
  <si>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</si>
  <si>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</si>
  <si>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</si>
  <si>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</si>
  <si>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</si>
  <si>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</si>
  <si>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</si>
  <si>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</si>
  <si>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</si>
  <si>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</si>
  <si>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</si>
  <si>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</si>
  <si>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</si>
  <si>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</si>
  <si>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</si>
  <si>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</si>
  <si>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</si>
  <si>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</si>
  <si>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</si>
  <si>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</si>
  <si>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</si>
  <si>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</si>
  <si>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</si>
  <si>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</si>
  <si>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</si>
  <si>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</si>
  <si>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</si>
  <si>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</si>
  <si>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</si>
  <si>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</si>
  <si>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</si>
  <si>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</si>
  <si>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</si>
  <si>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</si>
  <si>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</si>
  <si>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</si>
  <si>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</si>
  <si>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</si>
  <si>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</si>
  <si>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</si>
  <si>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</si>
  <si>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</si>
  <si>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</si>
  <si>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</si>
  <si>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</si>
  <si>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</si>
  <si>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</si>
  <si>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</si>
  <si>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</si>
  <si>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</si>
  <si>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</si>
  <si>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</si>
  <si>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</si>
  <si>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</si>
  <si>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</si>
  <si>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</si>
  <si>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</si>
  <si>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</si>
  <si>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</si>
  <si>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</si>
  <si>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</si>
  <si>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</si>
  <si>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</si>
  <si>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</si>
  <si>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</si>
  <si>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</si>
  <si>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</si>
  <si>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</si>
  <si>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</si>
  <si>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</si>
  <si>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</si>
  <si>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</si>
  <si>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</si>
  <si>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</si>
  <si>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</si>
  <si>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</si>
  <si>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</si>
  <si>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</si>
  <si>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</si>
  <si>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</si>
  <si>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</si>
  <si>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</si>
  <si>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</si>
  <si>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</si>
  <si>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</si>
  <si>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</si>
  <si>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</si>
  <si>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</si>
  <si>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</si>
  <si>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</si>
  <si>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</si>
  <si>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</si>
  <si>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</si>
  <si>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</si>
  <si>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</si>
  <si>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</si>
  <si>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</si>
  <si>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</si>
  <si>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</si>
  <si>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</si>
  <si>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</si>
  <si>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</si>
  <si>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</si>
  <si>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</si>
  <si>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</si>
  <si>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</si>
  <si>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</si>
  <si>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</si>
  <si>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</si>
  <si>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</si>
  <si>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</si>
  <si>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</si>
  <si>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</si>
  <si>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</si>
  <si>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</si>
  <si>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</si>
  <si>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</si>
  <si>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</si>
  <si>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</si>
  <si>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</si>
  <si>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</si>
  <si>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</si>
  <si>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</si>
  <si>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</si>
  <si>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</si>
  <si>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</si>
  <si>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</si>
  <si>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</si>
  <si>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</si>
  <si>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</si>
  <si>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</si>
  <si>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</si>
  <si>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</si>
  <si>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</si>
  <si>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</si>
  <si>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</si>
  <si>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</si>
  <si>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</si>
  <si>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</si>
  <si>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</si>
  <si>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</si>
  <si>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</si>
  <si>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</si>
  <si>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</si>
  <si>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</si>
  <si>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</si>
  <si>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</si>
  <si>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</si>
  <si>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</si>
  <si>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</si>
  <si>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</si>
  <si>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</si>
  <si>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</si>
  <si>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</si>
  <si>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</si>
  <si>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</si>
  <si>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</si>
  <si>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</si>
  <si>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</si>
  <si>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</si>
  <si>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</si>
  <si>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</si>
  <si>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</si>
  <si>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</si>
  <si>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</si>
  <si>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</si>
  <si>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</si>
  <si>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brousse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</si>
</sst>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Document_0_Ter_Guideline_Methode_LBC_Verger_Arbo_BOUVRAIN.xlsx?8838BC52" TargetMode="External"/><Relationship Id="rId1" Type="http://schemas.openxmlformats.org/officeDocument/2006/relationships/externalLinkPath" Target="file:///\\8838BC52\Document_0_Ter_Guideline_Methode_LBC_Verger_Arbo_BOUVR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 refreshError="1"/>
      <sheetData sheetId="1" refreshError="1"/>
      <sheetData sheetId="2" refreshError="1">
        <row r="7">
          <cell r="B7">
            <v>16.5</v>
          </cell>
        </row>
        <row r="15">
          <cell r="B15" t="str">
            <v>Gobelet</v>
          </cell>
          <cell r="C15" t="str">
            <v>Gobelet</v>
          </cell>
          <cell r="D15" t="str">
            <v>Gobelet</v>
          </cell>
        </row>
      </sheetData>
      <sheetData sheetId="3" refreshError="1"/>
      <sheetData sheetId="4" refreshError="1">
        <row r="7">
          <cell r="C7">
            <v>9</v>
          </cell>
        </row>
        <row r="53">
          <cell r="F53"/>
          <cell r="G53"/>
        </row>
        <row r="55">
          <cell r="F55"/>
          <cell r="G55"/>
        </row>
        <row r="56">
          <cell r="F56"/>
          <cell r="G56"/>
        </row>
        <row r="57">
          <cell r="F57"/>
          <cell r="G57"/>
        </row>
        <row r="58">
          <cell r="F58"/>
          <cell r="G58"/>
        </row>
        <row r="65">
          <cell r="F65"/>
          <cell r="G65"/>
        </row>
        <row r="66">
          <cell r="F66"/>
          <cell r="G66"/>
        </row>
        <row r="67">
          <cell r="F67"/>
          <cell r="G67"/>
        </row>
        <row r="70">
          <cell r="F70"/>
          <cell r="G70"/>
        </row>
        <row r="72">
          <cell r="F72"/>
          <cell r="G72"/>
        </row>
        <row r="74">
          <cell r="F74"/>
          <cell r="G74"/>
        </row>
        <row r="76">
          <cell r="F76"/>
          <cell r="G76"/>
        </row>
        <row r="77">
          <cell r="F77"/>
          <cell r="G77"/>
        </row>
        <row r="78">
          <cell r="F78"/>
          <cell r="G78"/>
        </row>
        <row r="79">
          <cell r="F79"/>
          <cell r="G79"/>
        </row>
        <row r="86">
          <cell r="F86"/>
          <cell r="G86"/>
        </row>
        <row r="87">
          <cell r="F87"/>
          <cell r="G87"/>
        </row>
        <row r="88">
          <cell r="F88"/>
          <cell r="G88"/>
        </row>
        <row r="93">
          <cell r="F93"/>
          <cell r="G93"/>
        </row>
        <row r="95">
          <cell r="F95"/>
          <cell r="G95"/>
        </row>
        <row r="97">
          <cell r="F97"/>
          <cell r="G97"/>
        </row>
        <row r="98">
          <cell r="F98"/>
          <cell r="G98"/>
        </row>
        <row r="99">
          <cell r="F99"/>
          <cell r="G99"/>
        </row>
        <row r="100">
          <cell r="F100"/>
          <cell r="G100"/>
        </row>
        <row r="107">
          <cell r="F107"/>
          <cell r="G107"/>
        </row>
        <row r="108">
          <cell r="F108"/>
          <cell r="G108"/>
        </row>
        <row r="109">
          <cell r="F109"/>
          <cell r="G109"/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 t="s">
        <v>351</v>
      </c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2.4900000000000002</v>
      </c>
      <c r="C8" s="26">
        <v>1.01</v>
      </c>
      <c r="D8" s="26">
        <v>0.68</v>
      </c>
      <c r="E8" s="26">
        <v>0.04</v>
      </c>
      <c r="F8" s="26">
        <v>2.2999999999999998</v>
      </c>
      <c r="G8" s="26"/>
      <c r="H8" s="26"/>
      <c r="I8" s="26"/>
      <c r="J8" s="26"/>
      <c r="K8" s="26"/>
      <c r="L8" s="103">
        <f>SUM(B8:K8)</f>
        <v>6.52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33</v>
      </c>
      <c r="C9" s="1" t="s">
        <v>33</v>
      </c>
      <c r="D9" s="1" t="s">
        <v>33</v>
      </c>
      <c r="E9" s="1" t="s">
        <v>33</v>
      </c>
      <c r="F9" s="1" t="s">
        <v>33</v>
      </c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tr">
        <f>'[1]Onglet 2'!$B$15</f>
        <v>Gobelet</v>
      </c>
      <c r="C11" s="1" t="str">
        <f>'[1]Onglet 2'!$C$15</f>
        <v>Gobelet</v>
      </c>
      <c r="D11" s="1" t="str">
        <f>'[1]Onglet 2'!$D$15</f>
        <v>Gobelet</v>
      </c>
      <c r="E11" s="1" t="str">
        <f>'[1]Onglet 2'!$B$15</f>
        <v>Gobelet</v>
      </c>
      <c r="F11" s="1" t="str">
        <f>'[1]Onglet 2'!$C$15</f>
        <v>Gobelet</v>
      </c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231</v>
      </c>
      <c r="C12" s="1">
        <v>231</v>
      </c>
      <c r="D12" s="1">
        <v>231</v>
      </c>
      <c r="E12" s="1">
        <v>231</v>
      </c>
      <c r="F12" s="1">
        <v>231</v>
      </c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5</v>
      </c>
      <c r="C13" s="27" t="s">
        <v>5</v>
      </c>
      <c r="D13" s="27" t="s">
        <v>5</v>
      </c>
      <c r="E13" s="27" t="s">
        <v>5</v>
      </c>
      <c r="F13" s="27" t="s">
        <v>5</v>
      </c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1</v>
      </c>
      <c r="C15" s="29">
        <v>1</v>
      </c>
      <c r="D15" s="29">
        <v>1</v>
      </c>
      <c r="E15" s="29">
        <v>1</v>
      </c>
      <c r="F15" s="29">
        <v>1</v>
      </c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103</v>
      </c>
      <c r="C17" s="1" t="s">
        <v>103</v>
      </c>
      <c r="D17" s="1" t="s">
        <v>103</v>
      </c>
      <c r="E17" s="1" t="s">
        <v>103</v>
      </c>
      <c r="F17" s="1" t="s">
        <v>103</v>
      </c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103</v>
      </c>
      <c r="C18" s="1" t="s">
        <v>103</v>
      </c>
      <c r="D18" s="1" t="s">
        <v>103</v>
      </c>
      <c r="E18" s="1" t="s">
        <v>103</v>
      </c>
      <c r="F18" s="1" t="s">
        <v>103</v>
      </c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103</v>
      </c>
      <c r="C19" s="1" t="s">
        <v>103</v>
      </c>
      <c r="D19" s="1" t="s">
        <v>103</v>
      </c>
      <c r="E19" s="1" t="s">
        <v>103</v>
      </c>
      <c r="F19" s="1" t="s">
        <v>103</v>
      </c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f>B20+L8</f>
        <v>9.52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Amandier - Gobelet</v>
      </c>
      <c r="C26" s="11" t="str">
        <f t="shared" si="0"/>
        <v>Amandier - Gobelet</v>
      </c>
      <c r="D26" s="11" t="str">
        <f t="shared" si="0"/>
        <v>Amandier - Gobelet</v>
      </c>
      <c r="E26" s="11" t="str">
        <f t="shared" si="0"/>
        <v>Amandier - Gobelet</v>
      </c>
      <c r="F26" s="11" t="str">
        <f t="shared" si="0"/>
        <v>Amandier - Gobelet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150</v>
      </c>
      <c r="C27" s="12">
        <f>IF(C12="","",VLOOKUP(C26,'(ne pas modifier) BDD_REF'!$C$21:$D$42,2,FALSE))</f>
        <v>150</v>
      </c>
      <c r="D27" s="12">
        <f>IF(D12="","",VLOOKUP(D26,'(ne pas modifier) BDD_REF'!$C$21:$D$42,2,FALSE))</f>
        <v>150</v>
      </c>
      <c r="E27" s="12">
        <f>IF(E12="","",VLOOKUP(E26,'(ne pas modifier) BDD_REF'!$C$21:$D$42,2,FALSE))</f>
        <v>150</v>
      </c>
      <c r="F27" s="12">
        <f>IF(F12="","",VLOOKUP(F26,'(ne pas modifier) BDD_REF'!$C$21:$D$42,2,FALSE))</f>
        <v>150</v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>OUI</v>
      </c>
      <c r="F28" s="13" t="str">
        <f t="shared" si="1"/>
        <v>OUI</v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Climat Sec Mediterranéen - Grandes cultures</v>
      </c>
      <c r="C34" s="46" t="str">
        <f>CONCATENATE(Eligibilité_projet!C13," - ",Eligibilité_projet!C16)</f>
        <v>Climat Sec Mediterranéen - Grandes cultures</v>
      </c>
      <c r="D34" s="46" t="str">
        <f>CONCATENATE(Eligibilité_projet!D13," - ",Eligibilité_projet!D16)</f>
        <v>Climat Sec Mediterranéen - Grandes cultures</v>
      </c>
      <c r="E34" s="46" t="str">
        <f>CONCATENATE(Eligibilité_projet!E13," - ",Eligibilité_projet!E16)</f>
        <v>Climat Sec Mediterranéen - Grandes cultures</v>
      </c>
      <c r="F34" s="46" t="str">
        <f>CONCATENATE(Eligibilité_projet!F13," - ",Eligibilité_projet!F16)</f>
        <v>Climat Sec Mediterranéen - Grandes cultures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cultures-Climat Sec Mediterranéen</v>
      </c>
      <c r="C35" s="46" t="str">
        <f>CONCATENATE(Eligibilité_projet!C14," - ",Eligibilité_projet!C16,"-",Eligibilité_projet!C13)</f>
        <v>20 - Grandes cultures-Climat Sec Mediterranéen</v>
      </c>
      <c r="D35" s="46" t="str">
        <f>CONCATENATE(Eligibilité_projet!D14," - ",Eligibilité_projet!D16,"-",Eligibilité_projet!D13)</f>
        <v>20 - Grandes cultures-Climat Sec Mediterranéen</v>
      </c>
      <c r="E35" s="46" t="str">
        <f>CONCATENATE(Eligibilité_projet!E14," - ",Eligibilité_projet!E16,"-",Eligibilité_projet!E13)</f>
        <v>20 - Grandes cultures-Climat Sec Mediterranéen</v>
      </c>
      <c r="F35" s="46" t="str">
        <f>CONCATENATE(Eligibilité_projet!F14," - ",Eligibilité_projet!F16,"-",Eligibilité_projet!F13)</f>
        <v>20 - Grandes cultures-Climat Sec Mediterranéen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74.866</v>
      </c>
      <c r="C36" s="47">
        <f>RECant_sol!D9</f>
        <v>30.367333333333335</v>
      </c>
      <c r="D36" s="47">
        <f>RECant_sol!E9</f>
        <v>20.445333333333334</v>
      </c>
      <c r="E36" s="47">
        <f>RECant_sol!F9</f>
        <v>1.2026666666666666</v>
      </c>
      <c r="F36" s="47">
        <f>RECant_sol!G9</f>
        <v>69.153333333333322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196.03466666666668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91.395647619047622</v>
      </c>
      <c r="C37" s="48">
        <f>RECant_biom!D28</f>
        <v>37.072130158730154</v>
      </c>
      <c r="D37" s="47">
        <f>RECant_biom!E28</f>
        <v>24.959453968253968</v>
      </c>
      <c r="E37" s="47">
        <f>RECant_biom!F28</f>
        <v>1.4682031746031745</v>
      </c>
      <c r="F37" s="47">
        <f>RECant_biom!G28</f>
        <v>84.421682539682521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239.31711746031743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166.26164761904761</v>
      </c>
      <c r="C38" s="48">
        <f t="shared" si="3"/>
        <v>67.439463492063481</v>
      </c>
      <c r="D38" s="47">
        <f t="shared" si="3"/>
        <v>45.404787301587305</v>
      </c>
      <c r="E38" s="47">
        <f t="shared" si="3"/>
        <v>2.6708698412698411</v>
      </c>
      <c r="F38" s="47">
        <f t="shared" si="3"/>
        <v>153.57501587301584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435.35178412698406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>OUI</v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>OUI</v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>OUI</v>
      </c>
      <c r="F46" s="13" t="str">
        <f t="shared" si="6"/>
        <v>OUI</v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1.4576311863044999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1.4576311863044999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1.4576311863044999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1.4576311863044999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1.4576311863044999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7.2881559315224997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-18.147508269491027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-7.3610374908377247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-4.9559460334352998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-0.29152623726089999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-16.762758642501748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-47.518776673526702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7" zoomScale="70" zoomScaleNormal="70" workbookViewId="0">
      <selection activeCell="S125" sqref="S125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1.4576311863044999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1.4576311863044999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1.4576311863044999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1.4576311863044999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1.4576311863044999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7.2881559315224997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313</v>
      </c>
      <c r="C8" s="93">
        <v>19</v>
      </c>
      <c r="D8" s="93">
        <v>19</v>
      </c>
      <c r="E8" s="93">
        <v>19</v>
      </c>
      <c r="F8" s="93">
        <v>19</v>
      </c>
      <c r="G8" s="93">
        <v>19</v>
      </c>
      <c r="H8" s="93"/>
      <c r="I8" s="93"/>
      <c r="J8" s="93"/>
      <c r="K8" s="93"/>
      <c r="L8" s="93"/>
      <c r="M8" s="42">
        <f t="shared" si="0"/>
        <v>95</v>
      </c>
    </row>
    <row r="9" spans="1:15" x14ac:dyDescent="0.3">
      <c r="B9" s="7" t="s">
        <v>314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0.114</v>
      </c>
      <c r="D10" s="42">
        <f>D7*'(ne pas modifier) BDD_REF'!$B$207 + (D8+D9)*'(ne pas modifier) BDD_REF'!$B$208</f>
        <v>0.114</v>
      </c>
      <c r="E10" s="42">
        <f>E7*'(ne pas modifier) BDD_REF'!$B$207 + (E8+E9)*'(ne pas modifier) BDD_REF'!$B$208</f>
        <v>0.114</v>
      </c>
      <c r="F10" s="42">
        <f>F7*'(ne pas modifier) BDD_REF'!$B$207 + (F8+F9)*'(ne pas modifier) BDD_REF'!$B$208</f>
        <v>0.114</v>
      </c>
      <c r="G10" s="42">
        <f>G7*'(ne pas modifier) BDD_REF'!$B$207 + (G8+G9)*'(ne pas modifier) BDD_REF'!$B$208</f>
        <v>0.114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0.57000000000000006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3.9899999999999998E-2</v>
      </c>
      <c r="D11" s="42">
        <f>((D7*'(ne pas modifier) BDD_REF'!$B$220)+('RECeff + REIamont (2)'!D8+'RECeff + REIamont (2)'!D9)*'(ne pas modifier) BDD_REF'!$B$221)*'(ne pas modifier) BDD_REF'!$B$209</f>
        <v>3.9899999999999998E-2</v>
      </c>
      <c r="E11" s="42">
        <f>((E7*'(ne pas modifier) BDD_REF'!$B$220)+('RECeff + REIamont (2)'!E8+'RECeff + REIamont (2)'!E9)*'(ne pas modifier) BDD_REF'!$B$221)*'(ne pas modifier) BDD_REF'!$B$209</f>
        <v>3.9899999999999998E-2</v>
      </c>
      <c r="F11" s="42">
        <f>((F7*'(ne pas modifier) BDD_REF'!$B$220)+('RECeff + REIamont (2)'!F8+'RECeff + REIamont (2)'!F9)*'(ne pas modifier) BDD_REF'!$B$221)*'(ne pas modifier) BDD_REF'!$B$209</f>
        <v>3.9899999999999998E-2</v>
      </c>
      <c r="G11" s="42">
        <f>((G7*'(ne pas modifier) BDD_REF'!$B$220)+('RECeff + REIamont (2)'!G8+'RECeff + REIamont (2)'!G9)*'(ne pas modifier) BDD_REF'!$B$221)*'(ne pas modifier) BDD_REF'!$B$209</f>
        <v>3.9899999999999998E-2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0.19949999999999998</v>
      </c>
    </row>
    <row r="12" spans="1:15" x14ac:dyDescent="0.3">
      <c r="B12" s="20" t="s">
        <v>330</v>
      </c>
      <c r="C12" s="42">
        <f>(C7+C8+C9)*'(ne pas modifier) BDD_REF'!$B$222*'(ne pas modifier) BDD_REF'!$B$210</f>
        <v>5.0159999999999996E-2</v>
      </c>
      <c r="D12" s="42">
        <f>(D7+D8+D9)*'(ne pas modifier) BDD_REF'!$B$222*'(ne pas modifier) BDD_REF'!$B$210</f>
        <v>5.0159999999999996E-2</v>
      </c>
      <c r="E12" s="42">
        <f>(E7+E8+E9)*'(ne pas modifier) BDD_REF'!$B$222*'(ne pas modifier) BDD_REF'!$B$210</f>
        <v>5.0159999999999996E-2</v>
      </c>
      <c r="F12" s="42">
        <f>(F7+F8+F9)*'(ne pas modifier) BDD_REF'!$B$222*'(ne pas modifier) BDD_REF'!$B$210</f>
        <v>5.0159999999999996E-2</v>
      </c>
      <c r="G12" s="42">
        <f>(G7+G8+G9)*'(ne pas modifier) BDD_REF'!$B$222*'(ne pas modifier) BDD_REF'!$B$210</f>
        <v>5.0159999999999996E-2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0.25079999999999997</v>
      </c>
    </row>
    <row r="13" spans="1:15" x14ac:dyDescent="0.3">
      <c r="B13" s="7" t="s">
        <v>315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35</v>
      </c>
      <c r="D14" s="93">
        <v>35</v>
      </c>
      <c r="E14" s="93">
        <v>35</v>
      </c>
      <c r="F14" s="93">
        <v>35</v>
      </c>
      <c r="G14" s="93">
        <v>35</v>
      </c>
      <c r="H14" s="93"/>
      <c r="I14" s="93"/>
      <c r="J14" s="93"/>
      <c r="K14" s="93"/>
      <c r="L14" s="93"/>
      <c r="M14" s="42">
        <f t="shared" si="0"/>
        <v>175</v>
      </c>
    </row>
    <row r="15" spans="1:15" x14ac:dyDescent="0.3">
      <c r="B15" s="7" t="s">
        <v>317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0.10748499999999998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0.10748499999999998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0.10748499999999998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0.10748499999999998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0.10748499999999998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0.53742499999999993</v>
      </c>
    </row>
    <row r="20" spans="1:108" x14ac:dyDescent="0.3">
      <c r="B20" s="7" t="s">
        <v>321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3">
      <c r="B21" s="3" t="s">
        <v>184</v>
      </c>
      <c r="C21" s="42">
        <f>(C20*'(ne pas modifier) BDD_REF'!$B$211)/1000</f>
        <v>0</v>
      </c>
      <c r="D21" s="42">
        <f>(D20*'(ne pas modifier) BDD_REF'!$B$211)/1000</f>
        <v>0</v>
      </c>
      <c r="E21" s="42">
        <f>(E20*'(ne pas modifier) BDD_REF'!$B$211)/1000</f>
        <v>0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</v>
      </c>
    </row>
    <row r="22" spans="1:108" s="17" customFormat="1" x14ac:dyDescent="0.3">
      <c r="A22" s="19"/>
      <c r="B22" s="20" t="s">
        <v>185</v>
      </c>
      <c r="C22" s="94">
        <f>C19+C21</f>
        <v>0.10748499999999998</v>
      </c>
      <c r="D22" s="94">
        <f t="shared" ref="D22:L22" si="1">D19+D21</f>
        <v>0.10748499999999998</v>
      </c>
      <c r="E22" s="94">
        <f t="shared" si="1"/>
        <v>0.10748499999999998</v>
      </c>
      <c r="F22" s="94">
        <f t="shared" si="1"/>
        <v>0.10748499999999998</v>
      </c>
      <c r="G22" s="94">
        <f t="shared" si="1"/>
        <v>0.10748499999999998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0.53742499999999993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>
        <v>14</v>
      </c>
      <c r="D23" s="93">
        <v>14</v>
      </c>
      <c r="E23" s="93">
        <v>14</v>
      </c>
      <c r="F23" s="93">
        <v>14</v>
      </c>
      <c r="G23" s="93">
        <v>14</v>
      </c>
      <c r="H23" s="93"/>
      <c r="I23" s="93"/>
      <c r="J23" s="93"/>
      <c r="K23" s="93"/>
      <c r="L23" s="93"/>
      <c r="M23" s="42">
        <f t="shared" si="0"/>
        <v>70</v>
      </c>
    </row>
    <row r="24" spans="1:108" x14ac:dyDescent="0.3">
      <c r="B24" s="7" t="s">
        <v>323</v>
      </c>
      <c r="C24" s="93">
        <v>24</v>
      </c>
      <c r="D24" s="93">
        <v>24</v>
      </c>
      <c r="E24" s="93">
        <v>24</v>
      </c>
      <c r="F24" s="93">
        <v>24</v>
      </c>
      <c r="G24" s="93">
        <v>24</v>
      </c>
      <c r="H24" s="93"/>
      <c r="I24" s="93"/>
      <c r="J24" s="93"/>
      <c r="K24" s="93"/>
      <c r="L24" s="93"/>
      <c r="M24" s="42">
        <f t="shared" si="0"/>
        <v>120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3.7340000000000005E-2</v>
      </c>
      <c r="D25" s="42">
        <f>(D7*'(ne pas modifier) BDD_REF'!$B$212+'RECeff + REIamont (2)'!D23*'(ne pas modifier) BDD_REF'!$B$213+'RECeff + REIamont (2)'!D24*'(ne pas modifier) BDD_REF'!$B$214)/1000</f>
        <v>3.7340000000000005E-2</v>
      </c>
      <c r="E25" s="42">
        <f>(E7*'(ne pas modifier) BDD_REF'!$B$212+'RECeff + REIamont (2)'!E23*'(ne pas modifier) BDD_REF'!$B$213+'RECeff + REIamont (2)'!E24*'(ne pas modifier) BDD_REF'!$B$214)/1000</f>
        <v>3.7340000000000005E-2</v>
      </c>
      <c r="F25" s="42">
        <f>(F7*'(ne pas modifier) BDD_REF'!$B$212+'RECeff + REIamont (2)'!F23*'(ne pas modifier) BDD_REF'!$B$213+'RECeff + REIamont (2)'!F24*'(ne pas modifier) BDD_REF'!$B$214)/1000</f>
        <v>3.7340000000000005E-2</v>
      </c>
      <c r="G25" s="42">
        <f>(G7*'(ne pas modifier) BDD_REF'!$B$212+'RECeff + REIamont (2)'!G23*'(ne pas modifier) BDD_REF'!$B$213+'RECeff + REIamont (2)'!G24*'(ne pas modifier) BDD_REF'!$B$214)/1000</f>
        <v>3.7340000000000005E-2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0.18670000000000003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326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186</v>
      </c>
      <c r="C32" s="94">
        <f>C25+C26+C31</f>
        <v>3.7340000000000005E-2</v>
      </c>
      <c r="D32" s="94">
        <f t="shared" ref="D32:L32" si="2">D25+D26+D31</f>
        <v>3.7340000000000005E-2</v>
      </c>
      <c r="E32" s="94">
        <f t="shared" si="2"/>
        <v>3.7340000000000005E-2</v>
      </c>
      <c r="F32" s="94">
        <f t="shared" si="2"/>
        <v>3.7340000000000005E-2</v>
      </c>
      <c r="G32" s="94">
        <f t="shared" si="2"/>
        <v>3.7340000000000005E-2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0.18670000000000003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0.22980141428571429</v>
      </c>
      <c r="D33" s="96">
        <f>((D10+D11+D12)/1000*44/28*'(ne pas modifier) BDD_REF'!$B$232)+'RECeff + REIamont (2)'!D22+'RECeff + REIamont (2)'!D32</f>
        <v>0.22980141428571429</v>
      </c>
      <c r="E33" s="96">
        <f>((E10+E11+E12)/1000*44/28*'(ne pas modifier) BDD_REF'!$B$232)+'RECeff + REIamont (2)'!E22+'RECeff + REIamont (2)'!E32</f>
        <v>0.22980141428571429</v>
      </c>
      <c r="F33" s="96">
        <f>((F10+F11+F12)/1000*44/28*'(ne pas modifier) BDD_REF'!$B$232)+'RECeff + REIamont (2)'!F22+'RECeff + REIamont (2)'!F32</f>
        <v>0.22980141428571429</v>
      </c>
      <c r="G33" s="96">
        <f>((G10+G11+G12)/1000*44/28*'(ne pas modifier) BDD_REF'!$B$232)+'RECeff + REIamont (2)'!G22+'RECeff + REIamont (2)'!G32</f>
        <v>0.22980141428571429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1.1490070714285714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v>0</v>
      </c>
      <c r="D34" s="93">
        <v>0</v>
      </c>
      <c r="E34" s="93">
        <v>0</v>
      </c>
      <c r="F34" s="93">
        <v>0</v>
      </c>
      <c r="G34" s="93">
        <v>0</v>
      </c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313</v>
      </c>
      <c r="C35" s="93">
        <v>19</v>
      </c>
      <c r="D35" s="93">
        <v>19</v>
      </c>
      <c r="E35" s="93">
        <v>19</v>
      </c>
      <c r="F35" s="93">
        <v>19</v>
      </c>
      <c r="G35" s="93">
        <v>19</v>
      </c>
      <c r="H35" s="93"/>
      <c r="I35" s="93"/>
      <c r="J35" s="93"/>
      <c r="K35" s="93"/>
      <c r="L35" s="93"/>
      <c r="M35" s="42">
        <f t="shared" si="0"/>
        <v>95</v>
      </c>
    </row>
    <row r="36" spans="1:108" x14ac:dyDescent="0.3">
      <c r="B36" s="7" t="s">
        <v>314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0.114</v>
      </c>
      <c r="D37" s="42">
        <f>D34*'(ne pas modifier) BDD_REF'!$B$207 + (D35+D36)*'(ne pas modifier) BDD_REF'!$B$208</f>
        <v>0.114</v>
      </c>
      <c r="E37" s="42">
        <f>E34*'(ne pas modifier) BDD_REF'!$B$207 + (E35+E36)*'(ne pas modifier) BDD_REF'!$B$208</f>
        <v>0.114</v>
      </c>
      <c r="F37" s="42">
        <f>F34*'(ne pas modifier) BDD_REF'!$B$207 + (F35+F36)*'(ne pas modifier) BDD_REF'!$B$208</f>
        <v>0.114</v>
      </c>
      <c r="G37" s="42">
        <f>G34*'(ne pas modifier) BDD_REF'!$B$207 + (G35+G36)*'(ne pas modifier) BDD_REF'!$B$208</f>
        <v>0.114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0.57000000000000006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3.9899999999999998E-2</v>
      </c>
      <c r="D38" s="42">
        <f>((D34*'(ne pas modifier) BDD_REF'!$B$220)+('RECeff + REIamont (2)'!D35+'RECeff + REIamont (2)'!D36)*'(ne pas modifier) BDD_REF'!$B$221)*'(ne pas modifier) BDD_REF'!$B$209</f>
        <v>3.9899999999999998E-2</v>
      </c>
      <c r="E38" s="42">
        <f>((E34*'(ne pas modifier) BDD_REF'!$B$220)+('RECeff + REIamont (2)'!E35+'RECeff + REIamont (2)'!E36)*'(ne pas modifier) BDD_REF'!$B$221)*'(ne pas modifier) BDD_REF'!$B$209</f>
        <v>3.9899999999999998E-2</v>
      </c>
      <c r="F38" s="42">
        <f>((F34*'(ne pas modifier) BDD_REF'!$B$220)+('RECeff + REIamont (2)'!F35+'RECeff + REIamont (2)'!F36)*'(ne pas modifier) BDD_REF'!$B$221)*'(ne pas modifier) BDD_REF'!$B$209</f>
        <v>3.9899999999999998E-2</v>
      </c>
      <c r="G38" s="42">
        <f>((G34*'(ne pas modifier) BDD_REF'!$B$220)+('RECeff + REIamont (2)'!G35+'RECeff + REIamont (2)'!G36)*'(ne pas modifier) BDD_REF'!$B$221)*'(ne pas modifier) BDD_REF'!$B$209</f>
        <v>3.9899999999999998E-2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0.19949999999999998</v>
      </c>
    </row>
    <row r="39" spans="1:108" x14ac:dyDescent="0.3">
      <c r="B39" s="20" t="s">
        <v>330</v>
      </c>
      <c r="C39" s="42">
        <f>(C34+C35+C36)*'(ne pas modifier) BDD_REF'!$B$222*'(ne pas modifier) BDD_REF'!$B$210</f>
        <v>5.0159999999999996E-2</v>
      </c>
      <c r="D39" s="42">
        <f>(D34+D35+D36)*'(ne pas modifier) BDD_REF'!$B$222*'(ne pas modifier) BDD_REF'!$B$210</f>
        <v>5.0159999999999996E-2</v>
      </c>
      <c r="E39" s="42">
        <f>(E34+E35+E36)*'(ne pas modifier) BDD_REF'!$B$222*'(ne pas modifier) BDD_REF'!$B$210</f>
        <v>5.0159999999999996E-2</v>
      </c>
      <c r="F39" s="42">
        <f>(F34+F35+F36)*'(ne pas modifier) BDD_REF'!$B$222*'(ne pas modifier) BDD_REF'!$B$210</f>
        <v>5.0159999999999996E-2</v>
      </c>
      <c r="G39" s="42">
        <f>(G34+G35+G36)*'(ne pas modifier) BDD_REF'!$B$222*'(ne pas modifier) BDD_REF'!$B$210</f>
        <v>5.0159999999999996E-2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0.25079999999999997</v>
      </c>
    </row>
    <row r="40" spans="1:108" x14ac:dyDescent="0.3">
      <c r="B40" s="7" t="s">
        <v>315</v>
      </c>
      <c r="C40" s="93">
        <v>0</v>
      </c>
      <c r="D40" s="93">
        <v>0</v>
      </c>
      <c r="E40" s="93">
        <v>0</v>
      </c>
      <c r="F40" s="93">
        <v>0</v>
      </c>
      <c r="G40" s="93">
        <v>0</v>
      </c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40</v>
      </c>
      <c r="D41" s="93">
        <v>40</v>
      </c>
      <c r="E41" s="93">
        <v>40</v>
      </c>
      <c r="F41" s="93">
        <v>40</v>
      </c>
      <c r="G41" s="93">
        <v>40</v>
      </c>
      <c r="H41" s="93"/>
      <c r="I41" s="93"/>
      <c r="J41" s="93"/>
      <c r="K41" s="93"/>
      <c r="L41" s="93"/>
      <c r="M41" s="42">
        <f t="shared" si="3"/>
        <v>200</v>
      </c>
    </row>
    <row r="42" spans="1:108" x14ac:dyDescent="0.3">
      <c r="B42" s="7" t="s">
        <v>317</v>
      </c>
      <c r="C42" s="93">
        <v>0</v>
      </c>
      <c r="D42" s="93">
        <v>0</v>
      </c>
      <c r="E42" s="93">
        <v>0</v>
      </c>
      <c r="F42" s="93">
        <v>0</v>
      </c>
      <c r="G42" s="93">
        <v>0</v>
      </c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>
        <v>0</v>
      </c>
      <c r="D43" s="93">
        <v>0</v>
      </c>
      <c r="E43" s="93">
        <v>0</v>
      </c>
      <c r="F43" s="93">
        <v>0</v>
      </c>
      <c r="G43" s="93">
        <v>0</v>
      </c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>
        <v>0</v>
      </c>
      <c r="D44" s="93">
        <v>0</v>
      </c>
      <c r="E44" s="93">
        <v>0</v>
      </c>
      <c r="F44" s="93">
        <v>0</v>
      </c>
      <c r="G44" s="93">
        <v>0</v>
      </c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>
        <v>0</v>
      </c>
      <c r="D45" s="93">
        <v>0</v>
      </c>
      <c r="E45" s="93">
        <v>0</v>
      </c>
      <c r="F45" s="93">
        <v>0</v>
      </c>
      <c r="G45" s="93">
        <v>0</v>
      </c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0.12283999999999999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0.12283999999999999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0.12283999999999999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0.12283999999999999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0.12283999999999999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0.61419999999999997</v>
      </c>
    </row>
    <row r="47" spans="1:108" x14ac:dyDescent="0.3">
      <c r="B47" s="7" t="s">
        <v>321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3">
      <c r="B48" s="3" t="s">
        <v>184</v>
      </c>
      <c r="C48" s="42">
        <f>(C47*'(ne pas modifier) BDD_REF'!$B$211)/1000</f>
        <v>0</v>
      </c>
      <c r="D48" s="42">
        <f>(D47*'(ne pas modifier) BDD_REF'!$B$211)/1000</f>
        <v>0</v>
      </c>
      <c r="E48" s="42">
        <f>(E47*'(ne pas modifier) BDD_REF'!$B$211)/1000</f>
        <v>0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</v>
      </c>
    </row>
    <row r="49" spans="1:108" s="17" customFormat="1" x14ac:dyDescent="0.3">
      <c r="A49" s="19"/>
      <c r="B49" s="20" t="s">
        <v>185</v>
      </c>
      <c r="C49" s="94">
        <f>C46+C48</f>
        <v>0.12283999999999999</v>
      </c>
      <c r="D49" s="94">
        <f t="shared" ref="D49:L49" si="4">D46+D48</f>
        <v>0.12283999999999999</v>
      </c>
      <c r="E49" s="94">
        <f t="shared" si="4"/>
        <v>0.12283999999999999</v>
      </c>
      <c r="F49" s="94">
        <f t="shared" si="4"/>
        <v>0.12283999999999999</v>
      </c>
      <c r="G49" s="94">
        <f t="shared" si="4"/>
        <v>0.12283999999999999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0.61419999999999997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14</v>
      </c>
      <c r="D50" s="93">
        <v>14</v>
      </c>
      <c r="E50" s="93">
        <v>14</v>
      </c>
      <c r="F50" s="93">
        <v>14</v>
      </c>
      <c r="G50" s="93">
        <v>14</v>
      </c>
      <c r="H50" s="93"/>
      <c r="I50" s="93"/>
      <c r="J50" s="93"/>
      <c r="K50" s="93"/>
      <c r="L50" s="93"/>
      <c r="M50" s="42">
        <f t="shared" si="3"/>
        <v>70</v>
      </c>
    </row>
    <row r="51" spans="1:108" x14ac:dyDescent="0.3">
      <c r="B51" s="7" t="s">
        <v>323</v>
      </c>
      <c r="C51" s="93">
        <v>23</v>
      </c>
      <c r="D51" s="93">
        <v>23</v>
      </c>
      <c r="E51" s="93">
        <v>23</v>
      </c>
      <c r="F51" s="93">
        <v>23</v>
      </c>
      <c r="G51" s="93">
        <v>23</v>
      </c>
      <c r="H51" s="93"/>
      <c r="I51" s="93"/>
      <c r="J51" s="93"/>
      <c r="K51" s="93"/>
      <c r="L51" s="93"/>
      <c r="M51" s="42">
        <f t="shared" si="3"/>
        <v>115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3.6629999999999996E-2</v>
      </c>
      <c r="D52" s="42">
        <f>(D34*'(ne pas modifier) BDD_REF'!$B$212+'RECeff + REIamont (2)'!D50*'(ne pas modifier) BDD_REF'!$B$213+'RECeff + REIamont (2)'!D51*'(ne pas modifier) BDD_REF'!$B$214)/1000</f>
        <v>3.6629999999999996E-2</v>
      </c>
      <c r="E52" s="42">
        <f>(E34*'(ne pas modifier) BDD_REF'!$B$212+'RECeff + REIamont (2)'!E50*'(ne pas modifier) BDD_REF'!$B$213+'RECeff + REIamont (2)'!E51*'(ne pas modifier) BDD_REF'!$B$214)/1000</f>
        <v>3.6629999999999996E-2</v>
      </c>
      <c r="F52" s="42">
        <f>(F34*'(ne pas modifier) BDD_REF'!$B$212+'RECeff + REIamont (2)'!F50*'(ne pas modifier) BDD_REF'!$B$213+'RECeff + REIamont (2)'!F51*'(ne pas modifier) BDD_REF'!$B$214)/1000</f>
        <v>3.6629999999999996E-2</v>
      </c>
      <c r="G52" s="42">
        <f>(G34*'(ne pas modifier) BDD_REF'!$B$212+'RECeff + REIamont (2)'!G50*'(ne pas modifier) BDD_REF'!$B$213+'RECeff + REIamont (2)'!G51*'(ne pas modifier) BDD_REF'!$B$214)/1000</f>
        <v>3.6629999999999996E-2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0.18314999999999998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>
        <v>0</v>
      </c>
      <c r="D54" s="93">
        <v>0</v>
      </c>
      <c r="E54" s="93">
        <v>0</v>
      </c>
      <c r="F54" s="93">
        <v>0</v>
      </c>
      <c r="G54" s="93">
        <v>0</v>
      </c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>
        <v>0</v>
      </c>
      <c r="D55" s="93">
        <v>0</v>
      </c>
      <c r="E55" s="93">
        <v>0</v>
      </c>
      <c r="F55" s="93">
        <v>0</v>
      </c>
      <c r="G55" s="93">
        <v>0</v>
      </c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326</v>
      </c>
      <c r="C56" s="93">
        <v>1</v>
      </c>
      <c r="D56" s="93">
        <v>1</v>
      </c>
      <c r="E56" s="93">
        <v>1</v>
      </c>
      <c r="F56" s="93">
        <v>1</v>
      </c>
      <c r="G56" s="93">
        <v>1</v>
      </c>
      <c r="H56" s="93"/>
      <c r="I56" s="93"/>
      <c r="J56" s="93"/>
      <c r="K56" s="93"/>
      <c r="L56" s="93"/>
      <c r="M56" s="42">
        <f t="shared" si="3"/>
        <v>5</v>
      </c>
    </row>
    <row r="57" spans="1:108" x14ac:dyDescent="0.3">
      <c r="B57" s="7" t="s">
        <v>327</v>
      </c>
      <c r="C57" s="93">
        <v>6</v>
      </c>
      <c r="D57" s="93">
        <v>6</v>
      </c>
      <c r="E57" s="93">
        <v>6</v>
      </c>
      <c r="F57" s="93">
        <v>6</v>
      </c>
      <c r="G57" s="93">
        <v>6</v>
      </c>
      <c r="H57" s="93"/>
      <c r="I57" s="93"/>
      <c r="J57" s="93"/>
      <c r="K57" s="93"/>
      <c r="L57" s="93"/>
      <c r="M57" s="42">
        <f t="shared" si="3"/>
        <v>30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7.6002E-2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7.6002E-2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7.6002E-2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7.6002E-2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7.6002E-2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0.38001000000000001</v>
      </c>
    </row>
    <row r="59" spans="1:108" s="17" customFormat="1" x14ac:dyDescent="0.3">
      <c r="A59" s="19"/>
      <c r="B59" s="20" t="s">
        <v>186</v>
      </c>
      <c r="C59" s="94">
        <f>C52+C53+C58</f>
        <v>0.112632</v>
      </c>
      <c r="D59" s="94">
        <f t="shared" ref="D59:L59" si="5">D52+D53+D58</f>
        <v>0.112632</v>
      </c>
      <c r="E59" s="94">
        <f t="shared" si="5"/>
        <v>0.112632</v>
      </c>
      <c r="F59" s="94">
        <f t="shared" si="5"/>
        <v>0.112632</v>
      </c>
      <c r="G59" s="94">
        <f t="shared" si="5"/>
        <v>0.112632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0.56315999999999999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0.3204484142857143</v>
      </c>
      <c r="D60" s="96">
        <f>((D37+D38+D39)/1000*44/28*'(ne pas modifier) BDD_REF'!$B$232)+'RECeff + REIamont (2)'!D49+'RECeff + REIamont (2)'!D59</f>
        <v>0.3204484142857143</v>
      </c>
      <c r="E60" s="96">
        <f>((E37+E38+E39)/1000*44/28*'(ne pas modifier) BDD_REF'!$B$232)+'RECeff + REIamont (2)'!E49+'RECeff + REIamont (2)'!E59</f>
        <v>0.3204484142857143</v>
      </c>
      <c r="F60" s="96">
        <f>((F37+F38+F39)/1000*44/28*'(ne pas modifier) BDD_REF'!$B$232)+'RECeff + REIamont (2)'!F49+'RECeff + REIamont (2)'!F59</f>
        <v>0.3204484142857143</v>
      </c>
      <c r="G60" s="96">
        <f>((G37+G38+G39)/1000*44/28*'(ne pas modifier) BDD_REF'!$B$232)+'RECeff + REIamont (2)'!G49+'RECeff + REIamont (2)'!G59</f>
        <v>0.3204484142857143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1.6022420714285714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v>0</v>
      </c>
      <c r="D61" s="93">
        <v>0</v>
      </c>
      <c r="E61" s="93">
        <v>0</v>
      </c>
      <c r="F61" s="93">
        <v>0</v>
      </c>
      <c r="G61" s="93">
        <v>0</v>
      </c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313</v>
      </c>
      <c r="C62" s="93">
        <v>30</v>
      </c>
      <c r="D62" s="93">
        <v>30</v>
      </c>
      <c r="E62" s="93">
        <v>30</v>
      </c>
      <c r="F62" s="93">
        <v>30</v>
      </c>
      <c r="G62" s="93">
        <v>30</v>
      </c>
      <c r="H62" s="93"/>
      <c r="I62" s="93"/>
      <c r="J62" s="93"/>
      <c r="K62" s="93"/>
      <c r="L62" s="93"/>
      <c r="M62" s="42">
        <f t="shared" si="3"/>
        <v>150</v>
      </c>
    </row>
    <row r="63" spans="1:108" x14ac:dyDescent="0.3">
      <c r="B63" s="7" t="s">
        <v>314</v>
      </c>
      <c r="C63" s="93">
        <v>0</v>
      </c>
      <c r="D63" s="93">
        <v>0</v>
      </c>
      <c r="E63" s="93">
        <v>0</v>
      </c>
      <c r="F63" s="93">
        <v>0</v>
      </c>
      <c r="G63" s="93">
        <v>0</v>
      </c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0.18</v>
      </c>
      <c r="D64" s="42">
        <f>D61*'(ne pas modifier) BDD_REF'!$B$207 + (D62+D63)*'(ne pas modifier) BDD_REF'!$B$208</f>
        <v>0.18</v>
      </c>
      <c r="E64" s="42">
        <f>E61*'(ne pas modifier) BDD_REF'!$B$207 + (E62+E63)*'(ne pas modifier) BDD_REF'!$B$208</f>
        <v>0.18</v>
      </c>
      <c r="F64" s="42">
        <f>F61*'(ne pas modifier) BDD_REF'!$B$207 + (F62+F63)*'(ne pas modifier) BDD_REF'!$B$208</f>
        <v>0.18</v>
      </c>
      <c r="G64" s="42">
        <f>G61*'(ne pas modifier) BDD_REF'!$B$207 + (G62+G63)*'(ne pas modifier) BDD_REF'!$B$208</f>
        <v>0.18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0.89999999999999991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6.3E-2</v>
      </c>
      <c r="D65" s="42">
        <f>((D61*'(ne pas modifier) BDD_REF'!$B$220)+('RECeff + REIamont (2)'!D62+'RECeff + REIamont (2)'!D63)*'(ne pas modifier) BDD_REF'!$B$221)*'(ne pas modifier) BDD_REF'!$B$209</f>
        <v>6.3E-2</v>
      </c>
      <c r="E65" s="42">
        <f>((E61*'(ne pas modifier) BDD_REF'!$B$220)+('RECeff + REIamont (2)'!E62+'RECeff + REIamont (2)'!E63)*'(ne pas modifier) BDD_REF'!$B$221)*'(ne pas modifier) BDD_REF'!$B$209</f>
        <v>6.3E-2</v>
      </c>
      <c r="F65" s="42">
        <f>((F61*'(ne pas modifier) BDD_REF'!$B$220)+('RECeff + REIamont (2)'!F62+'RECeff + REIamont (2)'!F63)*'(ne pas modifier) BDD_REF'!$B$221)*'(ne pas modifier) BDD_REF'!$B$209</f>
        <v>6.3E-2</v>
      </c>
      <c r="G65" s="42">
        <f>((G61*'(ne pas modifier) BDD_REF'!$B$220)+('RECeff + REIamont (2)'!G62+'RECeff + REIamont (2)'!G63)*'(ne pas modifier) BDD_REF'!$B$221)*'(ne pas modifier) BDD_REF'!$B$209</f>
        <v>6.3E-2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0.315</v>
      </c>
    </row>
    <row r="66" spans="1:108" x14ac:dyDescent="0.3">
      <c r="B66" s="20" t="s">
        <v>330</v>
      </c>
      <c r="C66" s="42">
        <f>(C61+C62+C63)*'(ne pas modifier) BDD_REF'!$B$222*'(ne pas modifier) BDD_REF'!$B$210</f>
        <v>7.9199999999999993E-2</v>
      </c>
      <c r="D66" s="42">
        <f>(D61+D62+D63)*'(ne pas modifier) BDD_REF'!$B$222*'(ne pas modifier) BDD_REF'!$B$210</f>
        <v>7.9199999999999993E-2</v>
      </c>
      <c r="E66" s="42">
        <f>(E61+E62+E63)*'(ne pas modifier) BDD_REF'!$B$222*'(ne pas modifier) BDD_REF'!$B$210</f>
        <v>7.9199999999999993E-2</v>
      </c>
      <c r="F66" s="42">
        <f>(F61+F62+F63)*'(ne pas modifier) BDD_REF'!$B$222*'(ne pas modifier) BDD_REF'!$B$210</f>
        <v>7.9199999999999993E-2</v>
      </c>
      <c r="G66" s="42">
        <f>(G61+G62+G63)*'(ne pas modifier) BDD_REF'!$B$222*'(ne pas modifier) BDD_REF'!$B$210</f>
        <v>7.9199999999999993E-2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0.39599999999999996</v>
      </c>
    </row>
    <row r="67" spans="1:108" x14ac:dyDescent="0.3">
      <c r="B67" s="7" t="s">
        <v>315</v>
      </c>
      <c r="C67" s="93"/>
      <c r="D67" s="93"/>
      <c r="E67" s="93"/>
      <c r="F67" s="93">
        <f>'[1]Onglet 4'!F53</f>
        <v>0</v>
      </c>
      <c r="G67" s="93">
        <f>'[1]Onglet 4'!G53</f>
        <v>0</v>
      </c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35</v>
      </c>
      <c r="D68" s="93">
        <v>35</v>
      </c>
      <c r="E68" s="93">
        <v>35</v>
      </c>
      <c r="F68" s="93">
        <v>35</v>
      </c>
      <c r="G68" s="93">
        <v>35</v>
      </c>
      <c r="H68" s="93"/>
      <c r="I68" s="93"/>
      <c r="J68" s="93"/>
      <c r="K68" s="93"/>
      <c r="L68" s="93"/>
      <c r="M68" s="42">
        <f t="shared" si="3"/>
        <v>175</v>
      </c>
    </row>
    <row r="69" spans="1:108" x14ac:dyDescent="0.3">
      <c r="B69" s="7" t="s">
        <v>317</v>
      </c>
      <c r="C69" s="93"/>
      <c r="D69" s="93"/>
      <c r="E69" s="93"/>
      <c r="F69" s="93">
        <f>'[1]Onglet 4'!F55</f>
        <v>0</v>
      </c>
      <c r="G69" s="93">
        <f>'[1]Onglet 4'!G55</f>
        <v>0</v>
      </c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/>
      <c r="D70" s="93"/>
      <c r="E70" s="93"/>
      <c r="F70" s="93">
        <f>'[1]Onglet 4'!F56</f>
        <v>0</v>
      </c>
      <c r="G70" s="93">
        <f>'[1]Onglet 4'!G56</f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/>
      <c r="D71" s="93"/>
      <c r="E71" s="93"/>
      <c r="F71" s="93">
        <f>'[1]Onglet 4'!F57</f>
        <v>0</v>
      </c>
      <c r="G71" s="93">
        <f>'[1]Onglet 4'!G57</f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/>
      <c r="D72" s="93"/>
      <c r="E72" s="93"/>
      <c r="F72" s="93">
        <f>'[1]Onglet 4'!F58</f>
        <v>0</v>
      </c>
      <c r="G72" s="93">
        <f>'[1]Onglet 4'!G58</f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0.10748499999999998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0.10748499999999998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0.10748499999999998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0.10748499999999998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0.10748499999999998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0.53742499999999993</v>
      </c>
    </row>
    <row r="74" spans="1:108" x14ac:dyDescent="0.3">
      <c r="B74" s="7" t="s">
        <v>321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3">
      <c r="B75" s="3" t="s">
        <v>184</v>
      </c>
      <c r="C75" s="42">
        <f>(C74*'(ne pas modifier) BDD_REF'!$B$211)/1000</f>
        <v>0</v>
      </c>
      <c r="D75" s="42">
        <f>(D74*'(ne pas modifier) BDD_REF'!$B$211)/1000</f>
        <v>0</v>
      </c>
      <c r="E75" s="42">
        <f>(E74*'(ne pas modifier) BDD_REF'!$B$211)/1000</f>
        <v>0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</v>
      </c>
    </row>
    <row r="76" spans="1:108" s="17" customFormat="1" x14ac:dyDescent="0.3">
      <c r="A76" s="19"/>
      <c r="B76" s="20" t="s">
        <v>185</v>
      </c>
      <c r="C76" s="94">
        <f>C73+C75</f>
        <v>0.10748499999999998</v>
      </c>
      <c r="D76" s="94">
        <f t="shared" ref="D76:L76" si="7">D73+D75</f>
        <v>0.10748499999999998</v>
      </c>
      <c r="E76" s="94">
        <f t="shared" si="7"/>
        <v>0.10748499999999998</v>
      </c>
      <c r="F76" s="94">
        <f t="shared" si="7"/>
        <v>0.10748499999999998</v>
      </c>
      <c r="G76" s="94">
        <f t="shared" si="7"/>
        <v>0.10748499999999998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0.53742499999999993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22.5</v>
      </c>
      <c r="D77" s="93">
        <v>22.5</v>
      </c>
      <c r="E77" s="93">
        <v>22.5</v>
      </c>
      <c r="F77" s="93">
        <v>22.5</v>
      </c>
      <c r="G77" s="93">
        <v>22.5</v>
      </c>
      <c r="H77" s="93"/>
      <c r="I77" s="93"/>
      <c r="J77" s="93"/>
      <c r="K77" s="93"/>
      <c r="L77" s="93"/>
      <c r="M77" s="42">
        <f t="shared" si="6"/>
        <v>112.5</v>
      </c>
    </row>
    <row r="78" spans="1:108" x14ac:dyDescent="0.3">
      <c r="B78" s="7" t="s">
        <v>323</v>
      </c>
      <c r="C78" s="93">
        <v>15</v>
      </c>
      <c r="D78" s="93">
        <v>15</v>
      </c>
      <c r="E78" s="93">
        <v>15</v>
      </c>
      <c r="F78" s="93">
        <v>15</v>
      </c>
      <c r="G78" s="93">
        <v>15</v>
      </c>
      <c r="H78" s="93"/>
      <c r="I78" s="93"/>
      <c r="J78" s="93"/>
      <c r="K78" s="93"/>
      <c r="L78" s="93"/>
      <c r="M78" s="42">
        <f t="shared" si="6"/>
        <v>75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4.3275000000000001E-2</v>
      </c>
      <c r="D79" s="42">
        <f>(D61*'(ne pas modifier) BDD_REF'!$B$212+'RECeff + REIamont (2)'!D77*'(ne pas modifier) BDD_REF'!$B$213+'RECeff + REIamont (2)'!D78*'(ne pas modifier) BDD_REF'!$B$214)/1000</f>
        <v>4.3275000000000001E-2</v>
      </c>
      <c r="E79" s="42">
        <f>(E61*'(ne pas modifier) BDD_REF'!$B$212+'RECeff + REIamont (2)'!E77*'(ne pas modifier) BDD_REF'!$B$213+'RECeff + REIamont (2)'!E78*'(ne pas modifier) BDD_REF'!$B$214)/1000</f>
        <v>4.3275000000000001E-2</v>
      </c>
      <c r="F79" s="42">
        <f>(F61*'(ne pas modifier) BDD_REF'!$B$212+'RECeff + REIamont (2)'!F77*'(ne pas modifier) BDD_REF'!$B$213+'RECeff + REIamont (2)'!F78*'(ne pas modifier) BDD_REF'!$B$214)/1000</f>
        <v>4.3275000000000001E-2</v>
      </c>
      <c r="G79" s="42">
        <f>(G61*'(ne pas modifier) BDD_REF'!$B$212+'RECeff + REIamont (2)'!G77*'(ne pas modifier) BDD_REF'!$B$213+'RECeff + REIamont (2)'!G78*'(ne pas modifier) BDD_REF'!$B$214)/1000</f>
        <v>4.3275000000000001E-2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0.21637500000000001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/>
      <c r="D81" s="93"/>
      <c r="E81" s="93"/>
      <c r="F81" s="93">
        <f>'[1]Onglet 4'!F65</f>
        <v>0</v>
      </c>
      <c r="G81" s="93">
        <f>'[1]Onglet 4'!G65</f>
        <v>0</v>
      </c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/>
      <c r="D82" s="93"/>
      <c r="E82" s="93"/>
      <c r="F82" s="93">
        <f>'[1]Onglet 4'!F66</f>
        <v>0</v>
      </c>
      <c r="G82" s="93">
        <f>'[1]Onglet 4'!G66</f>
        <v>0</v>
      </c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326</v>
      </c>
      <c r="C83" s="93"/>
      <c r="D83" s="93"/>
      <c r="E83" s="93"/>
      <c r="F83" s="93">
        <f>'[1]Onglet 4'!F67</f>
        <v>0</v>
      </c>
      <c r="G83" s="93">
        <f>'[1]Onglet 4'!G67</f>
        <v>0</v>
      </c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>
        <v>6</v>
      </c>
      <c r="D84" s="93">
        <v>6</v>
      </c>
      <c r="E84" s="93">
        <v>6</v>
      </c>
      <c r="F84" s="93">
        <v>6</v>
      </c>
      <c r="G84" s="93">
        <v>6</v>
      </c>
      <c r="H84" s="93"/>
      <c r="I84" s="93"/>
      <c r="J84" s="93"/>
      <c r="K84" s="93"/>
      <c r="L84" s="93"/>
      <c r="M84" s="42">
        <f t="shared" si="6"/>
        <v>30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5.0867999999999997E-2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5.0867999999999997E-2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5.0867999999999997E-2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5.0867999999999997E-2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5.0867999999999997E-2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0.25434000000000001</v>
      </c>
    </row>
    <row r="86" spans="1:108" s="17" customFormat="1" x14ac:dyDescent="0.3">
      <c r="A86" s="19"/>
      <c r="B86" s="20" t="s">
        <v>186</v>
      </c>
      <c r="C86" s="94">
        <f>C79+C80+C85</f>
        <v>9.4143000000000004E-2</v>
      </c>
      <c r="D86" s="94">
        <f t="shared" ref="D86:L86" si="8">D79+D80+D85</f>
        <v>9.4143000000000004E-2</v>
      </c>
      <c r="E86" s="94">
        <f t="shared" si="8"/>
        <v>9.4143000000000004E-2</v>
      </c>
      <c r="F86" s="94">
        <f t="shared" si="8"/>
        <v>9.4143000000000004E-2</v>
      </c>
      <c r="G86" s="94">
        <f t="shared" si="8"/>
        <v>9.4143000000000004E-2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0.47071499999999999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0.33580128571428569</v>
      </c>
      <c r="D87" s="96">
        <f>((D64+D65+D66)/1000*44/28*'(ne pas modifier) BDD_REF'!$B$232)+'RECeff + REIamont (2)'!D76+'RECeff + REIamont (2)'!D86</f>
        <v>0.33580128571428569</v>
      </c>
      <c r="E87" s="96">
        <f>((E64+E65+E66)/1000*44/28*'(ne pas modifier) BDD_REF'!$B$232)+'RECeff + REIamont (2)'!E76+'RECeff + REIamont (2)'!E86</f>
        <v>0.33580128571428569</v>
      </c>
      <c r="F87" s="96">
        <f>((F64+F65+F66)/1000*44/28*'(ne pas modifier) BDD_REF'!$B$232)+'RECeff + REIamont (2)'!F76+'RECeff + REIamont (2)'!F86</f>
        <v>0.33580128571428569</v>
      </c>
      <c r="G87" s="96">
        <f>((G64+G65+G66)/1000*44/28*'(ne pas modifier) BDD_REF'!$B$232)+'RECeff + REIamont (2)'!G76+'RECeff + REIamont (2)'!G86</f>
        <v>0.33580128571428569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1.6790064285714283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/>
      <c r="D88" s="93"/>
      <c r="E88" s="93"/>
      <c r="F88" s="93">
        <f>'[1]Onglet 4'!F70</f>
        <v>0</v>
      </c>
      <c r="G88" s="93">
        <f>'[1]Onglet 4'!G70</f>
        <v>0</v>
      </c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313</v>
      </c>
      <c r="C89" s="93">
        <v>40</v>
      </c>
      <c r="D89" s="93">
        <v>40</v>
      </c>
      <c r="E89" s="93">
        <v>40</v>
      </c>
      <c r="F89" s="93">
        <v>40</v>
      </c>
      <c r="G89" s="93">
        <v>40</v>
      </c>
      <c r="H89" s="93"/>
      <c r="I89" s="93"/>
      <c r="J89" s="93"/>
      <c r="K89" s="93"/>
      <c r="L89" s="93"/>
      <c r="M89" s="42">
        <f t="shared" si="6"/>
        <v>200</v>
      </c>
    </row>
    <row r="90" spans="1:108" x14ac:dyDescent="0.3">
      <c r="B90" s="7" t="s">
        <v>314</v>
      </c>
      <c r="C90" s="93"/>
      <c r="D90" s="93"/>
      <c r="E90" s="93"/>
      <c r="F90" s="93">
        <f>'[1]Onglet 4'!F72</f>
        <v>0</v>
      </c>
      <c r="G90" s="93">
        <f>'[1]Onglet 4'!G72</f>
        <v>0</v>
      </c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0.24</v>
      </c>
      <c r="D91" s="42">
        <f>D88*'(ne pas modifier) BDD_REF'!$B$207 + (D89+D90)*'(ne pas modifier) BDD_REF'!$B$208</f>
        <v>0.24</v>
      </c>
      <c r="E91" s="42">
        <f>E88*'(ne pas modifier) BDD_REF'!$B$207 + (E89+E90)*'(ne pas modifier) BDD_REF'!$B$208</f>
        <v>0.24</v>
      </c>
      <c r="F91" s="42">
        <f>F88*'(ne pas modifier) BDD_REF'!$B$207 + (F89+F90)*'(ne pas modifier) BDD_REF'!$B$208</f>
        <v>0.24</v>
      </c>
      <c r="G91" s="42">
        <f>G88*'(ne pas modifier) BDD_REF'!$B$207 + (G89+G90)*'(ne pas modifier) BDD_REF'!$B$208</f>
        <v>0.24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1.2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8.4000000000000005E-2</v>
      </c>
      <c r="D92" s="42">
        <f>((D88*'(ne pas modifier) BDD_REF'!$B$220)+('RECeff + REIamont (2)'!D89+'RECeff + REIamont (2)'!D90)*'(ne pas modifier) BDD_REF'!$B$221)*'(ne pas modifier) BDD_REF'!$B$209</f>
        <v>8.4000000000000005E-2</v>
      </c>
      <c r="E92" s="42">
        <f>((E88*'(ne pas modifier) BDD_REF'!$B$220)+('RECeff + REIamont (2)'!E89+'RECeff + REIamont (2)'!E90)*'(ne pas modifier) BDD_REF'!$B$221)*'(ne pas modifier) BDD_REF'!$B$209</f>
        <v>8.4000000000000005E-2</v>
      </c>
      <c r="F92" s="42">
        <f>((F88*'(ne pas modifier) BDD_REF'!$B$220)+('RECeff + REIamont (2)'!F89+'RECeff + REIamont (2)'!F90)*'(ne pas modifier) BDD_REF'!$B$221)*'(ne pas modifier) BDD_REF'!$B$209</f>
        <v>8.4000000000000005E-2</v>
      </c>
      <c r="G92" s="42">
        <f>((G88*'(ne pas modifier) BDD_REF'!$B$220)+('RECeff + REIamont (2)'!G89+'RECeff + REIamont (2)'!G90)*'(ne pas modifier) BDD_REF'!$B$221)*'(ne pas modifier) BDD_REF'!$B$209</f>
        <v>8.4000000000000005E-2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0.42000000000000004</v>
      </c>
    </row>
    <row r="93" spans="1:108" x14ac:dyDescent="0.3">
      <c r="B93" s="20" t="s">
        <v>330</v>
      </c>
      <c r="C93" s="42">
        <f>(C88+C89+C90)*'(ne pas modifier) BDD_REF'!$B$222*'(ne pas modifier) BDD_REF'!$B$210</f>
        <v>0.10559999999999999</v>
      </c>
      <c r="D93" s="42">
        <f>(D88+D89+D90)*'(ne pas modifier) BDD_REF'!$B$222*'(ne pas modifier) BDD_REF'!$B$210</f>
        <v>0.10559999999999999</v>
      </c>
      <c r="E93" s="42">
        <f>(E88+E89+E90)*'(ne pas modifier) BDD_REF'!$B$222*'(ne pas modifier) BDD_REF'!$B$210</f>
        <v>0.10559999999999999</v>
      </c>
      <c r="F93" s="42">
        <f>(F88+F89+F90)*'(ne pas modifier) BDD_REF'!$B$222*'(ne pas modifier) BDD_REF'!$B$210</f>
        <v>0.10559999999999999</v>
      </c>
      <c r="G93" s="42">
        <f>(G88+G89+G90)*'(ne pas modifier) BDD_REF'!$B$222*'(ne pas modifier) BDD_REF'!$B$210</f>
        <v>0.10559999999999999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0.52799999999999991</v>
      </c>
    </row>
    <row r="94" spans="1:108" x14ac:dyDescent="0.3">
      <c r="B94" s="7" t="s">
        <v>315</v>
      </c>
      <c r="C94" s="93"/>
      <c r="D94" s="93"/>
      <c r="E94" s="93"/>
      <c r="F94" s="93">
        <f>'[1]Onglet 4'!F74</f>
        <v>0</v>
      </c>
      <c r="G94" s="93">
        <f>'[1]Onglet 4'!G74</f>
        <v>0</v>
      </c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97</v>
      </c>
      <c r="D95" s="93">
        <v>97</v>
      </c>
      <c r="E95" s="93">
        <v>97</v>
      </c>
      <c r="F95" s="93">
        <v>97</v>
      </c>
      <c r="G95" s="93">
        <v>97</v>
      </c>
      <c r="H95" s="93"/>
      <c r="I95" s="93"/>
      <c r="J95" s="93"/>
      <c r="K95" s="93"/>
      <c r="L95" s="93"/>
      <c r="M95" s="42">
        <f t="shared" si="6"/>
        <v>485</v>
      </c>
    </row>
    <row r="96" spans="1:108" x14ac:dyDescent="0.3">
      <c r="B96" s="7" t="s">
        <v>317</v>
      </c>
      <c r="C96" s="93"/>
      <c r="D96" s="93"/>
      <c r="E96" s="93"/>
      <c r="F96" s="93">
        <f>'[1]Onglet 4'!F76</f>
        <v>0</v>
      </c>
      <c r="G96" s="93">
        <f>'[1]Onglet 4'!G76</f>
        <v>0</v>
      </c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/>
      <c r="D97" s="93"/>
      <c r="E97" s="93"/>
      <c r="F97" s="93">
        <f>'[1]Onglet 4'!F77</f>
        <v>0</v>
      </c>
      <c r="G97" s="93">
        <f>'[1]Onglet 4'!G77</f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/>
      <c r="D98" s="93"/>
      <c r="E98" s="93"/>
      <c r="F98" s="93">
        <f>'[1]Onglet 4'!F78</f>
        <v>0</v>
      </c>
      <c r="G98" s="93">
        <f>'[1]Onglet 4'!G78</f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/>
      <c r="D99" s="93"/>
      <c r="E99" s="93"/>
      <c r="F99" s="93">
        <f>'[1]Onglet 4'!F79</f>
        <v>0</v>
      </c>
      <c r="G99" s="93">
        <f>'[1]Onglet 4'!G79</f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0.29788700000000001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0.29788700000000001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0.29788700000000001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0.29788700000000001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0.29788700000000001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1.4894350000000001</v>
      </c>
    </row>
    <row r="101" spans="1:108" x14ac:dyDescent="0.3">
      <c r="B101" s="7" t="s">
        <v>321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3">
      <c r="B102" s="3" t="s">
        <v>184</v>
      </c>
      <c r="C102" s="42">
        <f>(C101*'(ne pas modifier) BDD_REF'!$B$211)/1000</f>
        <v>0</v>
      </c>
      <c r="D102" s="42">
        <f>(D101*'(ne pas modifier) BDD_REF'!$B$211)/1000</f>
        <v>0</v>
      </c>
      <c r="E102" s="42">
        <f>(E101*'(ne pas modifier) BDD_REF'!$B$211)/1000</f>
        <v>0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</v>
      </c>
    </row>
    <row r="103" spans="1:108" s="17" customFormat="1" x14ac:dyDescent="0.3">
      <c r="A103" s="19"/>
      <c r="B103" s="20" t="s">
        <v>185</v>
      </c>
      <c r="C103" s="94">
        <f>C100+C102</f>
        <v>0.29788700000000001</v>
      </c>
      <c r="D103" s="94">
        <f t="shared" ref="D103:L103" si="9">D100+D102</f>
        <v>0.29788700000000001</v>
      </c>
      <c r="E103" s="94">
        <f t="shared" si="9"/>
        <v>0.29788700000000001</v>
      </c>
      <c r="F103" s="94">
        <f t="shared" si="9"/>
        <v>0.29788700000000001</v>
      </c>
      <c r="G103" s="94">
        <f t="shared" si="9"/>
        <v>0.29788700000000001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1.4894350000000001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30</v>
      </c>
      <c r="D104" s="93">
        <v>30</v>
      </c>
      <c r="E104" s="93">
        <v>30</v>
      </c>
      <c r="F104" s="93">
        <v>30</v>
      </c>
      <c r="G104" s="93">
        <v>30</v>
      </c>
      <c r="H104" s="93"/>
      <c r="I104" s="93"/>
      <c r="J104" s="93"/>
      <c r="K104" s="93"/>
      <c r="L104" s="93"/>
      <c r="M104" s="42">
        <f t="shared" si="10"/>
        <v>150</v>
      </c>
    </row>
    <row r="105" spans="1:108" x14ac:dyDescent="0.3">
      <c r="B105" s="7" t="s">
        <v>323</v>
      </c>
      <c r="C105" s="93">
        <v>20</v>
      </c>
      <c r="D105" s="93">
        <v>20</v>
      </c>
      <c r="E105" s="93">
        <v>20</v>
      </c>
      <c r="F105" s="93">
        <v>20</v>
      </c>
      <c r="G105" s="93">
        <v>20</v>
      </c>
      <c r="H105" s="93"/>
      <c r="I105" s="93"/>
      <c r="J105" s="93"/>
      <c r="K105" s="93"/>
      <c r="L105" s="93"/>
      <c r="M105" s="42">
        <f t="shared" si="10"/>
        <v>100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5.7700000000000001E-2</v>
      </c>
      <c r="D106" s="42">
        <f>(D88*'(ne pas modifier) BDD_REF'!$B$212+'RECeff + REIamont (2)'!D104*'(ne pas modifier) BDD_REF'!$B$213+'RECeff + REIamont (2)'!D105*'(ne pas modifier) BDD_REF'!$B$214)/1000</f>
        <v>5.7700000000000001E-2</v>
      </c>
      <c r="E106" s="42">
        <f>(E88*'(ne pas modifier) BDD_REF'!$B$212+'RECeff + REIamont (2)'!E104*'(ne pas modifier) BDD_REF'!$B$213+'RECeff + REIamont (2)'!E105*'(ne pas modifier) BDD_REF'!$B$214)/1000</f>
        <v>5.7700000000000001E-2</v>
      </c>
      <c r="F106" s="42">
        <f>(F88*'(ne pas modifier) BDD_REF'!$B$212+'RECeff + REIamont (2)'!F104*'(ne pas modifier) BDD_REF'!$B$213+'RECeff + REIamont (2)'!F105*'(ne pas modifier) BDD_REF'!$B$214)/1000</f>
        <v>5.7700000000000001E-2</v>
      </c>
      <c r="G106" s="42">
        <f>(G88*'(ne pas modifier) BDD_REF'!$B$212+'RECeff + REIamont (2)'!G104*'(ne pas modifier) BDD_REF'!$B$213+'RECeff + REIamont (2)'!G105*'(ne pas modifier) BDD_REF'!$B$214)/1000</f>
        <v>5.7700000000000001E-2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0.28849999999999998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/>
      <c r="D108" s="93"/>
      <c r="E108" s="93"/>
      <c r="F108" s="93">
        <f>'[1]Onglet 4'!F86</f>
        <v>0</v>
      </c>
      <c r="G108" s="93">
        <f>'[1]Onglet 4'!G86</f>
        <v>0</v>
      </c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325</v>
      </c>
      <c r="C109" s="93"/>
      <c r="D109" s="93"/>
      <c r="E109" s="93"/>
      <c r="F109" s="93">
        <f>'[1]Onglet 4'!F87</f>
        <v>0</v>
      </c>
      <c r="G109" s="93">
        <f>'[1]Onglet 4'!G87</f>
        <v>0</v>
      </c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326</v>
      </c>
      <c r="C110" s="93"/>
      <c r="D110" s="93"/>
      <c r="E110" s="93"/>
      <c r="F110" s="93">
        <f>'[1]Onglet 4'!F88</f>
        <v>0</v>
      </c>
      <c r="G110" s="93">
        <f>'[1]Onglet 4'!G88</f>
        <v>0</v>
      </c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93">
        <v>6</v>
      </c>
      <c r="D111" s="93">
        <v>6</v>
      </c>
      <c r="E111" s="93">
        <v>6</v>
      </c>
      <c r="F111" s="93">
        <v>6</v>
      </c>
      <c r="G111" s="93">
        <v>6</v>
      </c>
      <c r="H111" s="93"/>
      <c r="I111" s="93"/>
      <c r="J111" s="93"/>
      <c r="K111" s="93"/>
      <c r="L111" s="93"/>
      <c r="M111" s="42">
        <f t="shared" si="10"/>
        <v>30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5.0867999999999997E-2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5.0867999999999997E-2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5.0867999999999997E-2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5.0867999999999997E-2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5.0867999999999997E-2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0.25434000000000001</v>
      </c>
    </row>
    <row r="113" spans="1:108" s="17" customFormat="1" x14ac:dyDescent="0.3">
      <c r="A113" s="19"/>
      <c r="B113" s="20" t="s">
        <v>186</v>
      </c>
      <c r="C113" s="94">
        <f>C106+C107+C112</f>
        <v>0.108568</v>
      </c>
      <c r="D113" s="94">
        <f t="shared" ref="D113:L113" si="11">D106+D107+D112</f>
        <v>0.108568</v>
      </c>
      <c r="E113" s="94">
        <f t="shared" si="11"/>
        <v>0.108568</v>
      </c>
      <c r="F113" s="94">
        <f t="shared" si="11"/>
        <v>0.108568</v>
      </c>
      <c r="G113" s="94">
        <f t="shared" si="11"/>
        <v>0.108568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0.54283999999999999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0.58535271428571434</v>
      </c>
      <c r="D114" s="96">
        <f>((D91+D92+D93)/1000*44/28*'(ne pas modifier) BDD_REF'!$B$232)+'RECeff + REIamont (2)'!D103+'RECeff + REIamont (2)'!D113</f>
        <v>0.58535271428571434</v>
      </c>
      <c r="E114" s="96">
        <f>((E91+E92+E93)/1000*44/28*'(ne pas modifier) BDD_REF'!$B$232)+'RECeff + REIamont (2)'!E103+'RECeff + REIamont (2)'!E113</f>
        <v>0.58535271428571434</v>
      </c>
      <c r="F114" s="96">
        <f>((F91+F92+F93)/1000*44/28*'(ne pas modifier) BDD_REF'!$B$232)+'RECeff + REIamont (2)'!F103+'RECeff + REIamont (2)'!F113</f>
        <v>0.58535271428571434</v>
      </c>
      <c r="G114" s="96">
        <f>((G91+G92+G93)/1000*44/28*'(ne pas modifier) BDD_REF'!$B$232)+'RECeff + REIamont (2)'!G103+'RECeff + REIamont (2)'!G113</f>
        <v>0.58535271428571434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2.9267635714285718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313</v>
      </c>
      <c r="C116" s="93">
        <v>50</v>
      </c>
      <c r="D116" s="93">
        <v>50</v>
      </c>
      <c r="E116" s="93">
        <v>50</v>
      </c>
      <c r="F116" s="93">
        <v>50</v>
      </c>
      <c r="G116" s="93">
        <v>50</v>
      </c>
      <c r="H116" s="93"/>
      <c r="I116" s="93"/>
      <c r="J116" s="93"/>
      <c r="K116" s="93"/>
      <c r="L116" s="93"/>
      <c r="M116" s="42">
        <f t="shared" si="10"/>
        <v>250</v>
      </c>
    </row>
    <row r="117" spans="1:108" x14ac:dyDescent="0.3">
      <c r="B117" s="7" t="s">
        <v>314</v>
      </c>
      <c r="C117" s="93"/>
      <c r="D117" s="93"/>
      <c r="E117" s="93"/>
      <c r="F117" s="93">
        <f>'[1]Onglet 4'!F93</f>
        <v>0</v>
      </c>
      <c r="G117" s="93">
        <f>'[1]Onglet 4'!G93</f>
        <v>0</v>
      </c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0.3</v>
      </c>
      <c r="D118" s="42">
        <f>D115*'(ne pas modifier) BDD_REF'!$B$207 + (D116+D117)*'(ne pas modifier) BDD_REF'!$B$208</f>
        <v>0.3</v>
      </c>
      <c r="E118" s="42">
        <f>E115*'(ne pas modifier) BDD_REF'!$B$207 + (E116+E117)*'(ne pas modifier) BDD_REF'!$B$208</f>
        <v>0.3</v>
      </c>
      <c r="F118" s="42">
        <f>F115*'(ne pas modifier) BDD_REF'!$B$207 + (F116+F117)*'(ne pas modifier) BDD_REF'!$B$208</f>
        <v>0.3</v>
      </c>
      <c r="G118" s="42">
        <f>G115*'(ne pas modifier) BDD_REF'!$B$207 + (G116+G117)*'(ne pas modifier) BDD_REF'!$B$208</f>
        <v>0.3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1.5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0.105</v>
      </c>
      <c r="D119" s="42">
        <f>((D115*'(ne pas modifier) BDD_REF'!$B$220)+('RECeff + REIamont (2)'!D116+'RECeff + REIamont (2)'!D117)*'(ne pas modifier) BDD_REF'!$B$221)*'(ne pas modifier) BDD_REF'!$B$209</f>
        <v>0.105</v>
      </c>
      <c r="E119" s="42">
        <f>((E115*'(ne pas modifier) BDD_REF'!$B$220)+('RECeff + REIamont (2)'!E116+'RECeff + REIamont (2)'!E117)*'(ne pas modifier) BDD_REF'!$B$221)*'(ne pas modifier) BDD_REF'!$B$209</f>
        <v>0.105</v>
      </c>
      <c r="F119" s="42">
        <f>((F115*'(ne pas modifier) BDD_REF'!$B$220)+('RECeff + REIamont (2)'!F116+'RECeff + REIamont (2)'!F117)*'(ne pas modifier) BDD_REF'!$B$221)*'(ne pas modifier) BDD_REF'!$B$209</f>
        <v>0.105</v>
      </c>
      <c r="G119" s="42">
        <f>((G115*'(ne pas modifier) BDD_REF'!$B$220)+('RECeff + REIamont (2)'!G116+'RECeff + REIamont (2)'!G117)*'(ne pas modifier) BDD_REF'!$B$221)*'(ne pas modifier) BDD_REF'!$B$209</f>
        <v>0.105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0.52500000000000002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0.13200000000000001</v>
      </c>
      <c r="D120" s="42">
        <f>(D115+D116+D117)*'(ne pas modifier) BDD_REF'!$B$222*'(ne pas modifier) BDD_REF'!$B$210</f>
        <v>0.13200000000000001</v>
      </c>
      <c r="E120" s="42">
        <f>(E115+E116+E117)*'(ne pas modifier) BDD_REF'!$B$222*'(ne pas modifier) BDD_REF'!$B$210</f>
        <v>0.13200000000000001</v>
      </c>
      <c r="F120" s="42">
        <f>(F115+F116+F117)*'(ne pas modifier) BDD_REF'!$B$222*'(ne pas modifier) BDD_REF'!$B$210</f>
        <v>0.13200000000000001</v>
      </c>
      <c r="G120" s="42">
        <f>(G115+G116+G117)*'(ne pas modifier) BDD_REF'!$B$222*'(ne pas modifier) BDD_REF'!$B$210</f>
        <v>0.13200000000000001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0.66</v>
      </c>
    </row>
    <row r="121" spans="1:108" x14ac:dyDescent="0.3">
      <c r="B121" s="7" t="s">
        <v>315</v>
      </c>
      <c r="C121" s="93"/>
      <c r="D121" s="93"/>
      <c r="E121" s="93"/>
      <c r="F121" s="93">
        <f>'[1]Onglet 4'!F95</f>
        <v>0</v>
      </c>
      <c r="G121" s="93">
        <f>'[1]Onglet 4'!G95</f>
        <v>0</v>
      </c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v>97</v>
      </c>
      <c r="D122" s="93">
        <v>97</v>
      </c>
      <c r="E122" s="93">
        <v>97</v>
      </c>
      <c r="F122" s="93">
        <v>97</v>
      </c>
      <c r="G122" s="93">
        <v>97</v>
      </c>
      <c r="H122" s="93"/>
      <c r="I122" s="93"/>
      <c r="J122" s="93"/>
      <c r="K122" s="93"/>
      <c r="L122" s="93"/>
      <c r="M122" s="42">
        <f t="shared" si="10"/>
        <v>485</v>
      </c>
    </row>
    <row r="123" spans="1:108" x14ac:dyDescent="0.3">
      <c r="B123" s="7" t="s">
        <v>317</v>
      </c>
      <c r="C123" s="93"/>
      <c r="D123" s="93"/>
      <c r="E123" s="93"/>
      <c r="F123" s="93">
        <f>'[1]Onglet 4'!F97</f>
        <v>0</v>
      </c>
      <c r="G123" s="93">
        <f>'[1]Onglet 4'!G97</f>
        <v>0</v>
      </c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/>
      <c r="D124" s="93"/>
      <c r="E124" s="93"/>
      <c r="F124" s="93">
        <f>'[1]Onglet 4'!F98</f>
        <v>0</v>
      </c>
      <c r="G124" s="93">
        <f>'[1]Onglet 4'!G98</f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/>
      <c r="D125" s="93"/>
      <c r="E125" s="93"/>
      <c r="F125" s="93">
        <f>'[1]Onglet 4'!F99</f>
        <v>0</v>
      </c>
      <c r="G125" s="93">
        <f>'[1]Onglet 4'!G99</f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/>
      <c r="D126" s="93"/>
      <c r="E126" s="93"/>
      <c r="F126" s="93">
        <f>'[1]Onglet 4'!F100</f>
        <v>0</v>
      </c>
      <c r="G126" s="93">
        <f>'[1]Onglet 4'!G100</f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0.29788700000000001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0.29788700000000001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0.29788700000000001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0.29788700000000001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0.29788700000000001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1.4894350000000001</v>
      </c>
    </row>
    <row r="128" spans="1:108" x14ac:dyDescent="0.3">
      <c r="B128" s="7" t="s">
        <v>321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3">
      <c r="B129" s="3" t="s">
        <v>184</v>
      </c>
      <c r="C129" s="42">
        <f>(C128*'(ne pas modifier) BDD_REF'!$B$211)/1000</f>
        <v>0</v>
      </c>
      <c r="D129" s="42">
        <f>(D128*'(ne pas modifier) BDD_REF'!$B$211)/1000</f>
        <v>0</v>
      </c>
      <c r="E129" s="42">
        <f>(E128*'(ne pas modifier) BDD_REF'!$B$211)/1000</f>
        <v>0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</v>
      </c>
    </row>
    <row r="130" spans="1:108" s="17" customFormat="1" x14ac:dyDescent="0.3">
      <c r="A130" s="19"/>
      <c r="B130" s="20" t="s">
        <v>185</v>
      </c>
      <c r="C130" s="94">
        <f>C127+C129</f>
        <v>0.29788700000000001</v>
      </c>
      <c r="D130" s="94">
        <f t="shared" ref="D130:L130" si="12">D127+D129</f>
        <v>0.29788700000000001</v>
      </c>
      <c r="E130" s="94">
        <f t="shared" si="12"/>
        <v>0.29788700000000001</v>
      </c>
      <c r="F130" s="94">
        <f t="shared" si="12"/>
        <v>0.29788700000000001</v>
      </c>
      <c r="G130" s="94">
        <f t="shared" si="12"/>
        <v>0.29788700000000001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1.4894350000000001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37</v>
      </c>
      <c r="D131" s="93">
        <v>37</v>
      </c>
      <c r="E131" s="93">
        <v>37</v>
      </c>
      <c r="F131" s="93">
        <v>37</v>
      </c>
      <c r="G131" s="93">
        <v>37</v>
      </c>
      <c r="H131" s="93"/>
      <c r="I131" s="93"/>
      <c r="J131" s="93"/>
      <c r="K131" s="93"/>
      <c r="L131" s="93"/>
      <c r="M131" s="42">
        <f t="shared" si="10"/>
        <v>185</v>
      </c>
    </row>
    <row r="132" spans="1:108" x14ac:dyDescent="0.3">
      <c r="B132" s="7" t="s">
        <v>323</v>
      </c>
      <c r="C132" s="93">
        <v>25</v>
      </c>
      <c r="D132" s="93">
        <v>25</v>
      </c>
      <c r="E132" s="93">
        <v>25</v>
      </c>
      <c r="F132" s="93">
        <v>25</v>
      </c>
      <c r="G132" s="93">
        <v>25</v>
      </c>
      <c r="H132" s="93"/>
      <c r="I132" s="93"/>
      <c r="J132" s="93"/>
      <c r="K132" s="93"/>
      <c r="L132" s="93"/>
      <c r="M132" s="42">
        <f t="shared" si="10"/>
        <v>125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7.1400000000000005E-2</v>
      </c>
      <c r="D133" s="42">
        <f>(D115*'(ne pas modifier) BDD_REF'!$B$212+'RECeff + REIamont (2)'!D131*'(ne pas modifier) BDD_REF'!$B$213+'RECeff + REIamont (2)'!D132*'(ne pas modifier) BDD_REF'!$B$214)/1000</f>
        <v>7.1400000000000005E-2</v>
      </c>
      <c r="E133" s="42">
        <f>(E115*'(ne pas modifier) BDD_REF'!$B$212+'RECeff + REIamont (2)'!E131*'(ne pas modifier) BDD_REF'!$B$213+'RECeff + REIamont (2)'!E132*'(ne pas modifier) BDD_REF'!$B$214)/1000</f>
        <v>7.1400000000000005E-2</v>
      </c>
      <c r="F133" s="42">
        <f>(F115*'(ne pas modifier) BDD_REF'!$B$212+'RECeff + REIamont (2)'!F131*'(ne pas modifier) BDD_REF'!$B$213+'RECeff + REIamont (2)'!F132*'(ne pas modifier) BDD_REF'!$B$214)/1000</f>
        <v>7.1400000000000005E-2</v>
      </c>
      <c r="G133" s="42">
        <f>(G115*'(ne pas modifier) BDD_REF'!$B$212+'RECeff + REIamont (2)'!G131*'(ne pas modifier) BDD_REF'!$B$213+'RECeff + REIamont (2)'!G132*'(ne pas modifier) BDD_REF'!$B$214)/1000</f>
        <v>7.1400000000000005E-2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0.35700000000000004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/>
      <c r="D135" s="93"/>
      <c r="E135" s="93"/>
      <c r="F135" s="93">
        <f>'[1]Onglet 4'!F107</f>
        <v>0</v>
      </c>
      <c r="G135" s="93">
        <f>'[1]Onglet 4'!G107</f>
        <v>0</v>
      </c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325</v>
      </c>
      <c r="C136" s="93"/>
      <c r="D136" s="93"/>
      <c r="E136" s="93"/>
      <c r="F136" s="93">
        <f>'[1]Onglet 4'!F108</f>
        <v>0</v>
      </c>
      <c r="G136" s="93">
        <f>'[1]Onglet 4'!G108</f>
        <v>0</v>
      </c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326</v>
      </c>
      <c r="C137" s="93"/>
      <c r="D137" s="93"/>
      <c r="E137" s="93"/>
      <c r="F137" s="93">
        <f>'[1]Onglet 4'!F109</f>
        <v>0</v>
      </c>
      <c r="G137" s="93">
        <f>'[1]Onglet 4'!G109</f>
        <v>0</v>
      </c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327</v>
      </c>
      <c r="C138" s="93">
        <v>6</v>
      </c>
      <c r="D138" s="93">
        <v>6</v>
      </c>
      <c r="E138" s="93">
        <v>6</v>
      </c>
      <c r="F138" s="93">
        <v>6</v>
      </c>
      <c r="G138" s="93">
        <v>6</v>
      </c>
      <c r="H138" s="93"/>
      <c r="I138" s="93"/>
      <c r="J138" s="93"/>
      <c r="K138" s="93"/>
      <c r="L138" s="93"/>
      <c r="M138" s="42">
        <f t="shared" si="13"/>
        <v>30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5.0867999999999997E-2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5.0867999999999997E-2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5.0867999999999997E-2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5.0867999999999997E-2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5.0867999999999997E-2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0.25434000000000001</v>
      </c>
    </row>
    <row r="140" spans="1:108" s="17" customFormat="1" x14ac:dyDescent="0.3">
      <c r="A140" s="19"/>
      <c r="B140" s="20" t="s">
        <v>186</v>
      </c>
      <c r="C140" s="94">
        <f>C133+C134+C139</f>
        <v>0.122268</v>
      </c>
      <c r="D140" s="94">
        <f t="shared" ref="D140:L140" si="14">D133+D134+D139</f>
        <v>0.122268</v>
      </c>
      <c r="E140" s="94">
        <f t="shared" si="14"/>
        <v>0.122268</v>
      </c>
      <c r="F140" s="94">
        <f t="shared" si="14"/>
        <v>0.122268</v>
      </c>
      <c r="G140" s="94">
        <f t="shared" si="14"/>
        <v>0.122268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0.61133999999999999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0.64377714285714283</v>
      </c>
      <c r="D141" s="96">
        <f>((D118+D119+D120)/1000*44/28*'(ne pas modifier) BDD_REF'!$B$232)+'RECeff + REIamont (2)'!D130+'RECeff + REIamont (2)'!D140</f>
        <v>0.64377714285714283</v>
      </c>
      <c r="E141" s="96">
        <f>((E118+E119+E120)/1000*44/28*'(ne pas modifier) BDD_REF'!$B$232)+'RECeff + REIamont (2)'!E130+'RECeff + REIamont (2)'!E140</f>
        <v>0.64377714285714283</v>
      </c>
      <c r="F141" s="96">
        <f>((F118+F119+F120)/1000*44/28*'(ne pas modifier) BDD_REF'!$B$232)+'RECeff + REIamont (2)'!F130+'RECeff + REIamont (2)'!F140</f>
        <v>0.64377714285714283</v>
      </c>
      <c r="G141" s="96">
        <f>((G118+G119+G120)/1000*44/28*'(ne pas modifier) BDD_REF'!$B$232)+'RECeff + REIamont (2)'!G130+'RECeff + REIamont (2)'!G140</f>
        <v>0.64377714285714283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3.2188857142857144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2.1151809714285714</v>
      </c>
      <c r="D142" s="97">
        <f t="shared" ref="D142:L142" si="15">D33+D60+D87+D114+D141</f>
        <v>2.1151809714285714</v>
      </c>
      <c r="E142" s="97">
        <f t="shared" si="15"/>
        <v>2.1151809714285714</v>
      </c>
      <c r="F142" s="97">
        <f t="shared" si="15"/>
        <v>2.1151809714285714</v>
      </c>
      <c r="G142" s="97">
        <f t="shared" si="15"/>
        <v>2.1151809714285714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10.575904857142858</v>
      </c>
    </row>
    <row r="143" spans="1:108" x14ac:dyDescent="0.3">
      <c r="B143" s="79" t="s">
        <v>222</v>
      </c>
      <c r="C143" s="97">
        <f>(C142-C5*5)</f>
        <v>-5.1729749600939279</v>
      </c>
      <c r="D143" s="97">
        <f t="shared" ref="D143:L143" si="16">(D142-D5*5)</f>
        <v>-5.1729749600939279</v>
      </c>
      <c r="E143" s="97">
        <f t="shared" si="16"/>
        <v>-5.1729749600939279</v>
      </c>
      <c r="F143" s="97">
        <f t="shared" si="16"/>
        <v>-5.1729749600939279</v>
      </c>
      <c r="G143" s="97">
        <f t="shared" si="16"/>
        <v>-5.1729749600939279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-12.880707650633882</v>
      </c>
      <c r="D144" s="91">
        <f>D143*Eligibilité_projet!C8</f>
        <v>-5.2247047096948673</v>
      </c>
      <c r="E144" s="91">
        <f>E143*Eligibilité_projet!D8</f>
        <v>-3.517622972863871</v>
      </c>
      <c r="F144" s="91">
        <f>F143*Eligibilité_projet!E8</f>
        <v>-0.20691899840375713</v>
      </c>
      <c r="G144" s="91">
        <f>G143*Eligibilité_projet!F8</f>
        <v>-11.897842408216032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-33.727796739812412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2.4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2.4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12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3.72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3.72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18.600000000000001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5.04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5.04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25.2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6.36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6.36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31.8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6.6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6.6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33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7.7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7.7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38.5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8.8000000000000007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8.8000000000000007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44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9.9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9.9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49.5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11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11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55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12.1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12.1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60.5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12.46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12.46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62.300000000000004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12.82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12.82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64.099999999999994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13.18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13.18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65.900000000000006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13.54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13.54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67.699999999999989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13.9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13.9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69.5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13.98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13.98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69.900000000000006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14.06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14.06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70.3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14.14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14.14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70.7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14.22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14.22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71.100000000000009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14.3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14.3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71.5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210.22</v>
      </c>
      <c r="D25" s="23">
        <f>SUMIF($A5:$A24,"&lt;"&amp;Eligibilité_projet!C14+1,D5:D24)</f>
        <v>210.22</v>
      </c>
      <c r="E25" s="23">
        <f>SUMIF($A5:$A24,"&lt;"&amp;Eligibilité_projet!D14+1,E5:E24)</f>
        <v>210.22</v>
      </c>
      <c r="F25" s="23">
        <f>SUMIF($A5:$A24,"&lt;"&amp;Eligibilité_projet!E14+1,F5:F24)</f>
        <v>210.22</v>
      </c>
      <c r="G25" s="23">
        <f>SUMIF($A5:$A24,"&lt;"&amp;Eligibilité_projet!F14+1,G5:G24)</f>
        <v>210.22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1051.0999999999999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21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110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91.395647619047622</v>
      </c>
      <c r="D28" s="25">
        <f>((D25/D27)-D26)*Eligibilité_projet!C8*44/12</f>
        <v>37.072130158730154</v>
      </c>
      <c r="E28" s="25">
        <f>((E25/E27)-E26)*Eligibilité_projet!D8*44/12</f>
        <v>24.959453968253968</v>
      </c>
      <c r="F28" s="25">
        <f>((F25/F27)-F26)*Eligibilité_projet!E8*44/12</f>
        <v>1.4682031746031745</v>
      </c>
      <c r="G28" s="25">
        <f>((G25/G27)-G26)*Eligibilité_projet!F8*44/12</f>
        <v>84.421682539682521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239.31711746031743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43.1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43.1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43.1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43.1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215.5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41.5</v>
      </c>
      <c r="D6" s="23">
        <f>IF(Eligibilité_projet!C13="Hors climat Mediterranéen",'(ne pas modifier) BDD_REF'!$C$272,IF(Eligibilité_projet!C13="",0,'(ne pas modifier) BDD_REF'!$B$272))</f>
        <v>41.5</v>
      </c>
      <c r="E6" s="23">
        <f>IF(Eligibilité_projet!D13="Hors climat Mediterranéen",'(ne pas modifier) BDD_REF'!$C$272,IF(Eligibilité_projet!D13="",0,'(ne pas modifier) BDD_REF'!$B$272))</f>
        <v>41.5</v>
      </c>
      <c r="F6" s="23">
        <f>IF(Eligibilité_projet!E13="Hors climat Mediterranéen",'(ne pas modifier) BDD_REF'!$C$272,IF(Eligibilité_projet!E13="",0,'(ne pas modifier) BDD_REF'!$B$272))</f>
        <v>41.5</v>
      </c>
      <c r="G6" s="23">
        <f>IF(Eligibilité_projet!F13="Hors climat Mediterranéen",'(ne pas modifier) BDD_REF'!$C$272,IF(Eligibilité_projet!F13="",0,'(ne pas modifier) BDD_REF'!$B$272))</f>
        <v>41.5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207.5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1</v>
      </c>
      <c r="D7" s="23">
        <f>Eligibilité_projet!C15</f>
        <v>1</v>
      </c>
      <c r="E7" s="23">
        <f>Eligibilité_projet!D15</f>
        <v>1</v>
      </c>
      <c r="F7" s="23">
        <f>Eligibilité_projet!E15</f>
        <v>1</v>
      </c>
      <c r="G7" s="23">
        <f>Eligibilité_projet!F15</f>
        <v>1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5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20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100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74.866</v>
      </c>
      <c r="D9" s="22">
        <f>((D6-D5)+('(ne pas modifier) BDD_REF'!$B$276*D7*D8))*Eligibilité_projet!C8*44/12</f>
        <v>30.367333333333335</v>
      </c>
      <c r="E9" s="22">
        <f>((E6-E5)+('(ne pas modifier) BDD_REF'!$B$276*E7*E8))*Eligibilité_projet!D8*44/12</f>
        <v>20.445333333333334</v>
      </c>
      <c r="F9" s="22">
        <f>((F6-F5)+('(ne pas modifier) BDD_REF'!$B$276*F7*F8))*Eligibilité_projet!E8*44/12</f>
        <v>1.2026666666666666</v>
      </c>
      <c r="G9" s="22">
        <f>((G6-G5)+('(ne pas modifier) BDD_REF'!$B$276*G7*G8))*Eligibilité_projet!F8*44/12</f>
        <v>69.153333333333322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196.03466666666668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K21" sqref="K21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-33.727796739812412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239.31711746031743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196.03466666666668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469.0795808667965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-33.727796739812412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215.3854057142857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196.03466666666668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370.27806514285714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404.00586188266954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8CD10-CFAA-4AC8-95E1-4DE1021AB2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663225-0985-4548-8F02-CC57C8816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a4714-d66e-4dbb-b81b-29243416e29c"/>
    <ds:schemaRef ds:uri="3b96300e-03ff-4344-acb9-1687b7c3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2024-05-13T15:06:07Z</dcterms:modified>
</cp:coreProperties>
</file>