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467433E6-E4DB-4AF4-A1DC-31431ECDCF63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F11" i="2"/>
  <c r="E11" i="2"/>
  <c r="D11" i="2"/>
  <c r="C11" i="2"/>
  <c r="B11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J25" i="9" l="1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I140" i="5"/>
  <c r="G59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K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H25" i="9" l="1"/>
  <c r="G25" i="9"/>
  <c r="F25" i="9"/>
  <c r="I25" i="9"/>
  <c r="E25" i="9"/>
  <c r="D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D100" i="5"/>
  <c r="D103" i="5" s="1"/>
  <c r="D114" i="5" s="1"/>
  <c r="F73" i="5"/>
  <c r="F76" i="5" s="1"/>
  <c r="F87" i="5" s="1"/>
  <c r="E73" i="5"/>
  <c r="E76" i="5" s="1"/>
  <c r="E87" i="5" s="1"/>
  <c r="F46" i="5"/>
  <c r="F49" i="5" s="1"/>
  <c r="F60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C100" i="5"/>
  <c r="C103" i="5" s="1"/>
  <c r="C114" i="5" s="1"/>
  <c r="I73" i="5"/>
  <c r="I76" i="5" s="1"/>
  <c r="I87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J46" i="5"/>
  <c r="J49" i="5" s="1"/>
  <c r="J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L73" i="5"/>
  <c r="L76" i="5" s="1"/>
  <c r="L87" i="5" s="1"/>
  <c r="I127" i="5"/>
  <c r="I130" i="5" s="1"/>
  <c r="I141" i="5" s="1"/>
  <c r="J100" i="5"/>
  <c r="J103" i="5" s="1"/>
  <c r="J114" i="5" s="1"/>
  <c r="D46" i="5"/>
  <c r="D49" i="5" s="1"/>
  <c r="D60" i="5" s="1"/>
  <c r="J127" i="5"/>
  <c r="J130" i="5" s="1"/>
  <c r="J141" i="5" s="1"/>
  <c r="K100" i="5"/>
  <c r="K103" i="5" s="1"/>
  <c r="K114" i="5" s="1"/>
  <c r="L127" i="5"/>
  <c r="L130" i="5" s="1"/>
  <c r="L141" i="5" s="1"/>
  <c r="K127" i="5"/>
  <c r="K130" i="5" s="1"/>
  <c r="K141" i="5" s="1"/>
  <c r="L100" i="5"/>
  <c r="L103" i="5" s="1"/>
  <c r="L114" i="5" s="1"/>
  <c r="I19" i="5"/>
  <c r="I22" i="5" s="1"/>
  <c r="I33" i="5" s="1"/>
  <c r="J19" i="5"/>
  <c r="J22" i="5" s="1"/>
  <c r="J33" i="5" s="1"/>
  <c r="F19" i="5"/>
  <c r="F22" i="5" s="1"/>
  <c r="F33" i="5" s="1"/>
  <c r="C19" i="5"/>
  <c r="C22" i="5" s="1"/>
  <c r="K19" i="5"/>
  <c r="K22" i="5" s="1"/>
  <c r="K33" i="5" s="1"/>
  <c r="L19" i="5"/>
  <c r="L22" i="5" s="1"/>
  <c r="L33" i="5" s="1"/>
  <c r="D19" i="5"/>
  <c r="D22" i="5" s="1"/>
  <c r="D33" i="5" s="1"/>
  <c r="H19" i="5"/>
  <c r="H22" i="5" s="1"/>
  <c r="H33" i="5" s="1"/>
  <c r="E19" i="5"/>
  <c r="E22" i="5" s="1"/>
  <c r="E33" i="5" s="1"/>
  <c r="G19" i="5"/>
  <c r="G22" i="5" s="1"/>
  <c r="G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<sst xmlns="http://schemas.openxmlformats.org/spreadsheetml/2006/main" count="933" uniqueCount="352">
  <si>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</si>
  <si>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</si>
  <si>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</si>
  <si>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</si>
  <si>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</si>
  <si>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</si>
  <si>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</si>
  <si>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</si>
  <si>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</si>
  <si>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</si>
  <si>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</si>
  <si>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</si>
  <si>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</si>
  <si>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</si>
  <si>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</si>
  <si>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</si>
  <si>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</si>
  <si>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</si>
  <si>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</si>
  <si>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</si>
  <si>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</si>
  <si>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</si>
  <si>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</si>
  <si>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</si>
  <si>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</si>
  <si>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</si>
  <si>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</si>
  <si>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</si>
  <si>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</si>
  <si>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</si>
  <si>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</si>
  <si>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</si>
  <si>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</si>
  <si>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</si>
  <si>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</si>
  <si>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</si>
  <si>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</si>
  <si>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</si>
  <si>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</si>
  <si>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</si>
  <si>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</si>
  <si>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</si>
  <si>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</si>
  <si>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</si>
  <si>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</si>
  <si>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</si>
  <si>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</si>
  <si>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</si>
  <si>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</si>
  <si>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</si>
  <si>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</si>
  <si>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</si>
  <si>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</si>
  <si>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</si>
  <si>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</si>
  <si>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</si>
  <si>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</si>
  <si>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</si>
  <si>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</si>
  <si>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</si>
  <si>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</si>
  <si>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</si>
  <si>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</si>
  <si>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</si>
  <si>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</si>
  <si>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</si>
  <si>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</si>
  <si>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</si>
  <si>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</si>
  <si>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</si>
  <si>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</si>
  <si>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</si>
  <si>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</si>
  <si>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</si>
  <si>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</si>
  <si>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</si>
  <si>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</si>
  <si>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</si>
  <si>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</si>
  <si>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</si>
  <si>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</si>
  <si>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</si>
  <si>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</si>
  <si>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</si>
  <si>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</si>
  <si>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</si>
  <si>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</si>
  <si>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</si>
  <si>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</si>
  <si>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</si>
  <si>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</si>
  <si>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</si>
  <si>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</si>
  <si>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</si>
  <si>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</si>
  <si>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</si>
  <si>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</si>
  <si>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</si>
  <si>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</si>
  <si>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</si>
  <si>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</si>
  <si>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</si>
  <si>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</si>
  <si>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</si>
  <si>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</si>
  <si>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</si>
  <si>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</si>
  <si>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</si>
  <si>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</si>
  <si>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</si>
  <si>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</si>
  <si>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</si>
  <si>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</si>
  <si>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</si>
  <si>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</si>
  <si>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</si>
  <si>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</si>
  <si>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</si>
  <si>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</si>
  <si>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</si>
  <si>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</si>
  <si>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</si>
  <si>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</si>
  <si>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</si>
  <si>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</si>
  <si>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</si>
  <si>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</si>
  <si>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</si>
  <si>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</si>
  <si>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</si>
  <si>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</si>
  <si>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</si>
  <si>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</si>
  <si>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</si>
  <si>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</si>
  <si>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</si>
  <si>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</si>
  <si>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</si>
  <si>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</si>
  <si>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</si>
  <si>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</si>
  <si>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</si>
  <si>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</si>
  <si>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</si>
  <si>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</si>
  <si>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</si>
  <si>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</si>
  <si>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</si>
  <si>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</si>
  <si>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</si>
  <si>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</si>
  <si>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</si>
  <si>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</si>
  <si>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</si>
  <si>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</si>
  <si>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</si>
  <si>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</si>
  <si>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</si>
  <si>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</si>
  <si>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</si>
  <si>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</si>
  <si>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</si>
  <si>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</si>
  <si>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</si>
  <si>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</si>
  <si>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</si>
  <si>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</si>
  <si>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</si>
  <si>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</si>
  <si>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</si>
  <si>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</si>
  <si>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</si>
  <si>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</si>
  <si>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</si>
  <si>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</si>
  <si>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</si>
  <si>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</si>
  <si>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</si>
  <si>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</si>
  <si>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</si>
  <si>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</si>
  <si>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</si>
  <si>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</si>
  <si>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</si>
  <si>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</si>
  <si>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</si>
  <si>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</si>
  <si>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</si>
  <si>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</si>
  <si>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</si>
  <si>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</si>
  <si>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</si>
  <si>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</si>
  <si>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</si>
  <si>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</si>
  <si>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</si>
  <si>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</si>
  <si>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</si>
  <si>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</si>
  <si>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</si>
  <si>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</si>
  <si>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</si>
  <si>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</si>
  <si>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</si>
  <si>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</si>
  <si>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</si>
  <si>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</si>
  <si>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</si>
  <si>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</si>
  <si>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</si>
  <si>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</si>
  <si>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</si>
  <si>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</si>
  <si>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</si>
  <si>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</si>
  <si>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</si>
  <si>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</si>
  <si>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</si>
  <si>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</si>
  <si>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</si>
  <si>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</si>
  <si>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</si>
  <si>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</si>
  <si>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</si>
  <si>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</si>
  <si>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</si>
  <si>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</si>
  <si>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</si>
  <si>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</si>
  <si>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</si>
  <si>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</si>
  <si>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</si>
  <si>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</si>
  <si>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</si>
  <si>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</si>
  <si>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</si>
  <si>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</si>
  <si>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</si>
  <si>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</si>
  <si>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</si>
  <si>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</si>
  <si>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</si>
  <si>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</si>
  <si>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</si>
  <si>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</si>
  <si>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</si>
  <si>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</si>
  <si>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</si>
  <si>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</si>
  <si>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</si>
  <si>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</si>
  <si>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</si>
  <si>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</si>
  <si>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</si>
  <si>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</si>
  <si>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</si>
  <si>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</si>
  <si>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</si>
  <si>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</si>
  <si>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</si>
  <si>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</si>
  <si>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</si>
  <si>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</si>
  <si>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</si>
  <si>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</si>
  <si>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</si>
  <si>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</si>
  <si>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</si>
  <si>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</si>
  <si>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</si>
  <si>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</si>
  <si>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</si>
  <si>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</si>
  <si>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</si>
  <si>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</si>
  <si>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</si>
  <si>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</si>
  <si>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</si>
  <si>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</si>
  <si>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</si>
  <si>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</si>
  <si>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</si>
  <si>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</si>
  <si>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</si>
  <si>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</si>
  <si>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</si>
  <si>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</si>
  <si>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</si>
  <si>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</si>
  <si>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</si>
  <si>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</si>
  <si>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</si>
  <si>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</si>
  <si>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</si>
  <si>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</si>
  <si>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</si>
  <si>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</si>
  <si>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</si>
  <si>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</si>
  <si>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</si>
  <si>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</si>
  <si>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</si>
  <si>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</si>
  <si>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</si>
  <si>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</si>
  <si>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</si>
  <si>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</si>
  <si>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</si>
  <si>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</si>
  <si>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</si>
  <si>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</si>
  <si>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</si>
  <si>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</si>
  <si>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</si>
  <si>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</si>
  <si>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</si>
  <si>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</si>
  <si>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</si>
  <si>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</si>
  <si>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</si>
  <si>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</si>
  <si>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</si>
  <si>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</si>
  <si>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</si>
  <si>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</si>
  <si>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</si>
  <si>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</si>
  <si>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</si>
  <si>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</si>
  <si>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</si>
  <si>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</si>
  <si>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</si>
  <si>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</si>
  <si>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</si>
  <si>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</si>
  <si>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</si>
  <si>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</si>
  <si>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</si>
  <si>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</si>
  <si>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</si>
  <si>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</si>
  <si>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</si>
  <si>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</si>
  <si>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</si>
  <si>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</si>
  <si>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</si>
  <si>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</si>
  <si>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</si>
  <si>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</si>
  <si>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</si>
  <si>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</si>
  <si>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Pécharic et le 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</si>
</sst>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vogroup.sharepoint.com/sites/Carbon_Co_Arbo_hors_CDA/Documents%20partages/General/Dossier_labellisation_2023/Carbon&amp;Co%20Occitanie%20n&#176;1/Patrick%20COLL/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0" sqref="B20:B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 t="s">
        <v>351</v>
      </c>
      <c r="H7" s="1" t="s">
        <v>351</v>
      </c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2.19</v>
      </c>
      <c r="C8" s="26">
        <v>1.163</v>
      </c>
      <c r="D8" s="26">
        <v>0.73199999999999998</v>
      </c>
      <c r="E8" s="26">
        <v>0.89600000000000002</v>
      </c>
      <c r="F8" s="26">
        <v>2.117</v>
      </c>
      <c r="G8" s="26">
        <v>0.72799999999999998</v>
      </c>
      <c r="H8" s="26">
        <v>0.56399999999999995</v>
      </c>
      <c r="I8" s="26"/>
      <c r="J8" s="26"/>
      <c r="K8" s="26"/>
      <c r="L8" s="103">
        <f>SUM(B8:K8)</f>
        <v>8.3899999999999988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 t="s">
        <v>33</v>
      </c>
      <c r="G9" s="1" t="s">
        <v>33</v>
      </c>
      <c r="H9" s="1" t="s">
        <v>33</v>
      </c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 t="str">
        <f>'[1]Onglet 2'!$B$15</f>
        <v>Gobelet</v>
      </c>
      <c r="F11" s="1" t="str">
        <f>'[1]Onglet 2'!$C$15</f>
        <v>Gobelet</v>
      </c>
      <c r="G11" s="1" t="str">
        <f>'[1]Onglet 2'!$D$15</f>
        <v>Gobelet</v>
      </c>
      <c r="H11" s="1" t="str">
        <f>'[1]Onglet 2'!$D$15</f>
        <v>Gobelet</v>
      </c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250</v>
      </c>
      <c r="C12" s="1">
        <v>250</v>
      </c>
      <c r="D12" s="1">
        <v>250</v>
      </c>
      <c r="E12" s="1">
        <v>250</v>
      </c>
      <c r="F12" s="1">
        <v>250</v>
      </c>
      <c r="G12" s="1">
        <v>250</v>
      </c>
      <c r="H12" s="1">
        <v>250</v>
      </c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 t="s">
        <v>5</v>
      </c>
      <c r="G13" s="27" t="s">
        <v>5</v>
      </c>
      <c r="H13" s="27" t="s">
        <v>5</v>
      </c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0.86</v>
      </c>
      <c r="C15" s="29">
        <v>0.86</v>
      </c>
      <c r="D15" s="29">
        <v>0.86</v>
      </c>
      <c r="E15" s="29">
        <v>0.86</v>
      </c>
      <c r="F15" s="29">
        <v>0.86</v>
      </c>
      <c r="G15" s="29">
        <v>0.86</v>
      </c>
      <c r="H15" s="29">
        <v>0.86</v>
      </c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83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76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81</v>
      </c>
      <c r="C19" s="1" t="s">
        <v>81</v>
      </c>
      <c r="D19" s="1" t="s">
        <v>81</v>
      </c>
      <c r="E19" s="1" t="s">
        <v>81</v>
      </c>
      <c r="F19" s="1" t="s">
        <v>81</v>
      </c>
      <c r="G19" s="1" t="s">
        <v>81</v>
      </c>
      <c r="H19" s="1" t="s">
        <v>81</v>
      </c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8.39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Amandier - Gobelet</v>
      </c>
      <c r="C26" s="11" t="str">
        <f t="shared" si="0"/>
        <v>Amandier - Gobelet</v>
      </c>
      <c r="D26" s="11" t="str">
        <f t="shared" si="0"/>
        <v>Amandier - Gobelet</v>
      </c>
      <c r="E26" s="11" t="str">
        <f t="shared" si="0"/>
        <v>Amandier - Gobelet</v>
      </c>
      <c r="F26" s="11" t="str">
        <f t="shared" si="0"/>
        <v>Amandier - Gobelet</v>
      </c>
      <c r="G26" s="11" t="str">
        <f t="shared" si="0"/>
        <v>Amandier - Gobelet</v>
      </c>
      <c r="H26" s="11" t="str">
        <f t="shared" si="0"/>
        <v>Amandier - Gobelet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150</v>
      </c>
      <c r="C27" s="12">
        <f>IF(C12="","",VLOOKUP(C26,'(ne pas modifier) BDD_REF'!$C$21:$D$42,2,FALSE))</f>
        <v>150</v>
      </c>
      <c r="D27" s="12">
        <f>IF(D12="","",VLOOKUP(D26,'(ne pas modifier) BDD_REF'!$C$21:$D$42,2,FALSE))</f>
        <v>150</v>
      </c>
      <c r="E27" s="12">
        <f>IF(E12="","",VLOOKUP(E26,'(ne pas modifier) BDD_REF'!$C$21:$D$42,2,FALSE))</f>
        <v>150</v>
      </c>
      <c r="F27" s="12">
        <f>IF(F12="","",VLOOKUP(F26,'(ne pas modifier) BDD_REF'!$C$21:$D$42,2,FALSE))</f>
        <v>150</v>
      </c>
      <c r="G27" s="12">
        <f>IF(G12="","",VLOOKUP(G26,'(ne pas modifier) BDD_REF'!$C$21:$D$42,2,FALSE))</f>
        <v>150</v>
      </c>
      <c r="H27" s="12">
        <f>IF(H12="","",VLOOKUP(H26,'(ne pas modifier) BDD_REF'!$C$21:$D$42,2,FALSE))</f>
        <v>150</v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>OUI</v>
      </c>
      <c r="H28" s="13" t="str">
        <f t="shared" si="1"/>
        <v>OUI</v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>Climat Sec Mediterranéen - Grandes cultures</v>
      </c>
      <c r="F34" s="46" t="str">
        <f>CONCATENATE(Eligibilité_projet!F13," - ",Eligibilité_projet!F16)</f>
        <v>Climat Sec Mediterranéen - Grandes cultures</v>
      </c>
      <c r="G34" s="46" t="str">
        <f>CONCATENATE(Eligibilité_projet!G13," - ",Eligibilité_projet!G16)</f>
        <v>Climat Sec Mediterranéen - Grandes cultures</v>
      </c>
      <c r="H34" s="46" t="str">
        <f>CONCATENATE(Eligibilité_projet!H13," - ",Eligibilité_projet!H16)</f>
        <v>Climat Sec Mediterranéen - Grandes cultures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>20 - Grandes cultures-Climat Sec Mediterranéen</v>
      </c>
      <c r="F35" s="46" t="str">
        <f>CONCATENATE(Eligibilité_projet!F14," - ",Eligibilité_projet!F16,"-",Eligibilité_projet!F13)</f>
        <v>20 - Grandes cultures-Climat Sec Mediterranéen</v>
      </c>
      <c r="G35" s="46" t="str">
        <f>CONCATENATE(Eligibilité_projet!G14," - ",Eligibilité_projet!G16,"-",Eligibilité_projet!G13)</f>
        <v>20 - Grandes cultures-Climat Sec Mediterranéen</v>
      </c>
      <c r="H35" s="46" t="str">
        <f>CONCATENATE(Eligibilité_projet!H14," - ",Eligibilité_projet!H16,"-",Eligibilité_projet!H13)</f>
        <v>20 - Grandes cultures-Climat Sec Mediterranéen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54.828839999999992</v>
      </c>
      <c r="C36" s="47">
        <f>RECant_sol!D9</f>
        <v>29.116867999999997</v>
      </c>
      <c r="D36" s="47">
        <f>RECant_sol!E9</f>
        <v>18.326351999999996</v>
      </c>
      <c r="E36" s="47">
        <f>RECant_sol!F9</f>
        <v>22.432255999999999</v>
      </c>
      <c r="F36" s="47">
        <f>RECant_sol!G9</f>
        <v>53.001211999999988</v>
      </c>
      <c r="G36" s="47">
        <f>RECant_sol!H9</f>
        <v>18.226207999999996</v>
      </c>
      <c r="H36" s="47">
        <f>RECant_sol!I9</f>
        <v>14.120303999999997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210.05203999999998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80.384123809523814</v>
      </c>
      <c r="C37" s="48">
        <f>RECant_biom!D28</f>
        <v>42.688007301587298</v>
      </c>
      <c r="D37" s="47">
        <f>RECant_biom!E28</f>
        <v>26.868118095238092</v>
      </c>
      <c r="E37" s="47">
        <f>RECant_biom!F28</f>
        <v>32.887751111111108</v>
      </c>
      <c r="F37" s="47">
        <f>RECant_biom!G28</f>
        <v>77.704653015873006</v>
      </c>
      <c r="G37" s="47">
        <f>RECant_biom!H28</f>
        <v>26.721297777777778</v>
      </c>
      <c r="H37" s="47">
        <f>RECant_biom!I28</f>
        <v>20.701664761904759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307.9556158730158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135.21296380952381</v>
      </c>
      <c r="C38" s="48">
        <f t="shared" si="3"/>
        <v>71.804875301587288</v>
      </c>
      <c r="D38" s="47">
        <f t="shared" si="3"/>
        <v>45.194470095238088</v>
      </c>
      <c r="E38" s="47">
        <f t="shared" si="3"/>
        <v>55.32000711111111</v>
      </c>
      <c r="F38" s="47">
        <f t="shared" si="3"/>
        <v>130.705865015873</v>
      </c>
      <c r="G38" s="47">
        <f t="shared" si="3"/>
        <v>44.947505777777778</v>
      </c>
      <c r="H38" s="47">
        <f t="shared" si="3"/>
        <v>34.821968761904756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518.00765587301578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>OUI</v>
      </c>
      <c r="H39" s="13" t="str">
        <f t="shared" si="4"/>
        <v>OUI</v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>OUI</v>
      </c>
      <c r="H43" s="13" t="str">
        <f t="shared" si="5"/>
        <v>OUI</v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>OUI</v>
      </c>
      <c r="H46" s="13" t="str">
        <f t="shared" si="6"/>
        <v>OUI</v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2.6381574255918001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2.6381574255918001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2.6381574255918001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2.6381574255918001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2.6381574255918001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2.6381574255918001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2.6381574255918001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18.467101979142601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-28.887823810230209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-15.340885429816318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-9.6556561776659873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-11.818945266651264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-27.924896349889202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-9.602893029154151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-7.4396039401688752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-110.67070400357602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C135" sqref="C135:I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2.6381574255918001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2.6381574255918001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2.6381574255918001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2.6381574255918001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2.6381574255918001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2.6381574255918001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2.6381574255918001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18.467101979142601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93">
        <v>45</v>
      </c>
      <c r="D8" s="93">
        <v>45</v>
      </c>
      <c r="E8" s="93">
        <v>45</v>
      </c>
      <c r="F8" s="93">
        <v>45</v>
      </c>
      <c r="G8" s="93">
        <v>45</v>
      </c>
      <c r="H8" s="93">
        <v>45</v>
      </c>
      <c r="I8" s="93">
        <v>45</v>
      </c>
      <c r="J8" s="93"/>
      <c r="K8" s="93"/>
      <c r="L8" s="93"/>
      <c r="M8" s="42">
        <f t="shared" si="0"/>
        <v>315</v>
      </c>
    </row>
    <row r="9" spans="1:15" x14ac:dyDescent="0.3">
      <c r="B9" s="7" t="s">
        <v>314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0.27</v>
      </c>
      <c r="D10" s="42">
        <f>D7*'(ne pas modifier) BDD_REF'!$B$207 + (D8+D9)*'(ne pas modifier) BDD_REF'!$B$208</f>
        <v>0.27</v>
      </c>
      <c r="E10" s="42">
        <f>E7*'(ne pas modifier) BDD_REF'!$B$207 + (E8+E9)*'(ne pas modifier) BDD_REF'!$B$208</f>
        <v>0.27</v>
      </c>
      <c r="F10" s="42">
        <f>F7*'(ne pas modifier) BDD_REF'!$B$207 + (F8+F9)*'(ne pas modifier) BDD_REF'!$B$208</f>
        <v>0.27</v>
      </c>
      <c r="G10" s="42">
        <f>G7*'(ne pas modifier) BDD_REF'!$B$207 + (G8+G9)*'(ne pas modifier) BDD_REF'!$B$208</f>
        <v>0.27</v>
      </c>
      <c r="H10" s="42">
        <f>H7*'(ne pas modifier) BDD_REF'!$B$207 + (H8+H9)*'(ne pas modifier) BDD_REF'!$B$208</f>
        <v>0.27</v>
      </c>
      <c r="I10" s="42">
        <f>I7*'(ne pas modifier) BDD_REF'!$B$207 + (I8+I9)*'(ne pas modifier) BDD_REF'!$B$208</f>
        <v>0.27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1.8900000000000001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9.4500000000000001E-2</v>
      </c>
      <c r="D11" s="42">
        <f>((D7*'(ne pas modifier) BDD_REF'!$B$220)+('RECeff + REIamont (2)'!D8+'RECeff + REIamont (2)'!D9)*'(ne pas modifier) BDD_REF'!$B$221)*'(ne pas modifier) BDD_REF'!$B$209</f>
        <v>9.4500000000000001E-2</v>
      </c>
      <c r="E11" s="42">
        <f>((E7*'(ne pas modifier) BDD_REF'!$B$220)+('RECeff + REIamont (2)'!E8+'RECeff + REIamont (2)'!E9)*'(ne pas modifier) BDD_REF'!$B$221)*'(ne pas modifier) BDD_REF'!$B$209</f>
        <v>9.4500000000000001E-2</v>
      </c>
      <c r="F11" s="42">
        <f>((F7*'(ne pas modifier) BDD_REF'!$B$220)+('RECeff + REIamont (2)'!F8+'RECeff + REIamont (2)'!F9)*'(ne pas modifier) BDD_REF'!$B$221)*'(ne pas modifier) BDD_REF'!$B$209</f>
        <v>9.4500000000000001E-2</v>
      </c>
      <c r="G11" s="42">
        <f>((G7*'(ne pas modifier) BDD_REF'!$B$220)+('RECeff + REIamont (2)'!G8+'RECeff + REIamont (2)'!G9)*'(ne pas modifier) BDD_REF'!$B$221)*'(ne pas modifier) BDD_REF'!$B$209</f>
        <v>9.4500000000000001E-2</v>
      </c>
      <c r="H11" s="42">
        <f>((H7*'(ne pas modifier) BDD_REF'!$B$220)+('RECeff + REIamont (2)'!H8+'RECeff + REIamont (2)'!H9)*'(ne pas modifier) BDD_REF'!$B$221)*'(ne pas modifier) BDD_REF'!$B$209</f>
        <v>9.4500000000000001E-2</v>
      </c>
      <c r="I11" s="42">
        <f>((I7*'(ne pas modifier) BDD_REF'!$B$220)+('RECeff + REIamont (2)'!I8+'RECeff + REIamont (2)'!I9)*'(ne pas modifier) BDD_REF'!$B$221)*'(ne pas modifier) BDD_REF'!$B$209</f>
        <v>9.4500000000000001E-2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0.66150000000000009</v>
      </c>
    </row>
    <row r="12" spans="1:15" x14ac:dyDescent="0.3">
      <c r="B12" s="20" t="s">
        <v>330</v>
      </c>
      <c r="C12" s="42">
        <f>(C7+C8+C9)*'(ne pas modifier) BDD_REF'!$B$222*'(ne pas modifier) BDD_REF'!$B$210</f>
        <v>0.11879999999999998</v>
      </c>
      <c r="D12" s="42">
        <f>(D7+D8+D9)*'(ne pas modifier) BDD_REF'!$B$222*'(ne pas modifier) BDD_REF'!$B$210</f>
        <v>0.11879999999999998</v>
      </c>
      <c r="E12" s="42">
        <f>(E7+E8+E9)*'(ne pas modifier) BDD_REF'!$B$222*'(ne pas modifier) BDD_REF'!$B$210</f>
        <v>0.11879999999999998</v>
      </c>
      <c r="F12" s="42">
        <f>(F7+F8+F9)*'(ne pas modifier) BDD_REF'!$B$222*'(ne pas modifier) BDD_REF'!$B$210</f>
        <v>0.11879999999999998</v>
      </c>
      <c r="G12" s="42">
        <f>(G7+G8+G9)*'(ne pas modifier) BDD_REF'!$B$222*'(ne pas modifier) BDD_REF'!$B$210</f>
        <v>0.11879999999999998</v>
      </c>
      <c r="H12" s="42">
        <f>(H7+H8+H9)*'(ne pas modifier) BDD_REF'!$B$222*'(ne pas modifier) BDD_REF'!$B$210</f>
        <v>0.11879999999999998</v>
      </c>
      <c r="I12" s="42">
        <f>(I7+I8+I9)*'(ne pas modifier) BDD_REF'!$B$222*'(ne pas modifier) BDD_REF'!$B$210</f>
        <v>0.11879999999999998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0.83159999999999989</v>
      </c>
    </row>
    <row r="13" spans="1:15" x14ac:dyDescent="0.3">
      <c r="B13" s="7" t="s">
        <v>315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15</v>
      </c>
      <c r="D14" s="93">
        <v>15</v>
      </c>
      <c r="E14" s="93">
        <v>15</v>
      </c>
      <c r="F14" s="93">
        <v>15</v>
      </c>
      <c r="G14" s="93">
        <v>15</v>
      </c>
      <c r="H14" s="93">
        <v>15</v>
      </c>
      <c r="I14" s="93">
        <v>15</v>
      </c>
      <c r="J14" s="93"/>
      <c r="K14" s="93"/>
      <c r="L14" s="93"/>
      <c r="M14" s="42">
        <f t="shared" si="0"/>
        <v>105</v>
      </c>
    </row>
    <row r="15" spans="1:15" x14ac:dyDescent="0.3">
      <c r="B15" s="7" t="s">
        <v>317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4.6064999999999995E-2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4.6064999999999995E-2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4.6064999999999995E-2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4.6064999999999995E-2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4.6064999999999995E-2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4.6064999999999995E-2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4.6064999999999995E-2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0.32245499999999994</v>
      </c>
    </row>
    <row r="20" spans="1:108" x14ac:dyDescent="0.3">
      <c r="B20" s="7" t="s">
        <v>321</v>
      </c>
      <c r="C20" s="93">
        <v>1800</v>
      </c>
      <c r="D20" s="93">
        <v>1800</v>
      </c>
      <c r="E20" s="93">
        <v>1800</v>
      </c>
      <c r="F20" s="93">
        <v>1800</v>
      </c>
      <c r="G20" s="93">
        <v>1800</v>
      </c>
      <c r="H20" s="93">
        <v>1800</v>
      </c>
      <c r="I20" s="93">
        <v>1800</v>
      </c>
      <c r="J20" s="93"/>
      <c r="K20" s="93"/>
      <c r="L20" s="93"/>
      <c r="M20" s="42">
        <f t="shared" si="0"/>
        <v>12600</v>
      </c>
    </row>
    <row r="21" spans="1:108" x14ac:dyDescent="0.3">
      <c r="B21" s="3" t="s">
        <v>184</v>
      </c>
      <c r="C21" s="42">
        <f>(C20*'(ne pas modifier) BDD_REF'!$B$211)/1000</f>
        <v>0.10260000000000001</v>
      </c>
      <c r="D21" s="42">
        <f>(D20*'(ne pas modifier) BDD_REF'!$B$211)/1000</f>
        <v>0.10260000000000001</v>
      </c>
      <c r="E21" s="42">
        <f>(E20*'(ne pas modifier) BDD_REF'!$B$211)/1000</f>
        <v>0.10260000000000001</v>
      </c>
      <c r="F21" s="42">
        <f>(F20*'(ne pas modifier) BDD_REF'!$B$211)/1000</f>
        <v>0.10260000000000001</v>
      </c>
      <c r="G21" s="42">
        <f>(G20*'(ne pas modifier) BDD_REF'!$B$211)/1000</f>
        <v>0.10260000000000001</v>
      </c>
      <c r="H21" s="42">
        <f>(H20*'(ne pas modifier) BDD_REF'!$B$211)/1000</f>
        <v>0.10260000000000001</v>
      </c>
      <c r="I21" s="42">
        <f>(I20*'(ne pas modifier) BDD_REF'!$B$211)/1000</f>
        <v>0.10260000000000001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0.71820000000000006</v>
      </c>
    </row>
    <row r="22" spans="1:108" s="17" customFormat="1" x14ac:dyDescent="0.3">
      <c r="A22" s="19"/>
      <c r="B22" s="20" t="s">
        <v>185</v>
      </c>
      <c r="C22" s="94">
        <f>C19+C21</f>
        <v>0.14866499999999999</v>
      </c>
      <c r="D22" s="94">
        <f t="shared" ref="D22:L22" si="1">D19+D21</f>
        <v>0.14866499999999999</v>
      </c>
      <c r="E22" s="94">
        <f t="shared" si="1"/>
        <v>0.14866499999999999</v>
      </c>
      <c r="F22" s="94">
        <f t="shared" si="1"/>
        <v>0.14866499999999999</v>
      </c>
      <c r="G22" s="94">
        <f t="shared" si="1"/>
        <v>0.14866499999999999</v>
      </c>
      <c r="H22" s="94">
        <f t="shared" si="1"/>
        <v>0.14866499999999999</v>
      </c>
      <c r="I22" s="94">
        <f t="shared" si="1"/>
        <v>0.14866499999999999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1.0406550000000001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25</v>
      </c>
      <c r="D23" s="93">
        <v>25</v>
      </c>
      <c r="E23" s="93">
        <v>25</v>
      </c>
      <c r="F23" s="93">
        <v>25</v>
      </c>
      <c r="G23" s="93">
        <v>25</v>
      </c>
      <c r="H23" s="93">
        <v>25</v>
      </c>
      <c r="I23" s="93">
        <v>25</v>
      </c>
      <c r="J23" s="93"/>
      <c r="K23" s="93"/>
      <c r="L23" s="93"/>
      <c r="M23" s="42">
        <f t="shared" si="0"/>
        <v>175</v>
      </c>
    </row>
    <row r="24" spans="1:108" x14ac:dyDescent="0.3">
      <c r="B24" s="7" t="s">
        <v>323</v>
      </c>
      <c r="C24" s="93">
        <v>5</v>
      </c>
      <c r="D24" s="93">
        <v>5</v>
      </c>
      <c r="E24" s="93">
        <v>5</v>
      </c>
      <c r="F24" s="93">
        <v>5</v>
      </c>
      <c r="G24" s="93">
        <v>5</v>
      </c>
      <c r="H24" s="93">
        <v>5</v>
      </c>
      <c r="I24" s="93">
        <v>5</v>
      </c>
      <c r="J24" s="93"/>
      <c r="K24" s="93"/>
      <c r="L24" s="93"/>
      <c r="M24" s="42">
        <f t="shared" si="0"/>
        <v>35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3.9799999999999995E-2</v>
      </c>
      <c r="D25" s="42">
        <f>(D7*'(ne pas modifier) BDD_REF'!$B$212+'RECeff + REIamont (2)'!D23*'(ne pas modifier) BDD_REF'!$B$213+'RECeff + REIamont (2)'!D24*'(ne pas modifier) BDD_REF'!$B$214)/1000</f>
        <v>3.9799999999999995E-2</v>
      </c>
      <c r="E25" s="42">
        <f>(E7*'(ne pas modifier) BDD_REF'!$B$212+'RECeff + REIamont (2)'!E23*'(ne pas modifier) BDD_REF'!$B$213+'RECeff + REIamont (2)'!E24*'(ne pas modifier) BDD_REF'!$B$214)/1000</f>
        <v>3.9799999999999995E-2</v>
      </c>
      <c r="F25" s="42">
        <f>(F7*'(ne pas modifier) BDD_REF'!$B$212+'RECeff + REIamont (2)'!F23*'(ne pas modifier) BDD_REF'!$B$213+'RECeff + REIamont (2)'!F24*'(ne pas modifier) BDD_REF'!$B$214)/1000</f>
        <v>3.9799999999999995E-2</v>
      </c>
      <c r="G25" s="42">
        <f>(G7*'(ne pas modifier) BDD_REF'!$B$212+'RECeff + REIamont (2)'!G23*'(ne pas modifier) BDD_REF'!$B$213+'RECeff + REIamont (2)'!G24*'(ne pas modifier) BDD_REF'!$B$214)/1000</f>
        <v>3.9799999999999995E-2</v>
      </c>
      <c r="H25" s="42">
        <f>(H7*'(ne pas modifier) BDD_REF'!$B$212+'RECeff + REIamont (2)'!H23*'(ne pas modifier) BDD_REF'!$B$213+'RECeff + REIamont (2)'!H24*'(ne pas modifier) BDD_REF'!$B$214)/1000</f>
        <v>3.9799999999999995E-2</v>
      </c>
      <c r="I25" s="42">
        <f>(I7*'(ne pas modifier) BDD_REF'!$B$212+'RECeff + REIamont (2)'!I23*'(ne pas modifier) BDD_REF'!$B$213+'RECeff + REIamont (2)'!I24*'(ne pas modifier) BDD_REF'!$B$214)/1000</f>
        <v>3.9799999999999995E-2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0.27859999999999996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3.9799999999999995E-2</v>
      </c>
      <c r="D32" s="94">
        <f t="shared" ref="D32:L32" si="2">D25+D26+D31</f>
        <v>3.9799999999999995E-2</v>
      </c>
      <c r="E32" s="94">
        <f t="shared" si="2"/>
        <v>3.9799999999999995E-2</v>
      </c>
      <c r="F32" s="94">
        <f t="shared" si="2"/>
        <v>3.9799999999999995E-2</v>
      </c>
      <c r="G32" s="94">
        <f t="shared" si="2"/>
        <v>3.9799999999999995E-2</v>
      </c>
      <c r="H32" s="94">
        <f t="shared" si="2"/>
        <v>3.9799999999999995E-2</v>
      </c>
      <c r="I32" s="94">
        <f t="shared" si="2"/>
        <v>3.9799999999999995E-2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0.27859999999999996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0.38972492857142854</v>
      </c>
      <c r="D33" s="96">
        <f>((D10+D11+D12)/1000*44/28*'(ne pas modifier) BDD_REF'!$B$232)+'RECeff + REIamont (2)'!D22+'RECeff + REIamont (2)'!D32</f>
        <v>0.38972492857142854</v>
      </c>
      <c r="E33" s="96">
        <f>((E10+E11+E12)/1000*44/28*'(ne pas modifier) BDD_REF'!$B$232)+'RECeff + REIamont (2)'!E22+'RECeff + REIamont (2)'!E32</f>
        <v>0.38972492857142854</v>
      </c>
      <c r="F33" s="96">
        <f>((F10+F11+F12)/1000*44/28*'(ne pas modifier) BDD_REF'!$B$232)+'RECeff + REIamont (2)'!F22+'RECeff + REIamont (2)'!F32</f>
        <v>0.38972492857142854</v>
      </c>
      <c r="G33" s="96">
        <f>((G10+G11+G12)/1000*44/28*'(ne pas modifier) BDD_REF'!$B$232)+'RECeff + REIamont (2)'!G22+'RECeff + REIamont (2)'!G32</f>
        <v>0.38972492857142854</v>
      </c>
      <c r="H33" s="96">
        <f>((H10+H11+H12)/1000*44/28*'(ne pas modifier) BDD_REF'!$B$232)+'RECeff + REIamont (2)'!H22+'RECeff + REIamont (2)'!H32</f>
        <v>0.38972492857142854</v>
      </c>
      <c r="I33" s="96">
        <f>((I10+I11+I12)/1000*44/28*'(ne pas modifier) BDD_REF'!$B$232)+'RECeff + REIamont (2)'!I22+'RECeff + REIamont (2)'!I32</f>
        <v>0.38972492857142854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2.7280744999999995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93">
        <v>45</v>
      </c>
      <c r="D35" s="93">
        <v>45</v>
      </c>
      <c r="E35" s="93">
        <v>45</v>
      </c>
      <c r="F35" s="93">
        <v>45</v>
      </c>
      <c r="G35" s="93">
        <v>45</v>
      </c>
      <c r="H35" s="93">
        <v>45</v>
      </c>
      <c r="I35" s="93">
        <v>46</v>
      </c>
      <c r="J35" s="93"/>
      <c r="K35" s="93"/>
      <c r="L35" s="93"/>
      <c r="M35" s="42">
        <f t="shared" si="0"/>
        <v>316</v>
      </c>
    </row>
    <row r="36" spans="1:108" x14ac:dyDescent="0.3">
      <c r="B36" s="7" t="s">
        <v>314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0.27</v>
      </c>
      <c r="D37" s="42">
        <f>D34*'(ne pas modifier) BDD_REF'!$B$207 + (D35+D36)*'(ne pas modifier) BDD_REF'!$B$208</f>
        <v>0.27</v>
      </c>
      <c r="E37" s="42">
        <f>E34*'(ne pas modifier) BDD_REF'!$B$207 + (E35+E36)*'(ne pas modifier) BDD_REF'!$B$208</f>
        <v>0.27</v>
      </c>
      <c r="F37" s="42">
        <f>F34*'(ne pas modifier) BDD_REF'!$B$207 + (F35+F36)*'(ne pas modifier) BDD_REF'!$B$208</f>
        <v>0.27</v>
      </c>
      <c r="G37" s="42">
        <f>G34*'(ne pas modifier) BDD_REF'!$B$207 + (G35+G36)*'(ne pas modifier) BDD_REF'!$B$208</f>
        <v>0.27</v>
      </c>
      <c r="H37" s="42">
        <f>H34*'(ne pas modifier) BDD_REF'!$B$207 + (H35+H36)*'(ne pas modifier) BDD_REF'!$B$208</f>
        <v>0.27</v>
      </c>
      <c r="I37" s="42">
        <f>I34*'(ne pas modifier) BDD_REF'!$B$207 + (I35+I36)*'(ne pas modifier) BDD_REF'!$B$208</f>
        <v>0.27600000000000002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1.8960000000000001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9.4500000000000001E-2</v>
      </c>
      <c r="D38" s="42">
        <f>((D34*'(ne pas modifier) BDD_REF'!$B$220)+('RECeff + REIamont (2)'!D35+'RECeff + REIamont (2)'!D36)*'(ne pas modifier) BDD_REF'!$B$221)*'(ne pas modifier) BDD_REF'!$B$209</f>
        <v>9.4500000000000001E-2</v>
      </c>
      <c r="E38" s="42">
        <f>((E34*'(ne pas modifier) BDD_REF'!$B$220)+('RECeff + REIamont (2)'!E35+'RECeff + REIamont (2)'!E36)*'(ne pas modifier) BDD_REF'!$B$221)*'(ne pas modifier) BDD_REF'!$B$209</f>
        <v>9.4500000000000001E-2</v>
      </c>
      <c r="F38" s="42">
        <f>((F34*'(ne pas modifier) BDD_REF'!$B$220)+('RECeff + REIamont (2)'!F35+'RECeff + REIamont (2)'!F36)*'(ne pas modifier) BDD_REF'!$B$221)*'(ne pas modifier) BDD_REF'!$B$209</f>
        <v>9.4500000000000001E-2</v>
      </c>
      <c r="G38" s="42">
        <f>((G34*'(ne pas modifier) BDD_REF'!$B$220)+('RECeff + REIamont (2)'!G35+'RECeff + REIamont (2)'!G36)*'(ne pas modifier) BDD_REF'!$B$221)*'(ne pas modifier) BDD_REF'!$B$209</f>
        <v>9.4500000000000001E-2</v>
      </c>
      <c r="H38" s="42">
        <f>((H34*'(ne pas modifier) BDD_REF'!$B$220)+('RECeff + REIamont (2)'!H35+'RECeff + REIamont (2)'!H36)*'(ne pas modifier) BDD_REF'!$B$221)*'(ne pas modifier) BDD_REF'!$B$209</f>
        <v>9.4500000000000001E-2</v>
      </c>
      <c r="I38" s="42">
        <f>((I34*'(ne pas modifier) BDD_REF'!$B$220)+('RECeff + REIamont (2)'!I35+'RECeff + REIamont (2)'!I36)*'(ne pas modifier) BDD_REF'!$B$221)*'(ne pas modifier) BDD_REF'!$B$209</f>
        <v>9.6600000000000005E-2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0.66360000000000008</v>
      </c>
    </row>
    <row r="39" spans="1:108" x14ac:dyDescent="0.3">
      <c r="B39" s="20" t="s">
        <v>330</v>
      </c>
      <c r="C39" s="42">
        <f>(C34+C35+C36)*'(ne pas modifier) BDD_REF'!$B$222*'(ne pas modifier) BDD_REF'!$B$210</f>
        <v>0.11879999999999998</v>
      </c>
      <c r="D39" s="42">
        <f>(D34+D35+D36)*'(ne pas modifier) BDD_REF'!$B$222*'(ne pas modifier) BDD_REF'!$B$210</f>
        <v>0.11879999999999998</v>
      </c>
      <c r="E39" s="42">
        <f>(E34+E35+E36)*'(ne pas modifier) BDD_REF'!$B$222*'(ne pas modifier) BDD_REF'!$B$210</f>
        <v>0.11879999999999998</v>
      </c>
      <c r="F39" s="42">
        <f>(F34+F35+F36)*'(ne pas modifier) BDD_REF'!$B$222*'(ne pas modifier) BDD_REF'!$B$210</f>
        <v>0.11879999999999998</v>
      </c>
      <c r="G39" s="42">
        <f>(G34+G35+G36)*'(ne pas modifier) BDD_REF'!$B$222*'(ne pas modifier) BDD_REF'!$B$210</f>
        <v>0.11879999999999998</v>
      </c>
      <c r="H39" s="42">
        <f>(H34+H35+H36)*'(ne pas modifier) BDD_REF'!$B$222*'(ne pas modifier) BDD_REF'!$B$210</f>
        <v>0.11879999999999998</v>
      </c>
      <c r="I39" s="42">
        <f>(I34+I35+I36)*'(ne pas modifier) BDD_REF'!$B$222*'(ne pas modifier) BDD_REF'!$B$210</f>
        <v>0.12143999999999998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0.83423999999999987</v>
      </c>
    </row>
    <row r="40" spans="1:108" x14ac:dyDescent="0.3">
      <c r="B40" s="7" t="s">
        <v>315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15</v>
      </c>
      <c r="D41" s="93">
        <v>15</v>
      </c>
      <c r="E41" s="93">
        <v>15</v>
      </c>
      <c r="F41" s="93">
        <v>15</v>
      </c>
      <c r="G41" s="93">
        <v>15</v>
      </c>
      <c r="H41" s="93">
        <v>15</v>
      </c>
      <c r="I41" s="93">
        <v>15</v>
      </c>
      <c r="J41" s="93"/>
      <c r="K41" s="93"/>
      <c r="L41" s="93"/>
      <c r="M41" s="42">
        <f t="shared" si="3"/>
        <v>105</v>
      </c>
    </row>
    <row r="42" spans="1:108" x14ac:dyDescent="0.3">
      <c r="B42" s="7" t="s">
        <v>317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4.6064999999999995E-2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4.6064999999999995E-2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4.6064999999999995E-2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4.6064999999999995E-2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4.6064999999999995E-2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4.6064999999999995E-2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4.6064999999999995E-2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0.32245499999999994</v>
      </c>
    </row>
    <row r="47" spans="1:108" x14ac:dyDescent="0.3">
      <c r="B47" s="7" t="s">
        <v>321</v>
      </c>
      <c r="C47" s="93">
        <v>1800</v>
      </c>
      <c r="D47" s="93">
        <v>1800</v>
      </c>
      <c r="E47" s="93">
        <v>1800</v>
      </c>
      <c r="F47" s="93">
        <v>1800</v>
      </c>
      <c r="G47" s="93">
        <v>1800</v>
      </c>
      <c r="H47" s="93">
        <v>1800</v>
      </c>
      <c r="I47" s="93">
        <v>1800</v>
      </c>
      <c r="J47" s="93"/>
      <c r="K47" s="93"/>
      <c r="L47" s="93"/>
      <c r="M47" s="42">
        <f t="shared" si="3"/>
        <v>12600</v>
      </c>
    </row>
    <row r="48" spans="1:108" x14ac:dyDescent="0.3">
      <c r="B48" s="3" t="s">
        <v>184</v>
      </c>
      <c r="C48" s="42">
        <f>(C47*'(ne pas modifier) BDD_REF'!$B$211)/1000</f>
        <v>0.10260000000000001</v>
      </c>
      <c r="D48" s="42">
        <f>(D47*'(ne pas modifier) BDD_REF'!$B$211)/1000</f>
        <v>0.10260000000000001</v>
      </c>
      <c r="E48" s="42">
        <f>(E47*'(ne pas modifier) BDD_REF'!$B$211)/1000</f>
        <v>0.10260000000000001</v>
      </c>
      <c r="F48" s="42">
        <f>(F47*'(ne pas modifier) BDD_REF'!$B$211)/1000</f>
        <v>0.10260000000000001</v>
      </c>
      <c r="G48" s="42">
        <f>(G47*'(ne pas modifier) BDD_REF'!$B$211)/1000</f>
        <v>0.10260000000000001</v>
      </c>
      <c r="H48" s="42">
        <f>(H47*'(ne pas modifier) BDD_REF'!$B$211)/1000</f>
        <v>0.10260000000000001</v>
      </c>
      <c r="I48" s="42">
        <f>(I47*'(ne pas modifier) BDD_REF'!$B$211)/1000</f>
        <v>0.10260000000000001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0.71820000000000006</v>
      </c>
    </row>
    <row r="49" spans="1:108" s="17" customFormat="1" x14ac:dyDescent="0.3">
      <c r="A49" s="19"/>
      <c r="B49" s="20" t="s">
        <v>185</v>
      </c>
      <c r="C49" s="94">
        <f>C46+C48</f>
        <v>0.14866499999999999</v>
      </c>
      <c r="D49" s="94">
        <f t="shared" ref="D49:L49" si="4">D46+D48</f>
        <v>0.14866499999999999</v>
      </c>
      <c r="E49" s="94">
        <f t="shared" si="4"/>
        <v>0.14866499999999999</v>
      </c>
      <c r="F49" s="94">
        <f t="shared" si="4"/>
        <v>0.14866499999999999</v>
      </c>
      <c r="G49" s="94">
        <f t="shared" si="4"/>
        <v>0.14866499999999999</v>
      </c>
      <c r="H49" s="94">
        <f t="shared" si="4"/>
        <v>0.14866499999999999</v>
      </c>
      <c r="I49" s="94">
        <f t="shared" si="4"/>
        <v>0.14866499999999999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1.0406550000000001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25</v>
      </c>
      <c r="D50" s="93">
        <v>25</v>
      </c>
      <c r="E50" s="93">
        <v>25</v>
      </c>
      <c r="F50" s="93">
        <v>25</v>
      </c>
      <c r="G50" s="93">
        <v>25</v>
      </c>
      <c r="H50" s="93">
        <v>25</v>
      </c>
      <c r="I50" s="93">
        <v>25</v>
      </c>
      <c r="J50" s="93"/>
      <c r="K50" s="93"/>
      <c r="L50" s="93"/>
      <c r="M50" s="42">
        <f t="shared" si="3"/>
        <v>175</v>
      </c>
    </row>
    <row r="51" spans="1:108" x14ac:dyDescent="0.3">
      <c r="B51" s="7" t="s">
        <v>323</v>
      </c>
      <c r="C51" s="93">
        <v>5</v>
      </c>
      <c r="D51" s="93">
        <v>5</v>
      </c>
      <c r="E51" s="93">
        <v>5</v>
      </c>
      <c r="F51" s="93">
        <v>5</v>
      </c>
      <c r="G51" s="93">
        <v>5</v>
      </c>
      <c r="H51" s="93">
        <v>5</v>
      </c>
      <c r="I51" s="93">
        <v>5</v>
      </c>
      <c r="J51" s="93"/>
      <c r="K51" s="93"/>
      <c r="L51" s="93"/>
      <c r="M51" s="42">
        <f t="shared" si="3"/>
        <v>35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3.9799999999999995E-2</v>
      </c>
      <c r="D52" s="42">
        <f>(D34*'(ne pas modifier) BDD_REF'!$B$212+'RECeff + REIamont (2)'!D50*'(ne pas modifier) BDD_REF'!$B$213+'RECeff + REIamont (2)'!D51*'(ne pas modifier) BDD_REF'!$B$214)/1000</f>
        <v>3.9799999999999995E-2</v>
      </c>
      <c r="E52" s="42">
        <f>(E34*'(ne pas modifier) BDD_REF'!$B$212+'RECeff + REIamont (2)'!E50*'(ne pas modifier) BDD_REF'!$B$213+'RECeff + REIamont (2)'!E51*'(ne pas modifier) BDD_REF'!$B$214)/1000</f>
        <v>3.9799999999999995E-2</v>
      </c>
      <c r="F52" s="42">
        <f>(F34*'(ne pas modifier) BDD_REF'!$B$212+'RECeff + REIamont (2)'!F50*'(ne pas modifier) BDD_REF'!$B$213+'RECeff + REIamont (2)'!F51*'(ne pas modifier) BDD_REF'!$B$214)/1000</f>
        <v>3.9799999999999995E-2</v>
      </c>
      <c r="G52" s="42">
        <f>(G34*'(ne pas modifier) BDD_REF'!$B$212+'RECeff + REIamont (2)'!G50*'(ne pas modifier) BDD_REF'!$B$213+'RECeff + REIamont (2)'!G51*'(ne pas modifier) BDD_REF'!$B$214)/1000</f>
        <v>3.9799999999999995E-2</v>
      </c>
      <c r="H52" s="42">
        <f>(H34*'(ne pas modifier) BDD_REF'!$B$212+'RECeff + REIamont (2)'!H50*'(ne pas modifier) BDD_REF'!$B$213+'RECeff + REIamont (2)'!H51*'(ne pas modifier) BDD_REF'!$B$214)/1000</f>
        <v>3.9799999999999995E-2</v>
      </c>
      <c r="I52" s="42">
        <f>(I34*'(ne pas modifier) BDD_REF'!$B$212+'RECeff + REIamont (2)'!I50*'(ne pas modifier) BDD_REF'!$B$213+'RECeff + REIamont (2)'!I51*'(ne pas modifier) BDD_REF'!$B$214)/1000</f>
        <v>3.9799999999999995E-2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0.27859999999999996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186</v>
      </c>
      <c r="C59" s="94">
        <f>C52+C53+C58</f>
        <v>3.9799999999999995E-2</v>
      </c>
      <c r="D59" s="94">
        <f t="shared" ref="D59:L59" si="5">D52+D53+D58</f>
        <v>3.9799999999999995E-2</v>
      </c>
      <c r="E59" s="94">
        <f t="shared" si="5"/>
        <v>3.9799999999999995E-2</v>
      </c>
      <c r="F59" s="94">
        <f t="shared" si="5"/>
        <v>3.9799999999999995E-2</v>
      </c>
      <c r="G59" s="94">
        <f t="shared" si="5"/>
        <v>3.9799999999999995E-2</v>
      </c>
      <c r="H59" s="94">
        <f t="shared" si="5"/>
        <v>3.9799999999999995E-2</v>
      </c>
      <c r="I59" s="94">
        <f t="shared" si="5"/>
        <v>3.9799999999999995E-2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0.27859999999999996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0.38972492857142854</v>
      </c>
      <c r="D60" s="96">
        <f>((D37+D38+D39)/1000*44/28*'(ne pas modifier) BDD_REF'!$B$232)+'RECeff + REIamont (2)'!D49+'RECeff + REIamont (2)'!D59</f>
        <v>0.38972492857142854</v>
      </c>
      <c r="E60" s="96">
        <f>((E37+E38+E39)/1000*44/28*'(ne pas modifier) BDD_REF'!$B$232)+'RECeff + REIamont (2)'!E49+'RECeff + REIamont (2)'!E59</f>
        <v>0.38972492857142854</v>
      </c>
      <c r="F60" s="96">
        <f>((F37+F38+F39)/1000*44/28*'(ne pas modifier) BDD_REF'!$B$232)+'RECeff + REIamont (2)'!F49+'RECeff + REIamont (2)'!F59</f>
        <v>0.38972492857142854</v>
      </c>
      <c r="G60" s="96">
        <f>((G37+G38+G39)/1000*44/28*'(ne pas modifier) BDD_REF'!$B$232)+'RECeff + REIamont (2)'!G49+'RECeff + REIamont (2)'!G59</f>
        <v>0.38972492857142854</v>
      </c>
      <c r="H60" s="96">
        <f>((H37+H38+H39)/1000*44/28*'(ne pas modifier) BDD_REF'!$B$232)+'RECeff + REIamont (2)'!H49+'RECeff + REIamont (2)'!H59</f>
        <v>0.38972492857142854</v>
      </c>
      <c r="I60" s="96">
        <f>((I37+I38+I39)/1000*44/28*'(ne pas modifier) BDD_REF'!$B$232)+'RECeff + REIamont (2)'!I49+'RECeff + REIamont (2)'!I59</f>
        <v>0.39419737142857142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2.7325469428571427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93">
        <v>45</v>
      </c>
      <c r="D62" s="93">
        <v>45</v>
      </c>
      <c r="E62" s="93">
        <v>45</v>
      </c>
      <c r="F62" s="93">
        <v>45</v>
      </c>
      <c r="G62" s="93">
        <v>45</v>
      </c>
      <c r="H62" s="93">
        <v>45</v>
      </c>
      <c r="I62" s="93">
        <v>46</v>
      </c>
      <c r="J62" s="93"/>
      <c r="K62" s="93"/>
      <c r="L62" s="93"/>
      <c r="M62" s="42">
        <f t="shared" si="3"/>
        <v>316</v>
      </c>
    </row>
    <row r="63" spans="1:108" x14ac:dyDescent="0.3">
      <c r="B63" s="7" t="s">
        <v>314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0.27</v>
      </c>
      <c r="D64" s="42">
        <f>D61*'(ne pas modifier) BDD_REF'!$B$207 + (D62+D63)*'(ne pas modifier) BDD_REF'!$B$208</f>
        <v>0.27</v>
      </c>
      <c r="E64" s="42">
        <f>E61*'(ne pas modifier) BDD_REF'!$B$207 + (E62+E63)*'(ne pas modifier) BDD_REF'!$B$208</f>
        <v>0.27</v>
      </c>
      <c r="F64" s="42">
        <f>F61*'(ne pas modifier) BDD_REF'!$B$207 + (F62+F63)*'(ne pas modifier) BDD_REF'!$B$208</f>
        <v>0.27</v>
      </c>
      <c r="G64" s="42">
        <f>G61*'(ne pas modifier) BDD_REF'!$B$207 + (G62+G63)*'(ne pas modifier) BDD_REF'!$B$208</f>
        <v>0.27</v>
      </c>
      <c r="H64" s="42">
        <f>H61*'(ne pas modifier) BDD_REF'!$B$207 + (H62+H63)*'(ne pas modifier) BDD_REF'!$B$208</f>
        <v>0.27</v>
      </c>
      <c r="I64" s="42">
        <f>I61*'(ne pas modifier) BDD_REF'!$B$207 + (I62+I63)*'(ne pas modifier) BDD_REF'!$B$208</f>
        <v>0.27600000000000002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1.8960000000000001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9.4500000000000001E-2</v>
      </c>
      <c r="D65" s="42">
        <f>((D61*'(ne pas modifier) BDD_REF'!$B$220)+('RECeff + REIamont (2)'!D62+'RECeff + REIamont (2)'!D63)*'(ne pas modifier) BDD_REF'!$B$221)*'(ne pas modifier) BDD_REF'!$B$209</f>
        <v>9.4500000000000001E-2</v>
      </c>
      <c r="E65" s="42">
        <f>((E61*'(ne pas modifier) BDD_REF'!$B$220)+('RECeff + REIamont (2)'!E62+'RECeff + REIamont (2)'!E63)*'(ne pas modifier) BDD_REF'!$B$221)*'(ne pas modifier) BDD_REF'!$B$209</f>
        <v>9.4500000000000001E-2</v>
      </c>
      <c r="F65" s="42">
        <f>((F61*'(ne pas modifier) BDD_REF'!$B$220)+('RECeff + REIamont (2)'!F62+'RECeff + REIamont (2)'!F63)*'(ne pas modifier) BDD_REF'!$B$221)*'(ne pas modifier) BDD_REF'!$B$209</f>
        <v>9.4500000000000001E-2</v>
      </c>
      <c r="G65" s="42">
        <f>((G61*'(ne pas modifier) BDD_REF'!$B$220)+('RECeff + REIamont (2)'!G62+'RECeff + REIamont (2)'!G63)*'(ne pas modifier) BDD_REF'!$B$221)*'(ne pas modifier) BDD_REF'!$B$209</f>
        <v>9.4500000000000001E-2</v>
      </c>
      <c r="H65" s="42">
        <f>((H61*'(ne pas modifier) BDD_REF'!$B$220)+('RECeff + REIamont (2)'!H62+'RECeff + REIamont (2)'!H63)*'(ne pas modifier) BDD_REF'!$B$221)*'(ne pas modifier) BDD_REF'!$B$209</f>
        <v>9.4500000000000001E-2</v>
      </c>
      <c r="I65" s="42">
        <f>((I61*'(ne pas modifier) BDD_REF'!$B$220)+('RECeff + REIamont (2)'!I62+'RECeff + REIamont (2)'!I63)*'(ne pas modifier) BDD_REF'!$B$221)*'(ne pas modifier) BDD_REF'!$B$209</f>
        <v>9.6600000000000005E-2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0.66360000000000008</v>
      </c>
    </row>
    <row r="66" spans="1:108" x14ac:dyDescent="0.3">
      <c r="B66" s="20" t="s">
        <v>330</v>
      </c>
      <c r="C66" s="42">
        <f>(C61+C62+C63)*'(ne pas modifier) BDD_REF'!$B$222*'(ne pas modifier) BDD_REF'!$B$210</f>
        <v>0.11879999999999998</v>
      </c>
      <c r="D66" s="42">
        <f>(D61+D62+D63)*'(ne pas modifier) BDD_REF'!$B$222*'(ne pas modifier) BDD_REF'!$B$210</f>
        <v>0.11879999999999998</v>
      </c>
      <c r="E66" s="42">
        <f>(E61+E62+E63)*'(ne pas modifier) BDD_REF'!$B$222*'(ne pas modifier) BDD_REF'!$B$210</f>
        <v>0.11879999999999998</v>
      </c>
      <c r="F66" s="42">
        <f>(F61+F62+F63)*'(ne pas modifier) BDD_REF'!$B$222*'(ne pas modifier) BDD_REF'!$B$210</f>
        <v>0.11879999999999998</v>
      </c>
      <c r="G66" s="42">
        <f>(G61+G62+G63)*'(ne pas modifier) BDD_REF'!$B$222*'(ne pas modifier) BDD_REF'!$B$210</f>
        <v>0.11879999999999998</v>
      </c>
      <c r="H66" s="42">
        <f>(H61+H62+H63)*'(ne pas modifier) BDD_REF'!$B$222*'(ne pas modifier) BDD_REF'!$B$210</f>
        <v>0.11879999999999998</v>
      </c>
      <c r="I66" s="42">
        <f>(I61+I62+I63)*'(ne pas modifier) BDD_REF'!$B$222*'(ne pas modifier) BDD_REF'!$B$210</f>
        <v>0.12143999999999998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0.83423999999999987</v>
      </c>
    </row>
    <row r="67" spans="1:108" x14ac:dyDescent="0.3">
      <c r="B67" s="7" t="s">
        <v>315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15</v>
      </c>
      <c r="D68" s="93">
        <v>15</v>
      </c>
      <c r="E68" s="93">
        <v>15</v>
      </c>
      <c r="F68" s="93">
        <v>15</v>
      </c>
      <c r="G68" s="93">
        <v>15</v>
      </c>
      <c r="H68" s="93">
        <v>15</v>
      </c>
      <c r="I68" s="93">
        <v>15</v>
      </c>
      <c r="J68" s="93"/>
      <c r="K68" s="93"/>
      <c r="L68" s="93"/>
      <c r="M68" s="42">
        <f t="shared" si="3"/>
        <v>105</v>
      </c>
    </row>
    <row r="69" spans="1:108" x14ac:dyDescent="0.3">
      <c r="B69" s="7" t="s">
        <v>317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/>
      <c r="D70" s="93"/>
      <c r="E70" s="93"/>
      <c r="F70" s="93"/>
      <c r="G70" s="93"/>
      <c r="H70" s="93"/>
      <c r="I70" s="93"/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/>
      <c r="D71" s="93"/>
      <c r="E71" s="93"/>
      <c r="F71" s="93"/>
      <c r="G71" s="93"/>
      <c r="H71" s="93"/>
      <c r="I71" s="93"/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/>
      <c r="D72" s="93"/>
      <c r="E72" s="93"/>
      <c r="F72" s="93"/>
      <c r="G72" s="93"/>
      <c r="H72" s="93"/>
      <c r="I72" s="93"/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4.6064999999999995E-2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4.6064999999999995E-2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4.6064999999999995E-2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4.6064999999999995E-2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4.6064999999999995E-2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4.6064999999999995E-2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4.6064999999999995E-2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0.32245499999999994</v>
      </c>
    </row>
    <row r="74" spans="1:108" x14ac:dyDescent="0.3">
      <c r="B74" s="7" t="s">
        <v>321</v>
      </c>
      <c r="C74" s="93">
        <v>1800</v>
      </c>
      <c r="D74" s="93">
        <v>1800</v>
      </c>
      <c r="E74" s="93">
        <v>1800</v>
      </c>
      <c r="F74" s="93">
        <v>1800</v>
      </c>
      <c r="G74" s="93">
        <v>1800</v>
      </c>
      <c r="H74" s="93">
        <v>1800</v>
      </c>
      <c r="I74" s="93">
        <v>1800</v>
      </c>
      <c r="J74" s="93"/>
      <c r="K74" s="93"/>
      <c r="L74" s="93"/>
      <c r="M74" s="42">
        <f t="shared" si="6"/>
        <v>12600</v>
      </c>
    </row>
    <row r="75" spans="1:108" x14ac:dyDescent="0.3">
      <c r="B75" s="3" t="s">
        <v>184</v>
      </c>
      <c r="C75" s="42">
        <f>(C74*'(ne pas modifier) BDD_REF'!$B$211)/1000</f>
        <v>0.10260000000000001</v>
      </c>
      <c r="D75" s="42">
        <f>(D74*'(ne pas modifier) BDD_REF'!$B$211)/1000</f>
        <v>0.10260000000000001</v>
      </c>
      <c r="E75" s="42">
        <f>(E74*'(ne pas modifier) BDD_REF'!$B$211)/1000</f>
        <v>0.10260000000000001</v>
      </c>
      <c r="F75" s="42">
        <f>(F74*'(ne pas modifier) BDD_REF'!$B$211)/1000</f>
        <v>0.10260000000000001</v>
      </c>
      <c r="G75" s="42">
        <f>(G74*'(ne pas modifier) BDD_REF'!$B$211)/1000</f>
        <v>0.10260000000000001</v>
      </c>
      <c r="H75" s="42">
        <f>(H74*'(ne pas modifier) BDD_REF'!$B$211)/1000</f>
        <v>0.10260000000000001</v>
      </c>
      <c r="I75" s="42">
        <f>(I74*'(ne pas modifier) BDD_REF'!$B$211)/1000</f>
        <v>0.10260000000000001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0.71820000000000006</v>
      </c>
    </row>
    <row r="76" spans="1:108" s="17" customFormat="1" x14ac:dyDescent="0.3">
      <c r="A76" s="19"/>
      <c r="B76" s="20" t="s">
        <v>185</v>
      </c>
      <c r="C76" s="94">
        <f>C73+C75</f>
        <v>0.14866499999999999</v>
      </c>
      <c r="D76" s="94">
        <f t="shared" ref="D76:L76" si="7">D73+D75</f>
        <v>0.14866499999999999</v>
      </c>
      <c r="E76" s="94">
        <f t="shared" si="7"/>
        <v>0.14866499999999999</v>
      </c>
      <c r="F76" s="94">
        <f t="shared" si="7"/>
        <v>0.14866499999999999</v>
      </c>
      <c r="G76" s="94">
        <f t="shared" si="7"/>
        <v>0.14866499999999999</v>
      </c>
      <c r="H76" s="94">
        <f t="shared" si="7"/>
        <v>0.14866499999999999</v>
      </c>
      <c r="I76" s="94">
        <f t="shared" si="7"/>
        <v>0.14866499999999999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1.0406550000000001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25</v>
      </c>
      <c r="D77" s="93">
        <v>25</v>
      </c>
      <c r="E77" s="93">
        <v>25</v>
      </c>
      <c r="F77" s="93">
        <v>25</v>
      </c>
      <c r="G77" s="93">
        <v>25</v>
      </c>
      <c r="H77" s="93">
        <v>25</v>
      </c>
      <c r="I77" s="93">
        <v>25</v>
      </c>
      <c r="J77" s="93"/>
      <c r="K77" s="93"/>
      <c r="L77" s="93"/>
      <c r="M77" s="42">
        <f t="shared" si="6"/>
        <v>175</v>
      </c>
    </row>
    <row r="78" spans="1:108" x14ac:dyDescent="0.3">
      <c r="B78" s="7" t="s">
        <v>323</v>
      </c>
      <c r="C78" s="93">
        <v>5</v>
      </c>
      <c r="D78" s="93">
        <v>5</v>
      </c>
      <c r="E78" s="93">
        <v>5</v>
      </c>
      <c r="F78" s="93">
        <v>5</v>
      </c>
      <c r="G78" s="93">
        <v>5</v>
      </c>
      <c r="H78" s="93">
        <v>5</v>
      </c>
      <c r="I78" s="93">
        <v>5</v>
      </c>
      <c r="J78" s="93"/>
      <c r="K78" s="93"/>
      <c r="L78" s="93"/>
      <c r="M78" s="42">
        <f t="shared" si="6"/>
        <v>35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3.9799999999999995E-2</v>
      </c>
      <c r="D79" s="42">
        <f>(D61*'(ne pas modifier) BDD_REF'!$B$212+'RECeff + REIamont (2)'!D77*'(ne pas modifier) BDD_REF'!$B$213+'RECeff + REIamont (2)'!D78*'(ne pas modifier) BDD_REF'!$B$214)/1000</f>
        <v>3.9799999999999995E-2</v>
      </c>
      <c r="E79" s="42">
        <f>(E61*'(ne pas modifier) BDD_REF'!$B$212+'RECeff + REIamont (2)'!E77*'(ne pas modifier) BDD_REF'!$B$213+'RECeff + REIamont (2)'!E78*'(ne pas modifier) BDD_REF'!$B$214)/1000</f>
        <v>3.9799999999999995E-2</v>
      </c>
      <c r="F79" s="42">
        <f>(F61*'(ne pas modifier) BDD_REF'!$B$212+'RECeff + REIamont (2)'!F77*'(ne pas modifier) BDD_REF'!$B$213+'RECeff + REIamont (2)'!F78*'(ne pas modifier) BDD_REF'!$B$214)/1000</f>
        <v>3.9799999999999995E-2</v>
      </c>
      <c r="G79" s="42">
        <f>(G61*'(ne pas modifier) BDD_REF'!$B$212+'RECeff + REIamont (2)'!G77*'(ne pas modifier) BDD_REF'!$B$213+'RECeff + REIamont (2)'!G78*'(ne pas modifier) BDD_REF'!$B$214)/1000</f>
        <v>3.9799999999999995E-2</v>
      </c>
      <c r="H79" s="42">
        <f>(H61*'(ne pas modifier) BDD_REF'!$B$212+'RECeff + REIamont (2)'!H77*'(ne pas modifier) BDD_REF'!$B$213+'RECeff + REIamont (2)'!H78*'(ne pas modifier) BDD_REF'!$B$214)/1000</f>
        <v>3.9799999999999995E-2</v>
      </c>
      <c r="I79" s="42">
        <f>(I61*'(ne pas modifier) BDD_REF'!$B$212+'RECeff + REIamont (2)'!I77*'(ne pas modifier) BDD_REF'!$B$213+'RECeff + REIamont (2)'!I78*'(ne pas modifier) BDD_REF'!$B$214)/1000</f>
        <v>3.9799999999999995E-2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0.27859999999999996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186</v>
      </c>
      <c r="C86" s="94">
        <f>C79+C80+C85</f>
        <v>3.9799999999999995E-2</v>
      </c>
      <c r="D86" s="94">
        <f t="shared" ref="D86:L86" si="8">D79+D80+D85</f>
        <v>3.9799999999999995E-2</v>
      </c>
      <c r="E86" s="94">
        <f t="shared" si="8"/>
        <v>3.9799999999999995E-2</v>
      </c>
      <c r="F86" s="94">
        <f t="shared" si="8"/>
        <v>3.9799999999999995E-2</v>
      </c>
      <c r="G86" s="94">
        <f t="shared" si="8"/>
        <v>3.9799999999999995E-2</v>
      </c>
      <c r="H86" s="94">
        <f t="shared" si="8"/>
        <v>3.9799999999999995E-2</v>
      </c>
      <c r="I86" s="94">
        <f t="shared" si="8"/>
        <v>3.9799999999999995E-2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0.27859999999999996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0.38972492857142854</v>
      </c>
      <c r="D87" s="96">
        <f>((D64+D65+D66)/1000*44/28*'(ne pas modifier) BDD_REF'!$B$232)+'RECeff + REIamont (2)'!D76+'RECeff + REIamont (2)'!D86</f>
        <v>0.38972492857142854</v>
      </c>
      <c r="E87" s="96">
        <f>((E64+E65+E66)/1000*44/28*'(ne pas modifier) BDD_REF'!$B$232)+'RECeff + REIamont (2)'!E76+'RECeff + REIamont (2)'!E86</f>
        <v>0.38972492857142854</v>
      </c>
      <c r="F87" s="96">
        <f>((F64+F65+F66)/1000*44/28*'(ne pas modifier) BDD_REF'!$B$232)+'RECeff + REIamont (2)'!F76+'RECeff + REIamont (2)'!F86</f>
        <v>0.38972492857142854</v>
      </c>
      <c r="G87" s="96">
        <f>((G64+G65+G66)/1000*44/28*'(ne pas modifier) BDD_REF'!$B$232)+'RECeff + REIamont (2)'!G76+'RECeff + REIamont (2)'!G86</f>
        <v>0.38972492857142854</v>
      </c>
      <c r="H87" s="96">
        <f>((H64+H65+H66)/1000*44/28*'(ne pas modifier) BDD_REF'!$B$232)+'RECeff + REIamont (2)'!H76+'RECeff + REIamont (2)'!H86</f>
        <v>0.38972492857142854</v>
      </c>
      <c r="I87" s="96">
        <f>((I64+I65+I66)/1000*44/28*'(ne pas modifier) BDD_REF'!$B$232)+'RECeff + REIamont (2)'!I76+'RECeff + REIamont (2)'!I86</f>
        <v>0.39419737142857142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2.7325469428571427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93">
        <v>70</v>
      </c>
      <c r="D89" s="93">
        <v>70</v>
      </c>
      <c r="E89" s="93">
        <v>70</v>
      </c>
      <c r="F89" s="93">
        <v>70</v>
      </c>
      <c r="G89" s="93">
        <v>70</v>
      </c>
      <c r="H89" s="93">
        <v>70</v>
      </c>
      <c r="I89" s="93">
        <v>70</v>
      </c>
      <c r="J89" s="93"/>
      <c r="K89" s="93"/>
      <c r="L89" s="93"/>
      <c r="M89" s="42">
        <f t="shared" si="6"/>
        <v>490</v>
      </c>
    </row>
    <row r="90" spans="1:108" x14ac:dyDescent="0.3">
      <c r="B90" s="7" t="s">
        <v>314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0.42</v>
      </c>
      <c r="D91" s="42">
        <f>D88*'(ne pas modifier) BDD_REF'!$B$207 + (D89+D90)*'(ne pas modifier) BDD_REF'!$B$208</f>
        <v>0.42</v>
      </c>
      <c r="E91" s="42">
        <f>E88*'(ne pas modifier) BDD_REF'!$B$207 + (E89+E90)*'(ne pas modifier) BDD_REF'!$B$208</f>
        <v>0.42</v>
      </c>
      <c r="F91" s="42">
        <f>F88*'(ne pas modifier) BDD_REF'!$B$207 + (F89+F90)*'(ne pas modifier) BDD_REF'!$B$208</f>
        <v>0.42</v>
      </c>
      <c r="G91" s="42">
        <f>G88*'(ne pas modifier) BDD_REF'!$B$207 + (G89+G90)*'(ne pas modifier) BDD_REF'!$B$208</f>
        <v>0.42</v>
      </c>
      <c r="H91" s="42">
        <f>H88*'(ne pas modifier) BDD_REF'!$B$207 + (H89+H90)*'(ne pas modifier) BDD_REF'!$B$208</f>
        <v>0.42</v>
      </c>
      <c r="I91" s="42">
        <f>I88*'(ne pas modifier) BDD_REF'!$B$207 + (I89+I90)*'(ne pas modifier) BDD_REF'!$B$208</f>
        <v>0.42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2.94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0.14699999999999999</v>
      </c>
      <c r="D92" s="42">
        <f>((D88*'(ne pas modifier) BDD_REF'!$B$220)+('RECeff + REIamont (2)'!D89+'RECeff + REIamont (2)'!D90)*'(ne pas modifier) BDD_REF'!$B$221)*'(ne pas modifier) BDD_REF'!$B$209</f>
        <v>0.14699999999999999</v>
      </c>
      <c r="E92" s="42">
        <f>((E88*'(ne pas modifier) BDD_REF'!$B$220)+('RECeff + REIamont (2)'!E89+'RECeff + REIamont (2)'!E90)*'(ne pas modifier) BDD_REF'!$B$221)*'(ne pas modifier) BDD_REF'!$B$209</f>
        <v>0.14699999999999999</v>
      </c>
      <c r="F92" s="42">
        <f>((F88*'(ne pas modifier) BDD_REF'!$B$220)+('RECeff + REIamont (2)'!F89+'RECeff + REIamont (2)'!F90)*'(ne pas modifier) BDD_REF'!$B$221)*'(ne pas modifier) BDD_REF'!$B$209</f>
        <v>0.14699999999999999</v>
      </c>
      <c r="G92" s="42">
        <f>((G88*'(ne pas modifier) BDD_REF'!$B$220)+('RECeff + REIamont (2)'!G89+'RECeff + REIamont (2)'!G90)*'(ne pas modifier) BDD_REF'!$B$221)*'(ne pas modifier) BDD_REF'!$B$209</f>
        <v>0.14699999999999999</v>
      </c>
      <c r="H92" s="42">
        <f>((H88*'(ne pas modifier) BDD_REF'!$B$220)+('RECeff + REIamont (2)'!H89+'RECeff + REIamont (2)'!H90)*'(ne pas modifier) BDD_REF'!$B$221)*'(ne pas modifier) BDD_REF'!$B$209</f>
        <v>0.14699999999999999</v>
      </c>
      <c r="I92" s="42">
        <f>((I88*'(ne pas modifier) BDD_REF'!$B$220)+('RECeff + REIamont (2)'!I89+'RECeff + REIamont (2)'!I90)*'(ne pas modifier) BDD_REF'!$B$221)*'(ne pas modifier) BDD_REF'!$B$209</f>
        <v>0.14699999999999999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1.0289999999999999</v>
      </c>
    </row>
    <row r="93" spans="1:108" x14ac:dyDescent="0.3">
      <c r="B93" s="20" t="s">
        <v>330</v>
      </c>
      <c r="C93" s="42">
        <f>(C88+C89+C90)*'(ne pas modifier) BDD_REF'!$B$222*'(ne pas modifier) BDD_REF'!$B$210</f>
        <v>0.18479999999999999</v>
      </c>
      <c r="D93" s="42">
        <f>(D88+D89+D90)*'(ne pas modifier) BDD_REF'!$B$222*'(ne pas modifier) BDD_REF'!$B$210</f>
        <v>0.18479999999999999</v>
      </c>
      <c r="E93" s="42">
        <f>(E88+E89+E90)*'(ne pas modifier) BDD_REF'!$B$222*'(ne pas modifier) BDD_REF'!$B$210</f>
        <v>0.18479999999999999</v>
      </c>
      <c r="F93" s="42">
        <f>(F88+F89+F90)*'(ne pas modifier) BDD_REF'!$B$222*'(ne pas modifier) BDD_REF'!$B$210</f>
        <v>0.18479999999999999</v>
      </c>
      <c r="G93" s="42">
        <f>(G88+G89+G90)*'(ne pas modifier) BDD_REF'!$B$222*'(ne pas modifier) BDD_REF'!$B$210</f>
        <v>0.18479999999999999</v>
      </c>
      <c r="H93" s="42">
        <f>(H88+H89+H90)*'(ne pas modifier) BDD_REF'!$B$222*'(ne pas modifier) BDD_REF'!$B$210</f>
        <v>0.18479999999999999</v>
      </c>
      <c r="I93" s="42">
        <f>(I88+I89+I90)*'(ne pas modifier) BDD_REF'!$B$222*'(ne pas modifier) BDD_REF'!$B$210</f>
        <v>0.18479999999999999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1.2936000000000001</v>
      </c>
    </row>
    <row r="94" spans="1:108" x14ac:dyDescent="0.3">
      <c r="B94" s="7" t="s">
        <v>315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20</v>
      </c>
      <c r="D95" s="93">
        <v>20</v>
      </c>
      <c r="E95" s="93">
        <v>20</v>
      </c>
      <c r="F95" s="93">
        <v>20</v>
      </c>
      <c r="G95" s="93">
        <v>20</v>
      </c>
      <c r="H95" s="93">
        <v>20</v>
      </c>
      <c r="I95" s="93">
        <v>20</v>
      </c>
      <c r="J95" s="93"/>
      <c r="K95" s="93"/>
      <c r="L95" s="93"/>
      <c r="M95" s="42">
        <f t="shared" si="6"/>
        <v>140</v>
      </c>
    </row>
    <row r="96" spans="1:108" x14ac:dyDescent="0.3">
      <c r="B96" s="7" t="s">
        <v>317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/>
      <c r="D97" s="93"/>
      <c r="E97" s="93"/>
      <c r="F97" s="93"/>
      <c r="G97" s="93"/>
      <c r="H97" s="93"/>
      <c r="I97" s="93"/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/>
      <c r="D98" s="93"/>
      <c r="E98" s="93"/>
      <c r="F98" s="93"/>
      <c r="G98" s="93"/>
      <c r="H98" s="93"/>
      <c r="I98" s="93"/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/>
      <c r="D99" s="93"/>
      <c r="E99" s="93"/>
      <c r="F99" s="93"/>
      <c r="G99" s="93"/>
      <c r="H99" s="93"/>
      <c r="I99" s="93"/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6.1419999999999995E-2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6.1419999999999995E-2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6.1419999999999995E-2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6.1419999999999995E-2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6.1419999999999995E-2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6.1419999999999995E-2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6.1419999999999995E-2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0.42993999999999993</v>
      </c>
    </row>
    <row r="101" spans="1:108" x14ac:dyDescent="0.3">
      <c r="B101" s="7" t="s">
        <v>321</v>
      </c>
      <c r="C101" s="93">
        <v>2000</v>
      </c>
      <c r="D101" s="93">
        <v>2000</v>
      </c>
      <c r="E101" s="93">
        <v>2000</v>
      </c>
      <c r="F101" s="93">
        <v>2000</v>
      </c>
      <c r="G101" s="93">
        <v>2000</v>
      </c>
      <c r="H101" s="93">
        <v>2000</v>
      </c>
      <c r="I101" s="93">
        <v>2000</v>
      </c>
      <c r="J101" s="93"/>
      <c r="K101" s="93"/>
      <c r="L101" s="93"/>
      <c r="M101" s="42">
        <f t="shared" si="6"/>
        <v>14000</v>
      </c>
    </row>
    <row r="102" spans="1:108" x14ac:dyDescent="0.3">
      <c r="B102" s="3" t="s">
        <v>184</v>
      </c>
      <c r="C102" s="42">
        <f>(C101*'(ne pas modifier) BDD_REF'!$B$211)/1000</f>
        <v>0.114</v>
      </c>
      <c r="D102" s="42">
        <f>(D101*'(ne pas modifier) BDD_REF'!$B$211)/1000</f>
        <v>0.114</v>
      </c>
      <c r="E102" s="42">
        <f>(E101*'(ne pas modifier) BDD_REF'!$B$211)/1000</f>
        <v>0.114</v>
      </c>
      <c r="F102" s="42">
        <f>(F101*'(ne pas modifier) BDD_REF'!$B$211)/1000</f>
        <v>0.114</v>
      </c>
      <c r="G102" s="42">
        <f>(G101*'(ne pas modifier) BDD_REF'!$B$211)/1000</f>
        <v>0.114</v>
      </c>
      <c r="H102" s="42">
        <f>(H101*'(ne pas modifier) BDD_REF'!$B$211)/1000</f>
        <v>0.114</v>
      </c>
      <c r="I102" s="42">
        <f>(I101*'(ne pas modifier) BDD_REF'!$B$211)/1000</f>
        <v>0.114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0.79800000000000004</v>
      </c>
    </row>
    <row r="103" spans="1:108" s="17" customFormat="1" x14ac:dyDescent="0.3">
      <c r="A103" s="19"/>
      <c r="B103" s="20" t="s">
        <v>185</v>
      </c>
      <c r="C103" s="94">
        <f>C100+C102</f>
        <v>0.17541999999999999</v>
      </c>
      <c r="D103" s="94">
        <f t="shared" ref="D103:L103" si="9">D100+D102</f>
        <v>0.17541999999999999</v>
      </c>
      <c r="E103" s="94">
        <f t="shared" si="9"/>
        <v>0.17541999999999999</v>
      </c>
      <c r="F103" s="94">
        <f t="shared" si="9"/>
        <v>0.17541999999999999</v>
      </c>
      <c r="G103" s="94">
        <f t="shared" si="9"/>
        <v>0.17541999999999999</v>
      </c>
      <c r="H103" s="94">
        <f t="shared" si="9"/>
        <v>0.17541999999999999</v>
      </c>
      <c r="I103" s="94">
        <f t="shared" si="9"/>
        <v>0.17541999999999999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1.2279399999999998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70</v>
      </c>
      <c r="D104" s="93">
        <v>70</v>
      </c>
      <c r="E104" s="93">
        <v>70</v>
      </c>
      <c r="F104" s="93">
        <v>70</v>
      </c>
      <c r="G104" s="93">
        <v>70</v>
      </c>
      <c r="H104" s="93">
        <v>70</v>
      </c>
      <c r="I104" s="93">
        <v>70</v>
      </c>
      <c r="J104" s="93"/>
      <c r="K104" s="93"/>
      <c r="L104" s="93"/>
      <c r="M104" s="42">
        <f t="shared" si="10"/>
        <v>490</v>
      </c>
    </row>
    <row r="105" spans="1:108" x14ac:dyDescent="0.3">
      <c r="B105" s="7" t="s">
        <v>323</v>
      </c>
      <c r="C105" s="93">
        <v>40</v>
      </c>
      <c r="D105" s="93">
        <v>40</v>
      </c>
      <c r="E105" s="93">
        <v>40</v>
      </c>
      <c r="F105" s="93">
        <v>40</v>
      </c>
      <c r="G105" s="93">
        <v>40</v>
      </c>
      <c r="H105" s="93">
        <v>40</v>
      </c>
      <c r="I105" s="93">
        <v>40</v>
      </c>
      <c r="J105" s="93"/>
      <c r="K105" s="93"/>
      <c r="L105" s="93"/>
      <c r="M105" s="42">
        <f t="shared" si="10"/>
        <v>280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0.12990000000000002</v>
      </c>
      <c r="D106" s="42">
        <f>(D88*'(ne pas modifier) BDD_REF'!$B$212+'RECeff + REIamont (2)'!D104*'(ne pas modifier) BDD_REF'!$B$213+'RECeff + REIamont (2)'!D105*'(ne pas modifier) BDD_REF'!$B$214)/1000</f>
        <v>0.12990000000000002</v>
      </c>
      <c r="E106" s="42">
        <f>(E88*'(ne pas modifier) BDD_REF'!$B$212+'RECeff + REIamont (2)'!E104*'(ne pas modifier) BDD_REF'!$B$213+'RECeff + REIamont (2)'!E105*'(ne pas modifier) BDD_REF'!$B$214)/1000</f>
        <v>0.12990000000000002</v>
      </c>
      <c r="F106" s="42">
        <f>(F88*'(ne pas modifier) BDD_REF'!$B$212+'RECeff + REIamont (2)'!F104*'(ne pas modifier) BDD_REF'!$B$213+'RECeff + REIamont (2)'!F105*'(ne pas modifier) BDD_REF'!$B$214)/1000</f>
        <v>0.12990000000000002</v>
      </c>
      <c r="G106" s="42">
        <f>(G88*'(ne pas modifier) BDD_REF'!$B$212+'RECeff + REIamont (2)'!G104*'(ne pas modifier) BDD_REF'!$B$213+'RECeff + REIamont (2)'!G105*'(ne pas modifier) BDD_REF'!$B$214)/1000</f>
        <v>0.12990000000000002</v>
      </c>
      <c r="H106" s="42">
        <f>(H88*'(ne pas modifier) BDD_REF'!$B$212+'RECeff + REIamont (2)'!H104*'(ne pas modifier) BDD_REF'!$B$213+'RECeff + REIamont (2)'!H105*'(ne pas modifier) BDD_REF'!$B$214)/1000</f>
        <v>0.12990000000000002</v>
      </c>
      <c r="I106" s="42">
        <f>(I88*'(ne pas modifier) BDD_REF'!$B$212+'RECeff + REIamont (2)'!I104*'(ne pas modifier) BDD_REF'!$B$213+'RECeff + REIamont (2)'!I105*'(ne pas modifier) BDD_REF'!$B$214)/1000</f>
        <v>0.12990000000000002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0.90930000000000011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v>2</v>
      </c>
      <c r="D108" s="93">
        <v>2</v>
      </c>
      <c r="E108" s="93">
        <v>2</v>
      </c>
      <c r="F108" s="93">
        <v>2</v>
      </c>
      <c r="G108" s="93">
        <v>2</v>
      </c>
      <c r="H108" s="93">
        <v>2</v>
      </c>
      <c r="I108" s="93">
        <v>2</v>
      </c>
      <c r="J108" s="93"/>
      <c r="K108" s="93"/>
      <c r="L108" s="93"/>
      <c r="M108" s="42">
        <f t="shared" si="10"/>
        <v>14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1.2018000000000001E-2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1.2018000000000001E-2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1.2018000000000001E-2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1.2018000000000001E-2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1.2018000000000001E-2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1.2018000000000001E-2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1.2018000000000001E-2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8.4126000000000006E-2</v>
      </c>
    </row>
    <row r="113" spans="1:108" s="17" customFormat="1" x14ac:dyDescent="0.3">
      <c r="A113" s="19"/>
      <c r="B113" s="20" t="s">
        <v>186</v>
      </c>
      <c r="C113" s="94">
        <f>C106+C107+C112</f>
        <v>0.14191800000000002</v>
      </c>
      <c r="D113" s="94">
        <f t="shared" ref="D113:L113" si="11">D106+D107+D112</f>
        <v>0.14191800000000002</v>
      </c>
      <c r="E113" s="94">
        <f t="shared" si="11"/>
        <v>0.14191800000000002</v>
      </c>
      <c r="F113" s="94">
        <f t="shared" si="11"/>
        <v>0.14191800000000002</v>
      </c>
      <c r="G113" s="94">
        <f t="shared" si="11"/>
        <v>0.14191800000000002</v>
      </c>
      <c r="H113" s="94">
        <f t="shared" si="11"/>
        <v>0.14191800000000002</v>
      </c>
      <c r="I113" s="94">
        <f t="shared" si="11"/>
        <v>0.14191800000000002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0.99342600000000003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0.63040899999999989</v>
      </c>
      <c r="D114" s="96">
        <f>((D91+D92+D93)/1000*44/28*'(ne pas modifier) BDD_REF'!$B$232)+'RECeff + REIamont (2)'!D103+'RECeff + REIamont (2)'!D113</f>
        <v>0.63040899999999989</v>
      </c>
      <c r="E114" s="96">
        <f>((E91+E92+E93)/1000*44/28*'(ne pas modifier) BDD_REF'!$B$232)+'RECeff + REIamont (2)'!E103+'RECeff + REIamont (2)'!E113</f>
        <v>0.63040899999999989</v>
      </c>
      <c r="F114" s="96">
        <f>((F91+F92+F93)/1000*44/28*'(ne pas modifier) BDD_REF'!$B$232)+'RECeff + REIamont (2)'!F103+'RECeff + REIamont (2)'!F113</f>
        <v>0.63040899999999989</v>
      </c>
      <c r="G114" s="96">
        <f>((G91+G92+G93)/1000*44/28*'(ne pas modifier) BDD_REF'!$B$232)+'RECeff + REIamont (2)'!G103+'RECeff + REIamont (2)'!G113</f>
        <v>0.63040899999999989</v>
      </c>
      <c r="H114" s="96">
        <f>((H91+H92+H93)/1000*44/28*'(ne pas modifier) BDD_REF'!$B$232)+'RECeff + REIamont (2)'!H103+'RECeff + REIamont (2)'!H113</f>
        <v>0.63040899999999989</v>
      </c>
      <c r="I114" s="96">
        <f>((I91+I92+I93)/1000*44/28*'(ne pas modifier) BDD_REF'!$B$232)+'RECeff + REIamont (2)'!I103+'RECeff + REIamont (2)'!I113</f>
        <v>0.63040899999999989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4.4128629999999989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93">
        <v>70</v>
      </c>
      <c r="D116" s="93">
        <v>70</v>
      </c>
      <c r="E116" s="93">
        <v>70</v>
      </c>
      <c r="F116" s="93">
        <v>70</v>
      </c>
      <c r="G116" s="93">
        <v>70</v>
      </c>
      <c r="H116" s="93">
        <v>70</v>
      </c>
      <c r="I116" s="93">
        <v>70</v>
      </c>
      <c r="J116" s="93"/>
      <c r="K116" s="93"/>
      <c r="L116" s="93"/>
      <c r="M116" s="42">
        <f t="shared" si="10"/>
        <v>490</v>
      </c>
    </row>
    <row r="117" spans="1:108" x14ac:dyDescent="0.3">
      <c r="B117" s="7" t="s">
        <v>314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0.42</v>
      </c>
      <c r="D118" s="42">
        <f>D115*'(ne pas modifier) BDD_REF'!$B$207 + (D116+D117)*'(ne pas modifier) BDD_REF'!$B$208</f>
        <v>0.42</v>
      </c>
      <c r="E118" s="42">
        <f>E115*'(ne pas modifier) BDD_REF'!$B$207 + (E116+E117)*'(ne pas modifier) BDD_REF'!$B$208</f>
        <v>0.42</v>
      </c>
      <c r="F118" s="42">
        <f>F115*'(ne pas modifier) BDD_REF'!$B$207 + (F116+F117)*'(ne pas modifier) BDD_REF'!$B$208</f>
        <v>0.42</v>
      </c>
      <c r="G118" s="42">
        <f>G115*'(ne pas modifier) BDD_REF'!$B$207 + (G116+G117)*'(ne pas modifier) BDD_REF'!$B$208</f>
        <v>0.42</v>
      </c>
      <c r="H118" s="42">
        <f>H115*'(ne pas modifier) BDD_REF'!$B$207 + (H116+H117)*'(ne pas modifier) BDD_REF'!$B$208</f>
        <v>0.42</v>
      </c>
      <c r="I118" s="42">
        <f>I115*'(ne pas modifier) BDD_REF'!$B$207 + (I116+I117)*'(ne pas modifier) BDD_REF'!$B$208</f>
        <v>0.42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2.94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0.14699999999999999</v>
      </c>
      <c r="D119" s="42">
        <f>((D115*'(ne pas modifier) BDD_REF'!$B$220)+('RECeff + REIamont (2)'!D116+'RECeff + REIamont (2)'!D117)*'(ne pas modifier) BDD_REF'!$B$221)*'(ne pas modifier) BDD_REF'!$B$209</f>
        <v>0.14699999999999999</v>
      </c>
      <c r="E119" s="42">
        <f>((E115*'(ne pas modifier) BDD_REF'!$B$220)+('RECeff + REIamont (2)'!E116+'RECeff + REIamont (2)'!E117)*'(ne pas modifier) BDD_REF'!$B$221)*'(ne pas modifier) BDD_REF'!$B$209</f>
        <v>0.14699999999999999</v>
      </c>
      <c r="F119" s="42">
        <f>((F115*'(ne pas modifier) BDD_REF'!$B$220)+('RECeff + REIamont (2)'!F116+'RECeff + REIamont (2)'!F117)*'(ne pas modifier) BDD_REF'!$B$221)*'(ne pas modifier) BDD_REF'!$B$209</f>
        <v>0.14699999999999999</v>
      </c>
      <c r="G119" s="42">
        <f>((G115*'(ne pas modifier) BDD_REF'!$B$220)+('RECeff + REIamont (2)'!G116+'RECeff + REIamont (2)'!G117)*'(ne pas modifier) BDD_REF'!$B$221)*'(ne pas modifier) BDD_REF'!$B$209</f>
        <v>0.14699999999999999</v>
      </c>
      <c r="H119" s="42">
        <f>((H115*'(ne pas modifier) BDD_REF'!$B$220)+('RECeff + REIamont (2)'!H116+'RECeff + REIamont (2)'!H117)*'(ne pas modifier) BDD_REF'!$B$221)*'(ne pas modifier) BDD_REF'!$B$209</f>
        <v>0.14699999999999999</v>
      </c>
      <c r="I119" s="42">
        <f>((I115*'(ne pas modifier) BDD_REF'!$B$220)+('RECeff + REIamont (2)'!I116+'RECeff + REIamont (2)'!I117)*'(ne pas modifier) BDD_REF'!$B$221)*'(ne pas modifier) BDD_REF'!$B$209</f>
        <v>0.14699999999999999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1.0289999999999999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0.18479999999999999</v>
      </c>
      <c r="D120" s="42">
        <f>(D115+D116+D117)*'(ne pas modifier) BDD_REF'!$B$222*'(ne pas modifier) BDD_REF'!$B$210</f>
        <v>0.18479999999999999</v>
      </c>
      <c r="E120" s="42">
        <f>(E115+E116+E117)*'(ne pas modifier) BDD_REF'!$B$222*'(ne pas modifier) BDD_REF'!$B$210</f>
        <v>0.18479999999999999</v>
      </c>
      <c r="F120" s="42">
        <f>(F115+F116+F117)*'(ne pas modifier) BDD_REF'!$B$222*'(ne pas modifier) BDD_REF'!$B$210</f>
        <v>0.18479999999999999</v>
      </c>
      <c r="G120" s="42">
        <f>(G115+G116+G117)*'(ne pas modifier) BDD_REF'!$B$222*'(ne pas modifier) BDD_REF'!$B$210</f>
        <v>0.18479999999999999</v>
      </c>
      <c r="H120" s="42">
        <f>(H115+H116+H117)*'(ne pas modifier) BDD_REF'!$B$222*'(ne pas modifier) BDD_REF'!$B$210</f>
        <v>0.18479999999999999</v>
      </c>
      <c r="I120" s="42">
        <f>(I115+I116+I117)*'(ne pas modifier) BDD_REF'!$B$222*'(ne pas modifier) BDD_REF'!$B$210</f>
        <v>0.18479999999999999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1.2936000000000001</v>
      </c>
    </row>
    <row r="121" spans="1:108" x14ac:dyDescent="0.3">
      <c r="B121" s="7" t="s">
        <v>315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20</v>
      </c>
      <c r="D122" s="93">
        <v>20</v>
      </c>
      <c r="E122" s="93">
        <v>20</v>
      </c>
      <c r="F122" s="93">
        <v>20</v>
      </c>
      <c r="G122" s="93">
        <v>20</v>
      </c>
      <c r="H122" s="93">
        <v>20</v>
      </c>
      <c r="I122" s="93">
        <v>20</v>
      </c>
      <c r="J122" s="93"/>
      <c r="K122" s="93"/>
      <c r="L122" s="93"/>
      <c r="M122" s="42">
        <f t="shared" si="10"/>
        <v>140</v>
      </c>
    </row>
    <row r="123" spans="1:108" x14ac:dyDescent="0.3">
      <c r="B123" s="7" t="s">
        <v>317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/>
      <c r="D124" s="93"/>
      <c r="E124" s="93"/>
      <c r="F124" s="93"/>
      <c r="G124" s="93"/>
      <c r="H124" s="93"/>
      <c r="I124" s="93"/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/>
      <c r="D125" s="93"/>
      <c r="E125" s="93"/>
      <c r="F125" s="93"/>
      <c r="G125" s="93"/>
      <c r="H125" s="93"/>
      <c r="I125" s="93"/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/>
      <c r="D126" s="93"/>
      <c r="E126" s="93"/>
      <c r="F126" s="93"/>
      <c r="G126" s="93"/>
      <c r="H126" s="93"/>
      <c r="I126" s="93"/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6.1419999999999995E-2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6.1419999999999995E-2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6.1419999999999995E-2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6.1419999999999995E-2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6.1419999999999995E-2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6.1419999999999995E-2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6.1419999999999995E-2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0.42993999999999993</v>
      </c>
    </row>
    <row r="128" spans="1:108" x14ac:dyDescent="0.3">
      <c r="B128" s="7" t="s">
        <v>321</v>
      </c>
      <c r="C128" s="93">
        <v>2000</v>
      </c>
      <c r="D128" s="93">
        <v>2000</v>
      </c>
      <c r="E128" s="93">
        <v>2000</v>
      </c>
      <c r="F128" s="93">
        <v>2000</v>
      </c>
      <c r="G128" s="93">
        <v>2000</v>
      </c>
      <c r="H128" s="93">
        <v>2000</v>
      </c>
      <c r="I128" s="93">
        <v>2000</v>
      </c>
      <c r="J128" s="93"/>
      <c r="K128" s="93"/>
      <c r="L128" s="93"/>
      <c r="M128" s="42">
        <f t="shared" si="10"/>
        <v>14000</v>
      </c>
    </row>
    <row r="129" spans="1:108" x14ac:dyDescent="0.3">
      <c r="B129" s="3" t="s">
        <v>184</v>
      </c>
      <c r="C129" s="42">
        <f>(C128*'(ne pas modifier) BDD_REF'!$B$211)/1000</f>
        <v>0.114</v>
      </c>
      <c r="D129" s="42">
        <f>(D128*'(ne pas modifier) BDD_REF'!$B$211)/1000</f>
        <v>0.114</v>
      </c>
      <c r="E129" s="42">
        <f>(E128*'(ne pas modifier) BDD_REF'!$B$211)/1000</f>
        <v>0.114</v>
      </c>
      <c r="F129" s="42">
        <f>(F128*'(ne pas modifier) BDD_REF'!$B$211)/1000</f>
        <v>0.114</v>
      </c>
      <c r="G129" s="42">
        <f>(G128*'(ne pas modifier) BDD_REF'!$B$211)/1000</f>
        <v>0.114</v>
      </c>
      <c r="H129" s="42">
        <f>(H128*'(ne pas modifier) BDD_REF'!$B$211)/1000</f>
        <v>0.114</v>
      </c>
      <c r="I129" s="42">
        <f>(I128*'(ne pas modifier) BDD_REF'!$B$211)/1000</f>
        <v>0.114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0.79800000000000004</v>
      </c>
    </row>
    <row r="130" spans="1:108" s="17" customFormat="1" x14ac:dyDescent="0.3">
      <c r="A130" s="19"/>
      <c r="B130" s="20" t="s">
        <v>185</v>
      </c>
      <c r="C130" s="94">
        <f>C127+C129</f>
        <v>0.17541999999999999</v>
      </c>
      <c r="D130" s="94">
        <f t="shared" ref="D130:L130" si="12">D127+D129</f>
        <v>0.17541999999999999</v>
      </c>
      <c r="E130" s="94">
        <f t="shared" si="12"/>
        <v>0.17541999999999999</v>
      </c>
      <c r="F130" s="94">
        <f t="shared" si="12"/>
        <v>0.17541999999999999</v>
      </c>
      <c r="G130" s="94">
        <f t="shared" si="12"/>
        <v>0.17541999999999999</v>
      </c>
      <c r="H130" s="94">
        <f t="shared" si="12"/>
        <v>0.17541999999999999</v>
      </c>
      <c r="I130" s="94">
        <f t="shared" si="12"/>
        <v>0.17541999999999999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1.2279399999999998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70</v>
      </c>
      <c r="D131" s="93">
        <v>70</v>
      </c>
      <c r="E131" s="93">
        <v>70</v>
      </c>
      <c r="F131" s="93">
        <v>70</v>
      </c>
      <c r="G131" s="93">
        <v>70</v>
      </c>
      <c r="H131" s="93">
        <v>70</v>
      </c>
      <c r="I131" s="93">
        <v>70</v>
      </c>
      <c r="J131" s="93"/>
      <c r="K131" s="93"/>
      <c r="L131" s="93"/>
      <c r="M131" s="42">
        <f t="shared" si="10"/>
        <v>490</v>
      </c>
    </row>
    <row r="132" spans="1:108" x14ac:dyDescent="0.3">
      <c r="B132" s="7" t="s">
        <v>323</v>
      </c>
      <c r="C132" s="93">
        <v>40</v>
      </c>
      <c r="D132" s="93">
        <v>40</v>
      </c>
      <c r="E132" s="93">
        <v>40</v>
      </c>
      <c r="F132" s="93">
        <v>40</v>
      </c>
      <c r="G132" s="93">
        <v>40</v>
      </c>
      <c r="H132" s="93">
        <v>40</v>
      </c>
      <c r="I132" s="93">
        <v>40</v>
      </c>
      <c r="J132" s="93"/>
      <c r="K132" s="93"/>
      <c r="L132" s="93"/>
      <c r="M132" s="42">
        <f t="shared" si="10"/>
        <v>280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0.12990000000000002</v>
      </c>
      <c r="D133" s="42">
        <f>(D115*'(ne pas modifier) BDD_REF'!$B$212+'RECeff + REIamont (2)'!D131*'(ne pas modifier) BDD_REF'!$B$213+'RECeff + REIamont (2)'!D132*'(ne pas modifier) BDD_REF'!$B$214)/1000</f>
        <v>0.12990000000000002</v>
      </c>
      <c r="E133" s="42">
        <f>(E115*'(ne pas modifier) BDD_REF'!$B$212+'RECeff + REIamont (2)'!E131*'(ne pas modifier) BDD_REF'!$B$213+'RECeff + REIamont (2)'!E132*'(ne pas modifier) BDD_REF'!$B$214)/1000</f>
        <v>0.12990000000000002</v>
      </c>
      <c r="F133" s="42">
        <f>(F115*'(ne pas modifier) BDD_REF'!$B$212+'RECeff + REIamont (2)'!F131*'(ne pas modifier) BDD_REF'!$B$213+'RECeff + REIamont (2)'!F132*'(ne pas modifier) BDD_REF'!$B$214)/1000</f>
        <v>0.12990000000000002</v>
      </c>
      <c r="G133" s="42">
        <f>(G115*'(ne pas modifier) BDD_REF'!$B$212+'RECeff + REIamont (2)'!G131*'(ne pas modifier) BDD_REF'!$B$213+'RECeff + REIamont (2)'!G132*'(ne pas modifier) BDD_REF'!$B$214)/1000</f>
        <v>0.12990000000000002</v>
      </c>
      <c r="H133" s="42">
        <f>(H115*'(ne pas modifier) BDD_REF'!$B$212+'RECeff + REIamont (2)'!H131*'(ne pas modifier) BDD_REF'!$B$213+'RECeff + REIamont (2)'!H132*'(ne pas modifier) BDD_REF'!$B$214)/1000</f>
        <v>0.12990000000000002</v>
      </c>
      <c r="I133" s="42">
        <f>(I115*'(ne pas modifier) BDD_REF'!$B$212+'RECeff + REIamont (2)'!I131*'(ne pas modifier) BDD_REF'!$B$213+'RECeff + REIamont (2)'!I132*'(ne pas modifier) BDD_REF'!$B$214)/1000</f>
        <v>0.12990000000000002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0.90930000000000011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2</v>
      </c>
      <c r="D135" s="93">
        <v>2</v>
      </c>
      <c r="E135" s="93">
        <v>2</v>
      </c>
      <c r="F135" s="93">
        <v>2</v>
      </c>
      <c r="G135" s="93">
        <v>2</v>
      </c>
      <c r="H135" s="93">
        <v>2</v>
      </c>
      <c r="I135" s="93">
        <v>2</v>
      </c>
      <c r="J135" s="93"/>
      <c r="K135" s="93"/>
      <c r="L135" s="93"/>
      <c r="M135" s="42">
        <f t="shared" ref="M135:M142" si="13">SUM(C135:L135)</f>
        <v>14</v>
      </c>
    </row>
    <row r="136" spans="1:108" x14ac:dyDescent="0.3">
      <c r="B136" s="7" t="s">
        <v>325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1.2018000000000001E-2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1.2018000000000001E-2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1.2018000000000001E-2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1.2018000000000001E-2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1.2018000000000001E-2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1.2018000000000001E-2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1.2018000000000001E-2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8.4126000000000006E-2</v>
      </c>
    </row>
    <row r="140" spans="1:108" s="17" customFormat="1" x14ac:dyDescent="0.3">
      <c r="A140" s="19"/>
      <c r="B140" s="20" t="s">
        <v>186</v>
      </c>
      <c r="C140" s="94">
        <f>C133+C134+C139</f>
        <v>0.14191800000000002</v>
      </c>
      <c r="D140" s="94">
        <f t="shared" ref="D140:L140" si="14">D133+D134+D139</f>
        <v>0.14191800000000002</v>
      </c>
      <c r="E140" s="94">
        <f t="shared" si="14"/>
        <v>0.14191800000000002</v>
      </c>
      <c r="F140" s="94">
        <f t="shared" si="14"/>
        <v>0.14191800000000002</v>
      </c>
      <c r="G140" s="94">
        <f t="shared" si="14"/>
        <v>0.14191800000000002</v>
      </c>
      <c r="H140" s="94">
        <f t="shared" si="14"/>
        <v>0.14191800000000002</v>
      </c>
      <c r="I140" s="94">
        <f t="shared" si="14"/>
        <v>0.14191800000000002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0.99342600000000003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0.63040899999999989</v>
      </c>
      <c r="D141" s="96">
        <f>((D118+D119+D120)/1000*44/28*'(ne pas modifier) BDD_REF'!$B$232)+'RECeff + REIamont (2)'!D130+'RECeff + REIamont (2)'!D140</f>
        <v>0.63040899999999989</v>
      </c>
      <c r="E141" s="96">
        <f>((E118+E119+E120)/1000*44/28*'(ne pas modifier) BDD_REF'!$B$232)+'RECeff + REIamont (2)'!E130+'RECeff + REIamont (2)'!E140</f>
        <v>0.63040899999999989</v>
      </c>
      <c r="F141" s="96">
        <f>((F118+F119+F120)/1000*44/28*'(ne pas modifier) BDD_REF'!$B$232)+'RECeff + REIamont (2)'!F130+'RECeff + REIamont (2)'!F140</f>
        <v>0.63040899999999989</v>
      </c>
      <c r="G141" s="96">
        <f>((G118+G119+G120)/1000*44/28*'(ne pas modifier) BDD_REF'!$B$232)+'RECeff + REIamont (2)'!G130+'RECeff + REIamont (2)'!G140</f>
        <v>0.63040899999999989</v>
      </c>
      <c r="H141" s="96">
        <f>((H118+H119+H120)/1000*44/28*'(ne pas modifier) BDD_REF'!$B$232)+'RECeff + REIamont (2)'!H130+'RECeff + REIamont (2)'!H140</f>
        <v>0.63040899999999989</v>
      </c>
      <c r="I141" s="96">
        <f>((I118+I119+I120)/1000*44/28*'(ne pas modifier) BDD_REF'!$B$232)+'RECeff + REIamont (2)'!I130+'RECeff + REIamont (2)'!I140</f>
        <v>0.63040899999999989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4.4128629999999989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2.4299927857142851</v>
      </c>
      <c r="D142" s="97">
        <f t="shared" ref="D142:L142" si="15">D33+D60+D87+D114+D141</f>
        <v>2.4299927857142851</v>
      </c>
      <c r="E142" s="97">
        <f t="shared" si="15"/>
        <v>2.4299927857142851</v>
      </c>
      <c r="F142" s="97">
        <f t="shared" si="15"/>
        <v>2.4299927857142851</v>
      </c>
      <c r="G142" s="97">
        <f t="shared" si="15"/>
        <v>2.4299927857142851</v>
      </c>
      <c r="H142" s="97">
        <f t="shared" si="15"/>
        <v>2.4299927857142851</v>
      </c>
      <c r="I142" s="97">
        <f t="shared" si="15"/>
        <v>2.4389376714285711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17.018894385714283</v>
      </c>
    </row>
    <row r="143" spans="1:108" x14ac:dyDescent="0.3">
      <c r="B143" s="79" t="s">
        <v>222</v>
      </c>
      <c r="C143" s="97">
        <f>(C142-C5*5)</f>
        <v>-10.760794342244715</v>
      </c>
      <c r="D143" s="97">
        <f t="shared" ref="D143:L143" si="16">(D142-D5*5)</f>
        <v>-10.760794342244715</v>
      </c>
      <c r="E143" s="97">
        <f t="shared" si="16"/>
        <v>-10.760794342244715</v>
      </c>
      <c r="F143" s="97">
        <f t="shared" si="16"/>
        <v>-10.760794342244715</v>
      </c>
      <c r="G143" s="97">
        <f t="shared" si="16"/>
        <v>-10.760794342244715</v>
      </c>
      <c r="H143" s="97">
        <f t="shared" si="16"/>
        <v>-10.760794342244715</v>
      </c>
      <c r="I143" s="97">
        <f t="shared" si="16"/>
        <v>-10.751849456530429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-23.566139609515925</v>
      </c>
      <c r="D144" s="91">
        <f>D143*Eligibilité_projet!C8</f>
        <v>-12.514803820030604</v>
      </c>
      <c r="E144" s="91">
        <f>E143*Eligibilité_projet!D8</f>
        <v>-7.8769014585231316</v>
      </c>
      <c r="F144" s="91">
        <f>F143*Eligibilité_projet!E8</f>
        <v>-9.6416717306512645</v>
      </c>
      <c r="G144" s="91">
        <f>G143*Eligibilité_projet!F8</f>
        <v>-22.78060162253206</v>
      </c>
      <c r="H144" s="91">
        <f>H143*Eligibilité_projet!G8</f>
        <v>-7.8338582811541526</v>
      </c>
      <c r="I144" s="91">
        <f>I143*Eligibilité_projet!H8</f>
        <v>-6.0640430934831615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-90.278019615890301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2.4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2.4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2.4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16.8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3.72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3.72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3.72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26.04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5.04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5.04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5.04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35.28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6.36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6.36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6.36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44.52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6.6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6.6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6.6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46.2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7.7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7.7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7.7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53.900000000000006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8.8000000000000007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8.8000000000000007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8.8000000000000007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61.599999999999994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9.9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9.9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9.9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69.3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11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11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11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77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12.1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12.1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12.1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84.699999999999989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12.46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12.46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12.46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87.22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12.82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12.82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12.82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89.739999999999981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13.18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13.18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13.18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92.260000000000019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13.54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13.54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13.54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94.779999999999973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13.9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13.9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13.9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97.300000000000011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13.98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13.98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13.98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97.860000000000014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14.06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14.06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14.06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98.42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14.14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14.14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14.14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98.98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14.22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14.22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14.22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99.54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14.3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14.3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14.3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100.1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210.22</v>
      </c>
      <c r="H25" s="23">
        <f>SUMIF($A5:$A24,"&lt;"&amp;Eligibilité_projet!G14+1,H5:H24)</f>
        <v>210.22</v>
      </c>
      <c r="I25" s="23">
        <f>SUMIF($A5:$A24,"&lt;"&amp;Eligibilité_projet!H14+1,I5:I24)</f>
        <v>210.22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1471.54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21</v>
      </c>
      <c r="I27" s="43">
        <f>Eligibilité_projet!H14 + 1</f>
        <v>21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150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80.384123809523814</v>
      </c>
      <c r="D28" s="25">
        <f>((D25/D27)-D26)*Eligibilité_projet!C8*44/12</f>
        <v>42.688007301587298</v>
      </c>
      <c r="E28" s="25">
        <f>((E25/E27)-E26)*Eligibilité_projet!D8*44/12</f>
        <v>26.868118095238092</v>
      </c>
      <c r="F28" s="25">
        <f>((F25/F27)-F26)*Eligibilité_projet!E8*44/12</f>
        <v>32.887751111111108</v>
      </c>
      <c r="G28" s="25">
        <f>((G25/G27)-G26)*Eligibilité_projet!F8*44/12</f>
        <v>77.704653015873006</v>
      </c>
      <c r="H28" s="25">
        <f>((H25/H27)-H26)*Eligibilité_projet!G8*44/12</f>
        <v>26.721297777777778</v>
      </c>
      <c r="I28" s="25">
        <f>((I25/I27)-I26)*Eligibilité_projet!H8*44/12</f>
        <v>20.701664761904759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307.9556158730158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43.1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43.1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43.1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301.70000000000005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41.5</v>
      </c>
      <c r="F6" s="23">
        <f>IF(Eligibilité_projet!E13="Hors climat Mediterranéen",'(ne pas modifier) BDD_REF'!$C$272,IF(Eligibilité_projet!E13="",0,'(ne pas modifier) BDD_REF'!$B$272))</f>
        <v>41.5</v>
      </c>
      <c r="G6" s="23">
        <f>IF(Eligibilité_projet!F13="Hors climat Mediterranéen",'(ne pas modifier) BDD_REF'!$C$272,IF(Eligibilité_projet!F13="",0,'(ne pas modifier) BDD_REF'!$B$272))</f>
        <v>41.5</v>
      </c>
      <c r="H6" s="23">
        <f>IF(Eligibilité_projet!G13="Hors climat Mediterranéen",'(ne pas modifier) BDD_REF'!$C$272,IF(Eligibilité_projet!G13="",0,'(ne pas modifier) BDD_REF'!$B$272))</f>
        <v>41.5</v>
      </c>
      <c r="I6" s="23">
        <f>IF(Eligibilité_projet!H13="Hors climat Mediterranéen",'(ne pas modifier) BDD_REF'!$C$272,IF(Eligibilité_projet!H13="",0,'(ne pas modifier) BDD_REF'!$B$272))</f>
        <v>41.5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290.5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0.86</v>
      </c>
      <c r="D7" s="23">
        <f>Eligibilité_projet!C15</f>
        <v>0.86</v>
      </c>
      <c r="E7" s="23">
        <f>Eligibilité_projet!D15</f>
        <v>0.86</v>
      </c>
      <c r="F7" s="23">
        <f>Eligibilité_projet!E15</f>
        <v>0.86</v>
      </c>
      <c r="G7" s="23">
        <f>Eligibilité_projet!F15</f>
        <v>0.86</v>
      </c>
      <c r="H7" s="23">
        <f>Eligibilité_projet!G15</f>
        <v>0.86</v>
      </c>
      <c r="I7" s="23">
        <f>Eligibilité_projet!H15</f>
        <v>0.86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6.0200000000000005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20</v>
      </c>
      <c r="I8" s="23">
        <f>Eligibilité_projet!H14</f>
        <v>20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140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54.828839999999992</v>
      </c>
      <c r="D9" s="22">
        <f>((D6-D5)+('(ne pas modifier) BDD_REF'!$B$276*D7*D8))*Eligibilité_projet!C8*44/12</f>
        <v>29.116867999999997</v>
      </c>
      <c r="E9" s="22">
        <f>((E6-E5)+('(ne pas modifier) BDD_REF'!$B$276*E7*E8))*Eligibilité_projet!D8*44/12</f>
        <v>18.326351999999996</v>
      </c>
      <c r="F9" s="22">
        <f>((F6-F5)+('(ne pas modifier) BDD_REF'!$B$276*F7*F8))*Eligibilité_projet!E8*44/12</f>
        <v>22.432255999999999</v>
      </c>
      <c r="G9" s="22">
        <f>((G6-G5)+('(ne pas modifier) BDD_REF'!$B$276*G7*G8))*Eligibilité_projet!F8*44/12</f>
        <v>53.001211999999988</v>
      </c>
      <c r="H9" s="22">
        <f>((H6-H5)+('(ne pas modifier) BDD_REF'!$B$276*H7*H8))*Eligibilité_projet!G8*44/12</f>
        <v>18.226207999999996</v>
      </c>
      <c r="I9" s="22">
        <f>((I6-I5)+('(ne pas modifier) BDD_REF'!$B$276*I7*I8))*Eligibilité_projet!H8*44/12</f>
        <v>14.120303999999997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210.05203999999998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-90.278019615890301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307.9556158730158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210.05203999999998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608.28567548890601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-90.278019615890301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277.16005428571424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210.05203999999998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438.49088485714282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528.7689044730331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042A85-E515-4A72-96A1-21A2E6D41923}"/>
</file>

<file path=customXml/itemProps2.xml><?xml version="1.0" encoding="utf-8"?>
<ds:datastoreItem xmlns:ds="http://schemas.openxmlformats.org/officeDocument/2006/customXml" ds:itemID="{F86CC935-29ED-446A-8D6A-932351565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2024-05-29T14:15:36Z</dcterms:modified>
</cp:coreProperties>
</file>