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Pyrénées\ORTHEZ (64) PERGUILHEM jean\Dossier à déposer\"/>
    </mc:Choice>
  </mc:AlternateContent>
  <xr:revisionPtr revIDLastSave="0" documentId="13_ncr:1_{B259F607-8A72-4D61-9C9D-B3A667ED17A6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8" i="2" l="1" a="1"/>
  <c r="BC58" i="2" s="1"/>
  <c r="BC34" i="2" a="1"/>
  <c r="BC34" i="2" s="1"/>
  <c r="BC185" i="2" a="1"/>
  <c r="BC185" i="2" s="1"/>
  <c r="BC143" i="2" a="1"/>
  <c r="BC143" i="2" s="1"/>
  <c r="AH19" i="2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07" i="2" l="1"/>
  <c r="BI138" i="2"/>
  <c r="BI67" i="2"/>
  <c r="BI198" i="2"/>
  <c r="BI16" i="2"/>
  <c r="BI51" i="2"/>
  <c r="BI146" i="2"/>
  <c r="BI131" i="2"/>
  <c r="BI76" i="2"/>
  <c r="BI109" i="2"/>
  <c r="BI147" i="2"/>
  <c r="BI159" i="2"/>
  <c r="BI174" i="2"/>
  <c r="BI104" i="2"/>
  <c r="BI189" i="2"/>
  <c r="BI8" i="2"/>
  <c r="BI111" i="2"/>
  <c r="BI87" i="2"/>
  <c r="BI80" i="2"/>
  <c r="BI102" i="2"/>
  <c r="BI185" i="2"/>
  <c r="BI127" i="2"/>
  <c r="BI38" i="2"/>
  <c r="BI126" i="2"/>
  <c r="BI179" i="2"/>
  <c r="BI81" i="2"/>
  <c r="BI48" i="2"/>
  <c r="BI47" i="2"/>
  <c r="BI103" i="2"/>
  <c r="BI97" i="2"/>
  <c r="BI157" i="2"/>
  <c r="BI43" i="2"/>
  <c r="BI34" i="2"/>
  <c r="BI199" i="2"/>
  <c r="BI154" i="2"/>
  <c r="BI100" i="2"/>
  <c r="BI3" i="2"/>
  <c r="C8" i="4" s="1"/>
  <c r="E8" i="4" s="1"/>
  <c r="F8" i="4" s="1"/>
  <c r="G8" i="4" s="1"/>
  <c r="L8" i="4" s="1"/>
  <c r="BI175" i="2"/>
  <c r="BI192" i="2"/>
  <c r="BI89" i="2"/>
  <c r="BI75" i="2"/>
  <c r="BI36" i="2"/>
  <c r="BI44" i="2"/>
  <c r="BI121" i="2"/>
  <c r="BI162" i="2"/>
  <c r="BI142" i="2"/>
  <c r="BI158" i="2"/>
  <c r="BI130" i="2"/>
  <c r="BI24" i="2"/>
  <c r="BI17" i="2"/>
  <c r="BI145" i="2"/>
  <c r="BI27" i="2"/>
  <c r="BI161" i="2"/>
  <c r="BI54" i="2"/>
  <c r="BI176" i="2"/>
  <c r="BI49" i="2"/>
  <c r="BI78" i="2"/>
  <c r="BI151" i="2"/>
  <c r="BI140" i="2"/>
  <c r="BI188" i="2"/>
  <c r="BI120" i="2"/>
  <c r="BI71" i="2"/>
  <c r="BI23" i="2"/>
  <c r="BI30" i="2"/>
  <c r="BI79" i="2"/>
  <c r="BI63" i="2"/>
  <c r="BI31" i="2"/>
  <c r="BI113" i="2"/>
  <c r="BI172" i="2"/>
  <c r="BI115" i="2"/>
  <c r="BI112" i="2"/>
  <c r="BI183" i="2"/>
  <c r="BI66" i="2"/>
  <c r="BI117" i="2"/>
  <c r="BI40" i="2"/>
  <c r="BI46" i="2"/>
  <c r="BI114" i="2"/>
  <c r="BI150" i="2"/>
  <c r="BI152" i="2"/>
  <c r="BI123" i="2"/>
  <c r="BI118" i="2"/>
  <c r="BI171" i="2"/>
  <c r="BI169" i="2"/>
  <c r="BI59" i="2"/>
  <c r="BI134" i="2"/>
  <c r="BI191" i="2"/>
  <c r="BI178" i="2"/>
  <c r="BI119" i="2"/>
  <c r="BI32" i="2"/>
  <c r="BI86" i="2"/>
  <c r="BI14" i="2"/>
  <c r="BI173" i="2"/>
  <c r="BI39" i="2"/>
  <c r="BI5" i="2"/>
  <c r="BI90" i="2"/>
  <c r="BI95" i="2"/>
  <c r="BI170" i="2"/>
  <c r="BI132" i="2"/>
  <c r="BI50" i="2"/>
  <c r="BI74" i="2"/>
  <c r="BI88" i="2"/>
  <c r="BI77" i="2"/>
  <c r="BI195" i="2"/>
  <c r="BI65" i="2"/>
  <c r="BI83" i="2"/>
  <c r="BI180" i="2"/>
  <c r="BI139" i="2"/>
  <c r="BI82" i="2"/>
  <c r="BI52" i="2"/>
  <c r="BI73" i="2"/>
  <c r="BI165" i="2"/>
  <c r="BI125" i="2"/>
  <c r="BI163" i="2"/>
  <c r="BI69" i="2"/>
  <c r="BI149" i="2"/>
  <c r="BI68" i="2"/>
  <c r="BI94" i="2"/>
  <c r="BI143" i="2"/>
  <c r="BI20" i="2"/>
  <c r="BI129" i="2"/>
  <c r="BI56" i="2"/>
  <c r="BI106" i="2"/>
  <c r="BI35" i="2"/>
  <c r="BI135" i="2"/>
  <c r="BI25" i="2"/>
  <c r="BI62" i="2"/>
  <c r="BI184" i="2"/>
  <c r="BI10" i="2"/>
  <c r="BI29" i="2"/>
  <c r="BI101" i="2"/>
  <c r="BI91" i="2"/>
  <c r="BI181" i="2"/>
  <c r="BI99" i="2"/>
  <c r="BI144" i="2"/>
  <c r="BI60" i="2"/>
  <c r="BI11" i="2"/>
  <c r="BI41" i="2"/>
  <c r="BI64" i="2"/>
  <c r="BI136" i="2"/>
  <c r="BI186" i="2"/>
  <c r="BI12" i="2"/>
  <c r="BI18" i="2"/>
  <c r="BI168" i="2"/>
  <c r="BI53" i="2"/>
  <c r="BI84" i="2"/>
  <c r="BI197" i="2"/>
  <c r="BI19" i="2"/>
  <c r="BI6" i="2"/>
  <c r="BI187" i="2"/>
  <c r="BI156" i="2"/>
  <c r="BI122" i="2"/>
  <c r="BI93" i="2"/>
  <c r="BI155" i="2"/>
  <c r="BI61" i="2"/>
  <c r="BI7" i="2"/>
  <c r="BI160" i="2"/>
  <c r="BI26" i="2"/>
  <c r="BI105" i="2"/>
  <c r="BI13" i="2"/>
  <c r="BI58" i="2"/>
  <c r="BI98" i="2"/>
  <c r="BI57" i="2"/>
  <c r="BI190" i="2"/>
  <c r="BI42" i="2"/>
  <c r="BI22" i="2"/>
  <c r="BI194" i="2"/>
  <c r="BI124" i="2"/>
  <c r="BI196" i="2"/>
  <c r="BI92" i="2"/>
  <c r="BI133" i="2"/>
  <c r="BI55" i="2"/>
  <c r="BI116" i="2"/>
  <c r="BI166" i="2"/>
  <c r="BI21" i="2"/>
  <c r="BI182" i="2"/>
  <c r="BI4" i="2"/>
  <c r="BI202" i="2"/>
  <c r="BI15" i="2"/>
  <c r="BI153" i="2"/>
  <c r="BI141" i="2"/>
  <c r="BI137" i="2"/>
  <c r="BI37" i="2"/>
  <c r="BI96" i="2"/>
  <c r="BI9" i="2"/>
  <c r="BI177" i="2"/>
  <c r="BI203" i="2"/>
  <c r="BI164" i="2"/>
  <c r="BI72" i="2"/>
  <c r="BI200" i="2"/>
  <c r="BI33" i="2"/>
  <c r="BI148" i="2"/>
  <c r="BI85" i="2"/>
  <c r="BI193" i="2"/>
  <c r="BI45" i="2"/>
  <c r="BI201" i="2"/>
  <c r="BI70" i="2"/>
  <c r="BI28" i="2"/>
  <c r="BI110" i="2"/>
  <c r="BI128" i="2"/>
  <c r="BI108" i="2"/>
  <c r="BI167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<sst xmlns="http://schemas.openxmlformats.org/spreadsheetml/2006/main" count="1168" uniqueCount="324">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</sst>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341.23373557401311</c:v>
                </c:pt>
                <c:pt idx="22">
                  <c:v>361.31746248867267</c:v>
                </c:pt>
                <c:pt idx="23">
                  <c:v>381.37678831502052</c:v>
                </c:pt>
                <c:pt idx="24">
                  <c:v>401.41317632821421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2.7230187432202917</c:v>
                </c:pt>
                <c:pt idx="2">
                  <c:v>3.209337976607936</c:v>
                </c:pt>
                <c:pt idx="3">
                  <c:v>3.7828300891783795</c:v>
                </c:pt>
                <c:pt idx="4">
                  <c:v>4.459174737767909</c:v>
                </c:pt>
                <c:pt idx="5">
                  <c:v>5.2568809438883566</c:v>
                </c:pt>
                <c:pt idx="6">
                  <c:v>6.1977991746015464</c:v>
                </c:pt>
                <c:pt idx="7">
                  <c:v>7.3077263597114817</c:v>
                </c:pt>
                <c:pt idx="8">
                  <c:v>8.6171207547947688</c:v>
                </c:pt>
                <c:pt idx="9">
                  <c:v>10.161946643350502</c:v>
                </c:pt>
                <c:pt idx="10">
                  <c:v>11.984672518674538</c:v>
                </c:pt>
                <c:pt idx="11">
                  <c:v>14.135450700137341</c:v>
                </c:pt>
                <c:pt idx="12">
                  <c:v>16.673511441484454</c:v>
                </c:pt>
                <c:pt idx="13">
                  <c:v>19.668810625100239</c:v>
                </c:pt>
                <c:pt idx="14">
                  <c:v>23.203977276915577</c:v>
                </c:pt>
                <c:pt idx="15">
                  <c:v>27.376615584226887</c:v>
                </c:pt>
                <c:pt idx="16">
                  <c:v>32.302026092718499</c:v>
                </c:pt>
                <c:pt idx="17">
                  <c:v>38.11642258302998</c:v>
                </c:pt>
                <c:pt idx="18">
                  <c:v>44.980735116955863</c:v>
                </c:pt>
                <c:pt idx="19">
                  <c:v>53.085106296146058</c:v>
                </c:pt>
                <c:pt idx="20">
                  <c:v>62.654207362334567</c:v>
                </c:pt>
                <c:pt idx="21">
                  <c:v>73.953523944453949</c:v>
                </c:pt>
                <c:pt idx="22">
                  <c:v>87.2967886836296</c:v>
                </c:pt>
                <c:pt idx="23">
                  <c:v>103.0547704223186</c:v>
                </c:pt>
                <c:pt idx="24">
                  <c:v>121.66566805259345</c:v>
                </c:pt>
                <c:pt idx="25">
                  <c:v>143.6474025745157</c:v>
                </c:pt>
                <c:pt idx="26">
                  <c:v>141.67594470663133</c:v>
                </c:pt>
                <c:pt idx="27">
                  <c:v>155.46288225618903</c:v>
                </c:pt>
                <c:pt idx="28">
                  <c:v>169.22076873606747</c:v>
                </c:pt>
                <c:pt idx="29">
                  <c:v>182.95230030612535</c:v>
                </c:pt>
                <c:pt idx="30">
                  <c:v>196.65973476943884</c:v>
                </c:pt>
                <c:pt idx="31">
                  <c:v>170.79137460696458</c:v>
                </c:pt>
                <c:pt idx="32">
                  <c:v>186.08747857758416</c:v>
                </c:pt>
                <c:pt idx="33">
                  <c:v>201.35423252127552</c:v>
                </c:pt>
                <c:pt idx="34">
                  <c:v>216.59417586765153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223.61956111075634</c:v>
                </c:pt>
                <c:pt idx="38">
                  <c:v>239.99275146392384</c:v>
                </c:pt>
                <c:pt idx="39">
                  <c:v>256.34051411178768</c:v>
                </c:pt>
                <c:pt idx="40">
                  <c:v>272.6646989766358</c:v>
                </c:pt>
                <c:pt idx="41">
                  <c:v>248.16968942779488</c:v>
                </c:pt>
                <c:pt idx="42">
                  <c:v>264.50544806917611</c:v>
                </c:pt>
                <c:pt idx="43">
                  <c:v>280.81846105391611</c:v>
                </c:pt>
                <c:pt idx="44">
                  <c:v>297.11023564036316</c:v>
                </c:pt>
                <c:pt idx="45">
                  <c:v>313.38210026249641</c:v>
                </c:pt>
                <c:pt idx="46">
                  <c:v>288.96691630985219</c:v>
                </c:pt>
                <c:pt idx="47">
                  <c:v>305.24857979967953</c:v>
                </c:pt>
                <c:pt idx="48">
                  <c:v>321.51093999187805</c:v>
                </c:pt>
                <c:pt idx="49">
                  <c:v>337.75511058999291</c:v>
                </c:pt>
                <c:pt idx="50">
                  <c:v>353.9820894286774</c:v>
                </c:pt>
                <c:pt idx="51">
                  <c:v>328.86168411801799</c:v>
                </c:pt>
                <c:pt idx="52">
                  <c:v>344.32519168762178</c:v>
                </c:pt>
                <c:pt idx="53">
                  <c:v>359.77344653568485</c:v>
                </c:pt>
                <c:pt idx="54">
                  <c:v>375.2071957314734</c:v>
                </c:pt>
                <c:pt idx="55">
                  <c:v>390.62711987432004</c:v>
                </c:pt>
                <c:pt idx="56">
                  <c:v>364.40506221560395</c:v>
                </c:pt>
                <c:pt idx="57">
                  <c:v>378.67786100909797</c:v>
                </c:pt>
                <c:pt idx="58">
                  <c:v>392.93895526469413</c:v>
                </c:pt>
                <c:pt idx="59">
                  <c:v>407.18882957990081</c:v>
                </c:pt>
                <c:pt idx="60">
                  <c:v>421.42793186976115</c:v>
                </c:pt>
                <c:pt idx="61">
                  <c:v>394.86525935006421</c:v>
                </c:pt>
                <c:pt idx="62">
                  <c:v>408.72870365690954</c:v>
                </c:pt>
                <c:pt idx="63">
                  <c:v>422.58199440092818</c:v>
                </c:pt>
                <c:pt idx="64">
                  <c:v>436.42551129808612</c:v>
                </c:pt>
                <c:pt idx="65">
                  <c:v>450.25960801246742</c:v>
                </c:pt>
                <c:pt idx="66">
                  <c:v>422.96666682108616</c:v>
                </c:pt>
                <c:pt idx="67">
                  <c:v>436.04109794385869</c:v>
                </c:pt>
                <c:pt idx="68">
                  <c:v>449.10711821530089</c:v>
                </c:pt>
                <c:pt idx="69">
                  <c:v>462.16500679362139</c:v>
                </c:pt>
                <c:pt idx="70">
                  <c:v>475.21502577729046</c:v>
                </c:pt>
                <c:pt idx="71">
                  <c:v>447.18616113243934</c:v>
                </c:pt>
                <c:pt idx="72">
                  <c:v>459.47726966137287</c:v>
                </c:pt>
                <c:pt idx="73">
                  <c:v>471.76136070205121</c:v>
                </c:pt>
                <c:pt idx="74">
                  <c:v>484.03864272240349</c:v>
                </c:pt>
                <c:pt idx="75">
                  <c:v>496.30931275327725</c:v>
                </c:pt>
                <c:pt idx="76">
                  <c:v>467.53948269999205</c:v>
                </c:pt>
                <c:pt idx="77">
                  <c:v>479.05180523598909</c:v>
                </c:pt>
                <c:pt idx="78">
                  <c:v>490.55824735832448</c:v>
                </c:pt>
                <c:pt idx="79">
                  <c:v>502.05896643512574</c:v>
                </c:pt>
                <c:pt idx="80">
                  <c:v>513.55411203705955</c:v>
                </c:pt>
                <c:pt idx="81">
                  <c:v>484.03864272240349</c:v>
                </c:pt>
                <c:pt idx="82">
                  <c:v>494.77583412162312</c:v>
                </c:pt>
                <c:pt idx="83">
                  <c:v>505.50808871924113</c:v>
                </c:pt>
                <c:pt idx="84">
                  <c:v>516.23552610410366</c:v>
                </c:pt>
                <c:pt idx="85">
                  <c:v>526.95826048952097</c:v>
                </c:pt>
                <c:pt idx="86">
                  <c:v>497.07601440225977</c:v>
                </c:pt>
                <c:pt idx="87">
                  <c:v>507.42405248193273</c:v>
                </c:pt>
                <c:pt idx="88">
                  <c:v>517.76763064125009</c:v>
                </c:pt>
                <c:pt idx="89">
                  <c:v>528.10685054075077</c:v>
                </c:pt>
                <c:pt idx="90">
                  <c:v>538.44180953565865</c:v>
                </c:pt>
                <c:pt idx="91">
                  <c:v>507.80722686130639</c:v>
                </c:pt>
                <c:pt idx="92">
                  <c:v>517.3846134864898</c:v>
                </c:pt>
                <c:pt idx="93">
                  <c:v>526.95826048952074</c:v>
                </c:pt>
                <c:pt idx="94">
                  <c:v>536.52824539615131</c:v>
                </c:pt>
                <c:pt idx="95">
                  <c:v>546.09464274073594</c:v>
                </c:pt>
                <c:pt idx="96">
                  <c:v>515.08638473795338</c:v>
                </c:pt>
                <c:pt idx="97">
                  <c:v>524.2780117454289</c:v>
                </c:pt>
                <c:pt idx="98">
                  <c:v>533.4662440625948</c:v>
                </c:pt>
                <c:pt idx="99">
                  <c:v>542.65114840915612</c:v>
                </c:pt>
                <c:pt idx="100">
                  <c:v>551.83278906179737</c:v>
                </c:pt>
                <c:pt idx="101">
                  <c:v>520.06560820994309</c:v>
                </c:pt>
                <c:pt idx="102">
                  <c:v>528.48970219589717</c:v>
                </c:pt>
                <c:pt idx="103">
                  <c:v>536.91096968482668</c:v>
                </c:pt>
                <c:pt idx="104">
                  <c:v>545.32946126916988</c:v>
                </c:pt>
                <c:pt idx="105">
                  <c:v>553.74522585166335</c:v>
                </c:pt>
                <c:pt idx="106">
                  <c:v>523.5121734248288</c:v>
                </c:pt>
                <c:pt idx="107">
                  <c:v>531.55230561741564</c:v>
                </c:pt>
                <c:pt idx="108">
                  <c:v>539.58987938497648</c:v>
                </c:pt>
                <c:pt idx="109">
                  <c:v>547.62493821970588</c:v>
                </c:pt>
                <c:pt idx="110">
                  <c:v>555.65752423315928</c:v>
                </c:pt>
                <c:pt idx="111">
                  <c:v>526.57538542767463</c:v>
                </c:pt>
                <c:pt idx="112">
                  <c:v>533.84901440052897</c:v>
                </c:pt>
                <c:pt idx="113">
                  <c:v>541.12055937003322</c:v>
                </c:pt>
                <c:pt idx="114">
                  <c:v>548.39005229891859</c:v>
                </c:pt>
                <c:pt idx="115">
                  <c:v>555.65752423315951</c:v>
                </c:pt>
                <c:pt idx="116">
                  <c:v>528.10685054075066</c:v>
                </c:pt>
                <c:pt idx="117">
                  <c:v>534.99729079736949</c:v>
                </c:pt>
                <c:pt idx="118">
                  <c:v>541.88586523948368</c:v>
                </c:pt>
                <c:pt idx="119">
                  <c:v>548.77260093911138</c:v>
                </c:pt>
                <c:pt idx="120">
                  <c:v>555.65752423315973</c:v>
                </c:pt>
                <c:pt idx="121">
                  <c:v>2.8617333882306215E-12</c:v>
                </c:pt>
                <c:pt idx="122">
                  <c:v>2.8617333882306215E-12</c:v>
                </c:pt>
                <c:pt idx="123">
                  <c:v>2.8617333882306215E-12</c:v>
                </c:pt>
                <c:pt idx="124">
                  <c:v>2.8617333882306215E-12</c:v>
                </c:pt>
                <c:pt idx="125">
                  <c:v>2.8617333882306215E-12</c:v>
                </c:pt>
                <c:pt idx="126">
                  <c:v>2.8617333882306215E-12</c:v>
                </c:pt>
                <c:pt idx="127">
                  <c:v>2.8617333882306215E-12</c:v>
                </c:pt>
                <c:pt idx="128">
                  <c:v>2.8617333882306215E-12</c:v>
                </c:pt>
                <c:pt idx="129">
                  <c:v>2.8617333882306215E-12</c:v>
                </c:pt>
                <c:pt idx="130">
                  <c:v>2.8617333882306215E-12</c:v>
                </c:pt>
                <c:pt idx="131">
                  <c:v>2.8617333882306215E-12</c:v>
                </c:pt>
                <c:pt idx="132">
                  <c:v>2.8617333882306215E-12</c:v>
                </c:pt>
                <c:pt idx="133">
                  <c:v>2.8617333882306215E-12</c:v>
                </c:pt>
                <c:pt idx="134">
                  <c:v>2.8617333882306215E-12</c:v>
                </c:pt>
                <c:pt idx="135">
                  <c:v>2.8617333882306215E-12</c:v>
                </c:pt>
                <c:pt idx="136">
                  <c:v>2.8617333882306215E-12</c:v>
                </c:pt>
                <c:pt idx="137">
                  <c:v>2.8617333882306215E-12</c:v>
                </c:pt>
                <c:pt idx="138">
                  <c:v>2.8617333882306215E-12</c:v>
                </c:pt>
                <c:pt idx="139">
                  <c:v>2.8617333882306215E-12</c:v>
                </c:pt>
                <c:pt idx="140">
                  <c:v>2.8617333882306215E-12</c:v>
                </c:pt>
                <c:pt idx="141">
                  <c:v>2.8617333882306215E-12</c:v>
                </c:pt>
                <c:pt idx="142">
                  <c:v>2.8617333882306215E-12</c:v>
                </c:pt>
                <c:pt idx="143">
                  <c:v>2.8617333882306215E-12</c:v>
                </c:pt>
                <c:pt idx="144">
                  <c:v>2.8617333882306215E-12</c:v>
                </c:pt>
                <c:pt idx="145">
                  <c:v>2.8617333882306215E-12</c:v>
                </c:pt>
                <c:pt idx="146">
                  <c:v>2.8617333882306215E-12</c:v>
                </c:pt>
                <c:pt idx="147">
                  <c:v>2.8617333882306215E-12</c:v>
                </c:pt>
                <c:pt idx="148">
                  <c:v>2.8617333882306215E-12</c:v>
                </c:pt>
                <c:pt idx="149">
                  <c:v>2.8617333882306215E-12</c:v>
                </c:pt>
                <c:pt idx="150">
                  <c:v>2.8617333882306215E-12</c:v>
                </c:pt>
                <c:pt idx="151">
                  <c:v>2.8617333882306215E-12</c:v>
                </c:pt>
                <c:pt idx="152">
                  <c:v>2.8617333882306215E-12</c:v>
                </c:pt>
                <c:pt idx="153">
                  <c:v>2.8617333882306215E-12</c:v>
                </c:pt>
                <c:pt idx="154">
                  <c:v>2.8617333882306215E-12</c:v>
                </c:pt>
                <c:pt idx="155">
                  <c:v>2.8617333882306215E-12</c:v>
                </c:pt>
                <c:pt idx="156">
                  <c:v>2.8617333882306215E-12</c:v>
                </c:pt>
                <c:pt idx="157">
                  <c:v>2.8617333882306215E-12</c:v>
                </c:pt>
                <c:pt idx="158">
                  <c:v>2.8617333882306215E-12</c:v>
                </c:pt>
                <c:pt idx="159">
                  <c:v>2.8617333882306215E-12</c:v>
                </c:pt>
                <c:pt idx="160">
                  <c:v>2.8617333882306215E-12</c:v>
                </c:pt>
                <c:pt idx="161">
                  <c:v>2.8617333882306215E-12</c:v>
                </c:pt>
                <c:pt idx="162">
                  <c:v>2.8617333882306215E-12</c:v>
                </c:pt>
                <c:pt idx="163">
                  <c:v>2.8617333882306215E-12</c:v>
                </c:pt>
                <c:pt idx="164">
                  <c:v>2.8617333882306215E-12</c:v>
                </c:pt>
                <c:pt idx="165">
                  <c:v>2.8617333882306215E-12</c:v>
                </c:pt>
                <c:pt idx="166">
                  <c:v>2.8617333882306215E-12</c:v>
                </c:pt>
                <c:pt idx="167">
                  <c:v>2.8617333882306215E-12</c:v>
                </c:pt>
                <c:pt idx="168">
                  <c:v>2.8617333882306215E-12</c:v>
                </c:pt>
                <c:pt idx="169">
                  <c:v>2.8617333882306215E-12</c:v>
                </c:pt>
                <c:pt idx="170">
                  <c:v>2.8617333882306215E-12</c:v>
                </c:pt>
                <c:pt idx="171">
                  <c:v>2.8617333882306215E-12</c:v>
                </c:pt>
                <c:pt idx="172">
                  <c:v>2.8617333882306215E-12</c:v>
                </c:pt>
                <c:pt idx="173">
                  <c:v>2.8617333882306215E-12</c:v>
                </c:pt>
                <c:pt idx="174">
                  <c:v>2.8617333882306215E-12</c:v>
                </c:pt>
                <c:pt idx="175">
                  <c:v>2.8617333882306215E-12</c:v>
                </c:pt>
                <c:pt idx="176">
                  <c:v>2.8617333882306215E-12</c:v>
                </c:pt>
                <c:pt idx="177">
                  <c:v>2.8617333882306215E-12</c:v>
                </c:pt>
                <c:pt idx="178">
                  <c:v>2.8617333882306215E-12</c:v>
                </c:pt>
                <c:pt idx="179">
                  <c:v>2.8617333882306215E-12</c:v>
                </c:pt>
                <c:pt idx="180">
                  <c:v>2.8617333882306215E-12</c:v>
                </c:pt>
                <c:pt idx="181">
                  <c:v>2.8617333882306215E-12</c:v>
                </c:pt>
                <c:pt idx="182">
                  <c:v>2.8617333882306215E-12</c:v>
                </c:pt>
                <c:pt idx="183">
                  <c:v>2.8617333882306215E-12</c:v>
                </c:pt>
                <c:pt idx="184">
                  <c:v>2.8617333882306215E-12</c:v>
                </c:pt>
                <c:pt idx="185">
                  <c:v>2.8617333882306215E-12</c:v>
                </c:pt>
                <c:pt idx="186">
                  <c:v>2.8617333882306215E-12</c:v>
                </c:pt>
                <c:pt idx="187">
                  <c:v>2.8617333882306215E-12</c:v>
                </c:pt>
                <c:pt idx="188">
                  <c:v>2.8617333882306215E-12</c:v>
                </c:pt>
                <c:pt idx="189">
                  <c:v>2.8617333882306215E-12</c:v>
                </c:pt>
                <c:pt idx="190">
                  <c:v>2.8617333882306215E-12</c:v>
                </c:pt>
                <c:pt idx="191">
                  <c:v>2.8617333882306215E-12</c:v>
                </c:pt>
                <c:pt idx="192">
                  <c:v>2.8617333882306215E-12</c:v>
                </c:pt>
                <c:pt idx="193">
                  <c:v>2.8617333882306215E-12</c:v>
                </c:pt>
                <c:pt idx="194">
                  <c:v>2.8617333882306215E-12</c:v>
                </c:pt>
                <c:pt idx="195">
                  <c:v>2.8617333882306215E-12</c:v>
                </c:pt>
                <c:pt idx="196">
                  <c:v>2.8617333882306215E-12</c:v>
                </c:pt>
                <c:pt idx="197">
                  <c:v>2.8617333882306215E-12</c:v>
                </c:pt>
                <c:pt idx="198">
                  <c:v>2.8617333882306215E-12</c:v>
                </c:pt>
                <c:pt idx="199">
                  <c:v>2.8617333882306215E-12</c:v>
                </c:pt>
                <c:pt idx="200">
                  <c:v>2.8617333882306215E-12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I26" sqref="I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5.27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0.44</v>
      </c>
      <c r="D9" s="36">
        <f t="shared" ref="D9:D18" si="0">C9*$C$5</f>
        <v>2.3188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44</v>
      </c>
      <c r="C10" s="35">
        <v>0.23</v>
      </c>
      <c r="D10" s="36">
        <f t="shared" si="0"/>
        <v>1.2121</v>
      </c>
      <c r="E10" s="37">
        <v>45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0.33</v>
      </c>
      <c r="D11" s="36">
        <f t="shared" si="0"/>
        <v>1.7390999999999999</v>
      </c>
      <c r="E11" s="37">
        <v>120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5.27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>
        <v>0.5</v>
      </c>
      <c r="F39" s="54"/>
      <c r="G39" s="54">
        <v>0.5</v>
      </c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Robinier faux-acacia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5</v>
      </c>
      <c r="B62" s="63">
        <v>34</v>
      </c>
      <c r="C62" s="63">
        <v>1</v>
      </c>
      <c r="D62" s="63">
        <v>6</v>
      </c>
      <c r="E62" s="54"/>
      <c r="F62" s="54"/>
      <c r="G62" s="54"/>
      <c r="H62" s="54">
        <v>1</v>
      </c>
      <c r="I62" s="56">
        <f>IFERROR(B62/A62,"")</f>
        <v>6.8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10</v>
      </c>
      <c r="B63" s="63">
        <v>99</v>
      </c>
      <c r="C63" s="63">
        <v>2</v>
      </c>
      <c r="D63" s="63">
        <v>28</v>
      </c>
      <c r="E63" s="54"/>
      <c r="F63" s="54"/>
      <c r="G63" s="54"/>
      <c r="H63" s="54">
        <v>1</v>
      </c>
      <c r="I63" s="52">
        <f>IF(A63&lt;&gt;0,(B63-(B62-D62))/(A63-A62),"")</f>
        <v>14.2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15</v>
      </c>
      <c r="B64" s="63">
        <v>140</v>
      </c>
      <c r="C64" s="63">
        <v>3</v>
      </c>
      <c r="D64" s="63">
        <v>23</v>
      </c>
      <c r="E64" s="54"/>
      <c r="F64" s="54"/>
      <c r="G64" s="54"/>
      <c r="H64" s="54">
        <v>1</v>
      </c>
      <c r="I64" s="52">
        <f>IF(A64&lt;&gt;0,(B64-(B63-D63))/(A64-A63),"")</f>
        <v>13.8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20</v>
      </c>
      <c r="B65" s="63">
        <v>180</v>
      </c>
      <c r="C65" s="63">
        <v>4</v>
      </c>
      <c r="D65" s="63">
        <v>18</v>
      </c>
      <c r="E65" s="54"/>
      <c r="F65" s="54"/>
      <c r="G65" s="54"/>
      <c r="H65" s="54">
        <v>1</v>
      </c>
      <c r="I65" s="52">
        <f>IF(A65&lt;&gt;0,(B65-(B64-D64))/(A65-A64),"")</f>
        <v>12.6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25</v>
      </c>
      <c r="B66" s="63">
        <v>214</v>
      </c>
      <c r="C66" s="63">
        <v>5</v>
      </c>
      <c r="D66" s="63">
        <v>14</v>
      </c>
      <c r="E66" s="54"/>
      <c r="F66" s="54"/>
      <c r="G66" s="54"/>
      <c r="H66" s="54">
        <v>1</v>
      </c>
      <c r="I66" s="52">
        <f t="shared" ref="I66:I81" si="2">IF(A66&lt;&gt;0,(B66-(B65-D65))/(A66-A65),"")</f>
        <v>10.4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30</v>
      </c>
      <c r="B67" s="63">
        <v>243</v>
      </c>
      <c r="C67" s="63">
        <v>6</v>
      </c>
      <c r="D67" s="63">
        <v>11</v>
      </c>
      <c r="E67" s="54"/>
      <c r="F67" s="54"/>
      <c r="G67" s="54"/>
      <c r="H67" s="54">
        <v>1</v>
      </c>
      <c r="I67" s="52">
        <f t="shared" si="2"/>
        <v>8.6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35</v>
      </c>
      <c r="B68" s="63">
        <v>267</v>
      </c>
      <c r="C68" s="63">
        <v>7</v>
      </c>
      <c r="D68" s="63">
        <v>9</v>
      </c>
      <c r="E68" s="54"/>
      <c r="F68" s="54"/>
      <c r="G68" s="54"/>
      <c r="H68" s="54"/>
      <c r="I68" s="52">
        <f t="shared" si="2"/>
        <v>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40</v>
      </c>
      <c r="B69" s="53">
        <v>289</v>
      </c>
      <c r="C69" s="53">
        <v>8</v>
      </c>
      <c r="D69" s="53">
        <v>7</v>
      </c>
      <c r="E69" s="54"/>
      <c r="F69" s="54"/>
      <c r="G69" s="54"/>
      <c r="H69" s="54"/>
      <c r="I69" s="52">
        <f t="shared" si="2"/>
        <v>6.2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45</v>
      </c>
      <c r="B70" s="53">
        <v>312</v>
      </c>
      <c r="C70" s="53">
        <v>9</v>
      </c>
      <c r="D70" s="53">
        <v>312</v>
      </c>
      <c r="E70" s="54"/>
      <c r="F70" s="54"/>
      <c r="G70" s="54"/>
      <c r="H70" s="54"/>
      <c r="I70" s="52">
        <f t="shared" si="2"/>
        <v>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71</v>
      </c>
      <c r="C88" s="63">
        <v>1</v>
      </c>
      <c r="D88" s="63">
        <v>8</v>
      </c>
      <c r="E88" s="54"/>
      <c r="F88" s="54"/>
      <c r="G88" s="54"/>
      <c r="H88" s="93">
        <v>1</v>
      </c>
      <c r="I88" s="56">
        <f>IFERROR(B88/A88,"")</f>
        <v>2.84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98</v>
      </c>
      <c r="C89" s="63">
        <v>2</v>
      </c>
      <c r="D89" s="63">
        <v>21</v>
      </c>
      <c r="E89" s="54"/>
      <c r="F89" s="54"/>
      <c r="G89" s="54"/>
      <c r="H89" s="93">
        <v>1</v>
      </c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/>
      <c r="I90" s="56">
        <f t="shared" si="3"/>
        <v>7.8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/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158</v>
      </c>
      <c r="C92" s="63">
        <v>5</v>
      </c>
      <c r="D92" s="63">
        <v>21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179</v>
      </c>
      <c r="C93" s="63">
        <v>6</v>
      </c>
      <c r="D93" s="63">
        <v>21</v>
      </c>
      <c r="E93" s="93"/>
      <c r="F93" s="93"/>
      <c r="G93" s="93"/>
      <c r="H93" s="9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198</v>
      </c>
      <c r="C94" s="63">
        <v>7</v>
      </c>
      <c r="D94" s="63">
        <v>21</v>
      </c>
      <c r="E94" s="93"/>
      <c r="F94" s="93"/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214</v>
      </c>
      <c r="C95" s="63">
        <v>8</v>
      </c>
      <c r="D95" s="63">
        <v>21</v>
      </c>
      <c r="E95" s="93"/>
      <c r="F95" s="93"/>
      <c r="G95" s="93"/>
      <c r="H95" s="93"/>
      <c r="I95" s="56">
        <f t="shared" si="3"/>
        <v>7.4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229</v>
      </c>
      <c r="C96" s="63">
        <v>9</v>
      </c>
      <c r="D96" s="63">
        <v>21</v>
      </c>
      <c r="E96" s="93"/>
      <c r="F96" s="93"/>
      <c r="G96" s="93"/>
      <c r="H96" s="93"/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242</v>
      </c>
      <c r="C97" s="63">
        <v>10</v>
      </c>
      <c r="D97" s="63">
        <v>21</v>
      </c>
      <c r="E97" s="93"/>
      <c r="F97" s="93"/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253</v>
      </c>
      <c r="C98" s="63">
        <v>11</v>
      </c>
      <c r="D98" s="63">
        <v>21</v>
      </c>
      <c r="E98" s="93"/>
      <c r="F98" s="93"/>
      <c r="G98" s="93"/>
      <c r="H98" s="93"/>
      <c r="I98" s="56">
        <f t="shared" si="3"/>
        <v>6.4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262</v>
      </c>
      <c r="C99" s="63">
        <v>12</v>
      </c>
      <c r="D99" s="63">
        <v>21</v>
      </c>
      <c r="E99" s="93"/>
      <c r="F99" s="93"/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269</v>
      </c>
      <c r="C100" s="63">
        <v>13</v>
      </c>
      <c r="D100" s="63">
        <v>21</v>
      </c>
      <c r="E100" s="68"/>
      <c r="F100" s="68"/>
      <c r="G100" s="68"/>
      <c r="H100" s="68"/>
      <c r="I100" s="56">
        <f t="shared" si="3"/>
        <v>5.6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275</v>
      </c>
      <c r="C101" s="63">
        <v>14</v>
      </c>
      <c r="D101" s="63">
        <v>21</v>
      </c>
      <c r="E101" s="68"/>
      <c r="F101" s="68"/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279</v>
      </c>
      <c r="C102" s="63">
        <v>15</v>
      </c>
      <c r="D102" s="53">
        <v>21</v>
      </c>
      <c r="E102" s="57"/>
      <c r="F102" s="57"/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282</v>
      </c>
      <c r="C103" s="63">
        <v>16</v>
      </c>
      <c r="D103" s="53">
        <v>21</v>
      </c>
      <c r="E103" s="57"/>
      <c r="F103" s="57"/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105</v>
      </c>
      <c r="B104" s="53">
        <v>283</v>
      </c>
      <c r="C104" s="63">
        <v>17</v>
      </c>
      <c r="D104" s="53">
        <v>20</v>
      </c>
      <c r="E104" s="57"/>
      <c r="F104" s="57"/>
      <c r="G104" s="57"/>
      <c r="H104" s="57"/>
      <c r="I104" s="56">
        <f t="shared" si="3"/>
        <v>4.4000000000000004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110</v>
      </c>
      <c r="B105" s="53">
        <v>284</v>
      </c>
      <c r="C105" s="53">
        <v>18</v>
      </c>
      <c r="D105" s="53">
        <v>19</v>
      </c>
      <c r="E105" s="57"/>
      <c r="F105" s="57"/>
      <c r="G105" s="57"/>
      <c r="H105" s="57"/>
      <c r="I105" s="56">
        <f t="shared" si="3"/>
        <v>4.2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115</v>
      </c>
      <c r="B106" s="53">
        <v>284</v>
      </c>
      <c r="C106" s="53">
        <v>19</v>
      </c>
      <c r="D106" s="53">
        <v>18</v>
      </c>
      <c r="E106" s="57"/>
      <c r="F106" s="57"/>
      <c r="G106" s="57"/>
      <c r="H106" s="57"/>
      <c r="I106" s="56">
        <f t="shared" si="3"/>
        <v>3.8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120</v>
      </c>
      <c r="B107" s="53">
        <v>284</v>
      </c>
      <c r="C107" s="53">
        <v>20</v>
      </c>
      <c r="D107" s="53">
        <v>284</v>
      </c>
      <c r="E107" s="57"/>
      <c r="F107" s="57"/>
      <c r="G107" s="57"/>
      <c r="H107" s="57"/>
      <c r="I107" s="56">
        <f t="shared" si="3"/>
        <v>3.6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18" sqref="F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Robinier faux-acacia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sessile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199.99576079505897</v>
      </c>
      <c r="T3" s="62">
        <f>IF('Données projet'!E9&gt;30,$R$33-$H$33,LOOKUP('Données projet'!$E$9,$A$3:$A$203,R3:R203)-LOOKUP('Données projet'!$E$9,$A$3:$A$203,$H$3:$H$203))</f>
        <v>407.41464279973172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376.68007030857598</v>
      </c>
      <c r="AO3" s="62">
        <f>IF('Données projet'!E10&gt;30,$AM$33-$H$33,LOOKUP('Données projet'!$E$10,$A$3:$A$203,AM3:AM203)-LOOKUP('Données projet'!$E$10,$A$3:$A$203,$H$3:$H$203))</f>
        <v>532.90758914457626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406.87679146534634</v>
      </c>
      <c r="BJ3" s="62">
        <f>IF('Données projet'!E11&gt;30,$BH$33-$H$33,LOOKUP('Données projet'!$E$11,$A$3:$A$203,BH3:BH203)-LOOKUP('Données projet'!$E$11,$A$3:$A$203,$H$3:$H$203))</f>
        <v>252.43382636914751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169.99517523348297</v>
      </c>
      <c r="S4" s="62">
        <f ca="1">AVERAGE(OFFSET($R$3,0,0,'Données projet'!$E$9+1,1))-AVERAGE(OFFSET($H$3,0,0,'Données projet'!$E$9+1,1))</f>
        <v>199.99576079505897</v>
      </c>
      <c r="T4" s="62">
        <f>$T$3</f>
        <v>407.41464279973172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6.8</v>
      </c>
      <c r="AI4" s="14">
        <f>IF('Données projet'!$A$62&gt;35,AI3+AH4-AQ3,IF(A4&lt;'Données projet'!$A$62,$AF$205^A4,IF(A4='Données projet'!$A$62,'Données projet'!$B$62,AI3+AH4-AQ3)))</f>
        <v>2.0243974584998852</v>
      </c>
      <c r="AJ4" s="14">
        <f>AI4*VLOOKUP('Données projet'!$B$10,Paramètres!$A$1:$I$89,3,0)*VLOOKUP('Données projet'!$B$10,Paramètres!$A$1:$I$89,5,0)</f>
        <v>1.8316748204506961</v>
      </c>
      <c r="AK4" s="14">
        <f>EXP(-1.0587+0.8836*LN(AJ4)+0.284)</f>
        <v>0.78669228172688432</v>
      </c>
      <c r="AL4" s="22">
        <f t="shared" ref="AL4:AL67" si="4">(AJ4+AK4)*0.475*44/12</f>
        <v>4.5603227029592857</v>
      </c>
      <c r="AM4" s="62">
        <f t="shared" ref="AM4:AM67" si="5">AL4+(AD4+AE4)*44/12</f>
        <v>172.37275665588314</v>
      </c>
      <c r="AN4" s="62">
        <f ca="1">AVERAGE(OFFSET($AM$3,0,0,'Données projet'!$E$10+1,1))-AVERAGE(OFFSET($H$3,0,0,'Données projet'!$E$10+1,1))</f>
        <v>376.68007030857598</v>
      </c>
      <c r="AO4" s="62">
        <f>$AO$3</f>
        <v>532.90758914457626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2.84</v>
      </c>
      <c r="BD4" s="13">
        <f>IF('Données projet'!$A$88&gt;35,BD3+BC4-BL3,IF(A4&lt;'Données projet'!$A$88,$BA$205^A4,IF(A4='Données projet'!$A$88,'Données projet'!$B$88,BD3+BC4-BL3)))</f>
        <v>1.185906184594963</v>
      </c>
      <c r="BE4" s="14">
        <f>BD4*VLOOKUP('Données projet'!$B$11,Paramètres!$A$1:$I$89,3,0)*VLOOKUP('Données projet'!$B$11,Paramètres!$A$1:$I$89,5,0)</f>
        <v>1.0730079158215224</v>
      </c>
      <c r="BF4" s="14">
        <f>EXP(-1.0587+0.8836*LN(BE4)+0.284)</f>
        <v>0.49044782191261621</v>
      </c>
      <c r="BG4" s="22">
        <f t="shared" ref="BG4:BG67" si="7">(BE4+BF4)*0.475*44/12</f>
        <v>2.7230187432202917</v>
      </c>
      <c r="BH4" s="62">
        <f t="shared" ref="BH4:BH67" si="8">BG4+(AY4+AZ4)*44/12</f>
        <v>170.53545269614412</v>
      </c>
      <c r="BI4" s="62">
        <f ca="1">AVERAGE(OFFSET($BH$3,0,0,'Données projet'!$E$11+1,1))-AVERAGE(OFFSET($H$3,0,0,'Données projet'!$E$11+1,1))</f>
        <v>406.87679146534634</v>
      </c>
      <c r="BJ4" s="62">
        <f>$BJ$3</f>
        <v>252.43382636914751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173.67003375385991</v>
      </c>
      <c r="S5" s="62">
        <f ca="1">AVERAGE(OFFSET($R$3,0,0,'Données projet'!$E$9+1,1))-AVERAGE(OFFSET($H$3,0,0,'Données projet'!$E$9+1,1))</f>
        <v>199.99576079505897</v>
      </c>
      <c r="T5" s="62">
        <f t="shared" ref="T5:T68" si="34">$T$3</f>
        <v>407.41464279973172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6.8</v>
      </c>
      <c r="AI5" s="14">
        <f>IF('Données projet'!$A$62&gt;35,AI4+AH5-AQ4,IF(A5&lt;'Données projet'!$A$62,$AF$205^A5,IF(A5='Données projet'!$A$62,'Données projet'!$B$62,AI4+AH5-AQ4)))</f>
        <v>4.0981850699807945</v>
      </c>
      <c r="AJ5" s="14">
        <f>AI5*VLOOKUP('Données projet'!$B$10,Paramètres!$A$1:$I$89,3,0)*VLOOKUP('Données projet'!$B$10,Paramètres!$A$1:$I$89,5,0)</f>
        <v>3.7080378513186227</v>
      </c>
      <c r="AK5" s="14">
        <f t="shared" ref="AK5:AK68" si="35">EXP(-1.0587+0.8836*LN(AJ5)+0.284)</f>
        <v>1.4670598901857457</v>
      </c>
      <c r="AL5" s="22">
        <f t="shared" si="4"/>
        <v>9.0132952331201093</v>
      </c>
      <c r="AM5" s="62">
        <f t="shared" si="5"/>
        <v>179.61057652062095</v>
      </c>
      <c r="AN5" s="62">
        <f ca="1">AVERAGE(OFFSET($AM$3,0,0,'Données projet'!$E$10+1,1))-AVERAGE(OFFSET($H$3,0,0,'Données projet'!$E$10+1,1))</f>
        <v>376.68007030857598</v>
      </c>
      <c r="AO5" s="62">
        <f t="shared" ref="AO5:AO68" si="36">$AO$3</f>
        <v>532.90758914457626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2.84</v>
      </c>
      <c r="BD5" s="13">
        <f>IF('Données projet'!$A$88&gt;35,BD4+BC5-BL4,IF(A5&lt;'Données projet'!$A$88,$BA$205^A5,IF(A5='Données projet'!$A$88,'Données projet'!$B$88,BD4+BC5-BL4)))</f>
        <v>1.4063734786605824</v>
      </c>
      <c r="BE5" s="14">
        <f>BD5*VLOOKUP('Données projet'!$B$11,Paramètres!$A$1:$I$89,3,0)*VLOOKUP('Données projet'!$B$11,Paramètres!$A$1:$I$89,5,0)</f>
        <v>1.2724867234920949</v>
      </c>
      <c r="BF5" s="14">
        <f t="shared" ref="BF5:BF68" si="37">EXP(-1.0587+0.8836*LN(BE5)+0.284)</f>
        <v>0.570195368340213</v>
      </c>
      <c r="BG5" s="22">
        <f t="shared" si="7"/>
        <v>3.209337976607936</v>
      </c>
      <c r="BH5" s="62">
        <f t="shared" si="8"/>
        <v>173.80661926410878</v>
      </c>
      <c r="BI5" s="62">
        <f ca="1">AVERAGE(OFFSET($BH$3,0,0,'Données projet'!$E$11+1,1))-AVERAGE(OFFSET($H$3,0,0,'Données projet'!$E$11+1,1))</f>
        <v>406.87679146534634</v>
      </c>
      <c r="BJ5" s="62">
        <f t="shared" ref="BJ5:BJ68" si="38">$BJ$3</f>
        <v>252.43382636914751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177.68226741068122</v>
      </c>
      <c r="S6" s="62">
        <f ca="1">AVERAGE(OFFSET($R$3,0,0,'Données projet'!$E$9+1,1))-AVERAGE(OFFSET($H$3,0,0,'Données projet'!$E$9+1,1))</f>
        <v>199.99576079505897</v>
      </c>
      <c r="T6" s="62">
        <f t="shared" si="34"/>
        <v>407.41464279973172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6.8</v>
      </c>
      <c r="AI6" s="14">
        <f>IF('Données projet'!$A$62&gt;35,AI5+AH6-AQ5,IF(A6&lt;'Données projet'!$A$62,$AF$205^A6,IF(A6='Données projet'!$A$62,'Données projet'!$B$62,AI5+AH6-AQ5)))</f>
        <v>8.2963554401312951</v>
      </c>
      <c r="AJ6" s="14">
        <f>AI6*VLOOKUP('Données projet'!$B$10,Paramètres!$A$1:$I$89,3,0)*VLOOKUP('Données projet'!$B$10,Paramètres!$A$1:$I$89,5,0)</f>
        <v>7.5065424022307949</v>
      </c>
      <c r="AK6" s="14">
        <f t="shared" si="35"/>
        <v>2.7358406474604431</v>
      </c>
      <c r="AL6" s="22">
        <f t="shared" si="4"/>
        <v>17.838817144878906</v>
      </c>
      <c r="AM6" s="62">
        <f t="shared" si="5"/>
        <v>191.19383771476379</v>
      </c>
      <c r="AN6" s="62">
        <f ca="1">AVERAGE(OFFSET($AM$3,0,0,'Données projet'!$E$10+1,1))-AVERAGE(OFFSET($H$3,0,0,'Données projet'!$E$10+1,1))</f>
        <v>376.68007030857598</v>
      </c>
      <c r="AO6" s="62">
        <f t="shared" si="36"/>
        <v>532.90758914457626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2.84</v>
      </c>
      <c r="BD6" s="13">
        <f>IF('Données projet'!$A$88&gt;35,BD5+BC6-BL5,IF(A6&lt;'Données projet'!$A$88,$BA$205^A6,IF(A6='Données projet'!$A$88,'Données projet'!$B$88,BD5+BC6-BL5)))</f>
        <v>1.6678270061939169</v>
      </c>
      <c r="BE6" s="14">
        <f>BD6*VLOOKUP('Données projet'!$B$11,Paramètres!$A$1:$I$89,3,0)*VLOOKUP('Données projet'!$B$11,Paramètres!$A$1:$I$89,5,0)</f>
        <v>1.5090498752042558</v>
      </c>
      <c r="BF6" s="14">
        <f t="shared" si="37"/>
        <v>0.66290998461108197</v>
      </c>
      <c r="BG6" s="22">
        <f t="shared" si="7"/>
        <v>3.7828300891783795</v>
      </c>
      <c r="BH6" s="62">
        <f t="shared" si="8"/>
        <v>177.13785065906328</v>
      </c>
      <c r="BI6" s="62">
        <f ca="1">AVERAGE(OFFSET($BH$3,0,0,'Données projet'!$E$11+1,1))-AVERAGE(OFFSET($H$3,0,0,'Données projet'!$E$11+1,1))</f>
        <v>406.87679146534634</v>
      </c>
      <c r="BJ6" s="62">
        <f t="shared" si="38"/>
        <v>252.43382636914751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182.18222118454037</v>
      </c>
      <c r="S7" s="62">
        <f ca="1">AVERAGE(OFFSET($R$3,0,0,'Données projet'!$E$9+1,1))-AVERAGE(OFFSET($H$3,0,0,'Données projet'!$E$9+1,1))</f>
        <v>199.99576079505897</v>
      </c>
      <c r="T7" s="62">
        <f t="shared" si="34"/>
        <v>407.41464279973172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6.8</v>
      </c>
      <c r="AI7" s="14">
        <f>IF('Données projet'!$A$62&gt;35,AI6+AH7-AQ6,IF(A7&lt;'Données projet'!$A$62,$AF$205^A7,IF(A7='Données projet'!$A$62,'Données projet'!$B$62,AI6+AH7-AQ6)))</f>
        <v>16.795120867813488</v>
      </c>
      <c r="AJ7" s="14">
        <f>AI7*VLOOKUP('Données projet'!$B$10,Paramètres!$A$1:$I$89,3,0)*VLOOKUP('Données projet'!$B$10,Paramètres!$A$1:$I$89,5,0)</f>
        <v>15.196225361197643</v>
      </c>
      <c r="AK7" s="14">
        <f t="shared" si="35"/>
        <v>5.1019212633160578</v>
      </c>
      <c r="AL7" s="22">
        <f t="shared" si="4"/>
        <v>35.352605371028027</v>
      </c>
      <c r="AM7" s="62">
        <f t="shared" si="5"/>
        <v>211.43872743520498</v>
      </c>
      <c r="AN7" s="62">
        <f ca="1">AVERAGE(OFFSET($AM$3,0,0,'Données projet'!$E$10+1,1))-AVERAGE(OFFSET($H$3,0,0,'Données projet'!$E$10+1,1))</f>
        <v>376.68007030857598</v>
      </c>
      <c r="AO7" s="62">
        <f t="shared" si="36"/>
        <v>532.90758914457626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2.84</v>
      </c>
      <c r="BD7" s="13">
        <f>IF('Données projet'!$A$88&gt;35,BD6+BC7-BL6,IF(A7&lt;'Données projet'!$A$88,$BA$205^A7,IF(A7='Données projet'!$A$88,'Données projet'!$B$88,BD6+BC7-BL6)))</f>
        <v>1.9778863614798676</v>
      </c>
      <c r="BE7" s="14">
        <f>BD7*VLOOKUP('Données projet'!$B$11,Paramètres!$A$1:$I$89,3,0)*VLOOKUP('Données projet'!$B$11,Paramètres!$A$1:$I$89,5,0)</f>
        <v>1.7895915798669841</v>
      </c>
      <c r="BF7" s="14">
        <f t="shared" si="37"/>
        <v>0.77070013559784434</v>
      </c>
      <c r="BG7" s="22">
        <f t="shared" si="7"/>
        <v>4.459174737767909</v>
      </c>
      <c r="BH7" s="62">
        <f t="shared" si="8"/>
        <v>180.54529680194486</v>
      </c>
      <c r="BI7" s="62">
        <f ca="1">AVERAGE(OFFSET($BH$3,0,0,'Données projet'!$E$11+1,1))-AVERAGE(OFFSET($H$3,0,0,'Données projet'!$E$11+1,1))</f>
        <v>406.87679146534634</v>
      </c>
      <c r="BJ7" s="62">
        <f t="shared" si="38"/>
        <v>252.43382636914751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187.38209365939022</v>
      </c>
      <c r="S8" s="62">
        <f ca="1">AVERAGE(OFFSET($R$3,0,0,'Données projet'!$E$9+1,1))-AVERAGE(OFFSET($H$3,0,0,'Données projet'!$E$9+1,1))</f>
        <v>199.99576079505897</v>
      </c>
      <c r="T8" s="62">
        <f t="shared" si="34"/>
        <v>407.41464279973172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>
        <f>VLOOKUP(A8,'Données projet'!$A$61:$I$81,2,0)</f>
        <v>34</v>
      </c>
      <c r="AG8" s="13">
        <f>VLOOKUP(A8,'Données projet'!$A$61:$I$81,9,0)</f>
        <v>6.8</v>
      </c>
      <c r="AH8" s="13">
        <f t="array" ref="AH8">INDEX(AG:AG,MIN(IF(ISNUMBER(AG8:AG204),ROW(AG8:AG204),"")))</f>
        <v>6.8</v>
      </c>
      <c r="AI8" s="14">
        <f>IF('Données projet'!$A$62&gt;35,AI7+AH8-AQ7,IF(A8&lt;'Données projet'!$A$62,$AF$205^A8,IF(A8='Données projet'!$A$62,'Données projet'!$B$62,AI7+AH8-AQ7)))</f>
        <v>34</v>
      </c>
      <c r="AJ8" s="14">
        <f>AI8*VLOOKUP('Données projet'!$B$10,Paramètres!$A$1:$I$89,3,0)*VLOOKUP('Données projet'!$B$10,Paramètres!$A$1:$I$89,5,0)</f>
        <v>30.763199999999998</v>
      </c>
      <c r="AK8" s="14">
        <f t="shared" si="35"/>
        <v>9.5142970411082253</v>
      </c>
      <c r="AL8" s="22">
        <f t="shared" si="4"/>
        <v>70.149974013263474</v>
      </c>
      <c r="AM8" s="62">
        <f t="shared" si="5"/>
        <v>248.94102188971084</v>
      </c>
      <c r="AN8" s="62">
        <f ca="1">AVERAGE(OFFSET($AM$3,0,0,'Données projet'!$E$10+1,1))-AVERAGE(OFFSET($H$3,0,0,'Données projet'!$E$10+1,1))</f>
        <v>376.68007030857598</v>
      </c>
      <c r="AO8" s="62">
        <f t="shared" si="36"/>
        <v>532.90758914457626</v>
      </c>
      <c r="AP8" s="16">
        <f>IF(ISNA(VLOOKUP(A8,'Données projet'!$A$61:$I$81,3,0)),0,VLOOKUP(A8,'Données projet'!$A$61:$I$81,3,0))</f>
        <v>1</v>
      </c>
      <c r="AQ8" s="16">
        <f>IF(ISNA(VLOOKUP(A8,'Données projet'!$A$61:$I$81,4,0)),0,VLOOKUP(A8,'Données projet'!$A$61:$I$81,4,0))</f>
        <v>6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2.84</v>
      </c>
      <c r="BD8" s="13">
        <f>IF('Données projet'!$A$88&gt;35,BD7+BC8-BL7,IF(A8&lt;'Données projet'!$A$88,$BA$205^A8,IF(A8='Données projet'!$A$88,'Données projet'!$B$88,BD7+BC8-BL7)))</f>
        <v>2.3455876685050034</v>
      </c>
      <c r="BE8" s="14">
        <f>BD8*VLOOKUP('Données projet'!$B$11,Paramètres!$A$1:$I$89,3,0)*VLOOKUP('Données projet'!$B$11,Paramètres!$A$1:$I$89,5,0)</f>
        <v>2.122287722463327</v>
      </c>
      <c r="BF8" s="14">
        <f t="shared" si="37"/>
        <v>0.89601712570223679</v>
      </c>
      <c r="BG8" s="22">
        <f t="shared" si="7"/>
        <v>5.2568809438883566</v>
      </c>
      <c r="BH8" s="62">
        <f t="shared" si="8"/>
        <v>184.0479288203357</v>
      </c>
      <c r="BI8" s="62">
        <f ca="1">AVERAGE(OFFSET($BH$3,0,0,'Données projet'!$E$11+1,1))-AVERAGE(OFFSET($H$3,0,0,'Données projet'!$E$11+1,1))</f>
        <v>406.87679146534634</v>
      </c>
      <c r="BJ8" s="62">
        <f t="shared" si="38"/>
        <v>252.43382636914751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193.58156021666986</v>
      </c>
      <c r="S9" s="62">
        <f ca="1">AVERAGE(OFFSET($R$3,0,0,'Données projet'!$E$9+1,1))-AVERAGE(OFFSET($H$3,0,0,'Données projet'!$E$9+1,1))</f>
        <v>199.99576079505897</v>
      </c>
      <c r="T9" s="62">
        <f t="shared" si="34"/>
        <v>407.41464279973172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14.2</v>
      </c>
      <c r="AI9" s="14">
        <f>IF('Données projet'!$A$62&gt;35,AI8+AH9-AQ8,IF(A9&lt;'Données projet'!$A$62,$AF$205^A9,IF(A9='Données projet'!$A$62,'Données projet'!$B$62,AI8+AH9-AQ8)))</f>
        <v>42.2</v>
      </c>
      <c r="AJ9" s="14">
        <f>AI9*VLOOKUP('Données projet'!$B$10,Paramètres!$A$1:$I$89,3,0)*VLOOKUP('Données projet'!$B$10,Paramètres!$A$1:$I$89,5,0)</f>
        <v>38.182560000000002</v>
      </c>
      <c r="AK9" s="14">
        <f t="shared" si="35"/>
        <v>11.515638334288104</v>
      </c>
      <c r="AL9" s="22">
        <f t="shared" si="4"/>
        <v>86.557695432218452</v>
      </c>
      <c r="AM9" s="62">
        <f t="shared" si="5"/>
        <v>268.0279475284774</v>
      </c>
      <c r="AN9" s="62">
        <f ca="1">AVERAGE(OFFSET($AM$3,0,0,'Données projet'!$E$10+1,1))-AVERAGE(OFFSET($H$3,0,0,'Données projet'!$E$10+1,1))</f>
        <v>376.68007030857598</v>
      </c>
      <c r="AO9" s="62">
        <f t="shared" si="36"/>
        <v>532.90758914457626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2.84</v>
      </c>
      <c r="BD9" s="13">
        <f>IF('Données projet'!$A$88&gt;35,BD8+BC9-BL8,IF(A9&lt;'Données projet'!$A$88,$BA$205^A9,IF(A9='Données projet'!$A$88,'Données projet'!$B$88,BD8+BC9-BL8)))</f>
        <v>2.7816469225897635</v>
      </c>
      <c r="BE9" s="14">
        <f>BD9*VLOOKUP('Données projet'!$B$11,Paramètres!$A$1:$I$89,3,0)*VLOOKUP('Données projet'!$B$11,Paramètres!$A$1:$I$89,5,0)</f>
        <v>2.5168341355592179</v>
      </c>
      <c r="BF9" s="14">
        <f t="shared" si="37"/>
        <v>1.0417108450732491</v>
      </c>
      <c r="BG9" s="22">
        <f t="shared" si="7"/>
        <v>6.1977991746015464</v>
      </c>
      <c r="BH9" s="62">
        <f t="shared" si="8"/>
        <v>187.66805127086053</v>
      </c>
      <c r="BI9" s="62">
        <f ca="1">AVERAGE(OFFSET($BH$3,0,0,'Données projet'!$E$11+1,1))-AVERAGE(OFFSET($H$3,0,0,'Données projet'!$E$11+1,1))</f>
        <v>406.87679146534634</v>
      </c>
      <c r="BJ9" s="62">
        <f t="shared" si="38"/>
        <v>252.43382636914751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201.20404319869905</v>
      </c>
      <c r="S10" s="62">
        <f ca="1">AVERAGE(OFFSET($R$3,0,0,'Données projet'!$E$9+1,1))-AVERAGE(OFFSET($H$3,0,0,'Données projet'!$E$9+1,1))</f>
        <v>199.99576079505897</v>
      </c>
      <c r="T10" s="62">
        <f t="shared" si="34"/>
        <v>407.41464279973172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14.2</v>
      </c>
      <c r="AI10" s="14">
        <f>IF('Données projet'!$A$62&gt;35,AI9+AH10-AQ9,IF(A10&lt;'Données projet'!$A$62,$AF$205^A10,IF(A10='Données projet'!$A$62,'Données projet'!$B$62,AI9+AH10-AQ9)))</f>
        <v>56.400000000000006</v>
      </c>
      <c r="AJ10" s="14">
        <f>AI10*VLOOKUP('Données projet'!$B$10,Paramètres!$A$1:$I$89,3,0)*VLOOKUP('Données projet'!$B$10,Paramètres!$A$1:$I$89,5,0)</f>
        <v>51.030720000000009</v>
      </c>
      <c r="AK10" s="14">
        <f t="shared" si="35"/>
        <v>14.879630660597618</v>
      </c>
      <c r="AL10" s="22">
        <f t="shared" si="4"/>
        <v>114.79386073387418</v>
      </c>
      <c r="AM10" s="62">
        <f t="shared" si="5"/>
        <v>298.91804166961043</v>
      </c>
      <c r="AN10" s="62">
        <f ca="1">AVERAGE(OFFSET($AM$3,0,0,'Données projet'!$E$10+1,1))-AVERAGE(OFFSET($H$3,0,0,'Données projet'!$E$10+1,1))</f>
        <v>376.68007030857598</v>
      </c>
      <c r="AO10" s="62">
        <f t="shared" si="36"/>
        <v>532.90758914457626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2.84</v>
      </c>
      <c r="BD10" s="13">
        <f>IF('Données projet'!$A$88&gt;35,BD9+BC10-BL9,IF(A10&lt;'Données projet'!$A$88,$BA$205^A10,IF(A10='Données projet'!$A$88,'Données projet'!$B$88,BD9+BC10-BL9)))</f>
        <v>3.2987722888587467</v>
      </c>
      <c r="BE10" s="14">
        <f>BD10*VLOOKUP('Données projet'!$B$11,Paramètres!$A$1:$I$89,3,0)*VLOOKUP('Données projet'!$B$11,Paramètres!$A$1:$I$89,5,0)</f>
        <v>2.9847291669593941</v>
      </c>
      <c r="BF10" s="14">
        <f t="shared" si="37"/>
        <v>1.2110945802433715</v>
      </c>
      <c r="BG10" s="22">
        <f t="shared" si="7"/>
        <v>7.3077263597114817</v>
      </c>
      <c r="BH10" s="62">
        <f t="shared" si="8"/>
        <v>191.43190729544773</v>
      </c>
      <c r="BI10" s="62">
        <f ca="1">AVERAGE(OFFSET($BH$3,0,0,'Données projet'!$E$11+1,1))-AVERAGE(OFFSET($H$3,0,0,'Données projet'!$E$11+1,1))</f>
        <v>406.87679146534634</v>
      </c>
      <c r="BJ10" s="62">
        <f t="shared" si="38"/>
        <v>252.43382636914751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210.84806597246319</v>
      </c>
      <c r="S11" s="62">
        <f ca="1">AVERAGE(OFFSET($R$3,0,0,'Données projet'!$E$9+1,1))-AVERAGE(OFFSET($H$3,0,0,'Données projet'!$E$9+1,1))</f>
        <v>199.99576079505897</v>
      </c>
      <c r="T11" s="62">
        <f t="shared" si="34"/>
        <v>407.41464279973172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14.2</v>
      </c>
      <c r="AI11" s="14">
        <f>IF('Données projet'!$A$62&gt;35,AI10+AH11-AQ10,IF(A11&lt;'Données projet'!$A$62,$AF$205^A11,IF(A11='Données projet'!$A$62,'Données projet'!$B$62,AI10+AH11-AQ10)))</f>
        <v>70.600000000000009</v>
      </c>
      <c r="AJ11" s="14">
        <f>AI11*VLOOKUP('Données projet'!$B$10,Paramètres!$A$1:$I$89,3,0)*VLOOKUP('Données projet'!$B$10,Paramètres!$A$1:$I$89,5,0)</f>
        <v>63.878880000000002</v>
      </c>
      <c r="AK11" s="14">
        <f t="shared" si="35"/>
        <v>18.145367520913332</v>
      </c>
      <c r="AL11" s="22">
        <f t="shared" si="4"/>
        <v>142.85889776559074</v>
      </c>
      <c r="AM11" s="62">
        <f t="shared" si="5"/>
        <v>329.6121706318113</v>
      </c>
      <c r="AN11" s="62">
        <f ca="1">AVERAGE(OFFSET($AM$3,0,0,'Données projet'!$E$10+1,1))-AVERAGE(OFFSET($H$3,0,0,'Données projet'!$E$10+1,1))</f>
        <v>376.68007030857598</v>
      </c>
      <c r="AO11" s="62">
        <f t="shared" si="36"/>
        <v>532.90758914457626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2.84</v>
      </c>
      <c r="BD11" s="13">
        <f>IF('Données projet'!$A$88&gt;35,BD10+BC11-BL10,IF(A11&lt;'Données projet'!$A$88,$BA$205^A11,IF(A11='Données projet'!$A$88,'Données projet'!$B$88,BD10+BC11-BL10)))</f>
        <v>3.9120344589280696</v>
      </c>
      <c r="BE11" s="14">
        <f>BD11*VLOOKUP('Données projet'!$B$11,Paramètres!$A$1:$I$89,3,0)*VLOOKUP('Données projet'!$B$11,Paramètres!$A$1:$I$89,5,0)</f>
        <v>3.5396087784381174</v>
      </c>
      <c r="BF11" s="14">
        <f t="shared" si="37"/>
        <v>1.4080203630708406</v>
      </c>
      <c r="BG11" s="22">
        <f t="shared" si="7"/>
        <v>8.6171207547947688</v>
      </c>
      <c r="BH11" s="62">
        <f t="shared" si="8"/>
        <v>195.37039362101532</v>
      </c>
      <c r="BI11" s="62">
        <f ca="1">AVERAGE(OFFSET($BH$3,0,0,'Données projet'!$E$11+1,1))-AVERAGE(OFFSET($H$3,0,0,'Données projet'!$E$11+1,1))</f>
        <v>406.87679146534634</v>
      </c>
      <c r="BJ11" s="62">
        <f t="shared" si="38"/>
        <v>252.43382636914751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223.35998169795539</v>
      </c>
      <c r="S12" s="62">
        <f ca="1">AVERAGE(OFFSET($R$3,0,0,'Données projet'!$E$9+1,1))-AVERAGE(OFFSET($H$3,0,0,'Données projet'!$E$9+1,1))</f>
        <v>199.99576079505897</v>
      </c>
      <c r="T12" s="62">
        <f t="shared" si="34"/>
        <v>407.41464279973172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14.2</v>
      </c>
      <c r="AI12" s="14">
        <f>IF('Données projet'!$A$62&gt;35,AI11+AH12-AQ11,IF(A12&lt;'Données projet'!$A$62,$AF$205^A12,IF(A12='Données projet'!$A$62,'Données projet'!$B$62,AI11+AH12-AQ11)))</f>
        <v>84.800000000000011</v>
      </c>
      <c r="AJ12" s="14">
        <f>AI12*VLOOKUP('Données projet'!$B$10,Paramètres!$A$1:$I$89,3,0)*VLOOKUP('Données projet'!$B$10,Paramètres!$A$1:$I$89,5,0)</f>
        <v>76.727040000000017</v>
      </c>
      <c r="AK12" s="14">
        <f t="shared" si="35"/>
        <v>21.334993267156719</v>
      </c>
      <c r="AL12" s="22">
        <f t="shared" si="4"/>
        <v>170.79137460696464</v>
      </c>
      <c r="AM12" s="62">
        <f t="shared" si="5"/>
        <v>360.14933335952071</v>
      </c>
      <c r="AN12" s="62">
        <f ca="1">AVERAGE(OFFSET($AM$3,0,0,'Données projet'!$E$10+1,1))-AVERAGE(OFFSET($H$3,0,0,'Données projet'!$E$10+1,1))</f>
        <v>376.68007030857598</v>
      </c>
      <c r="AO12" s="62">
        <f t="shared" si="36"/>
        <v>532.90758914457626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2.84</v>
      </c>
      <c r="BD12" s="13">
        <f>IF('Données projet'!$A$88&gt;35,BD11+BC12-BL11,IF(A12&lt;'Données projet'!$A$88,$BA$205^A12,IF(A12='Données projet'!$A$88,'Données projet'!$B$88,BD11+BC12-BL11)))</f>
        <v>4.6393058591914071</v>
      </c>
      <c r="BE12" s="14">
        <f>BD12*VLOOKUP('Données projet'!$B$11,Paramètres!$A$1:$I$89,3,0)*VLOOKUP('Données projet'!$B$11,Paramètres!$A$1:$I$89,5,0)</f>
        <v>4.1976439413963851</v>
      </c>
      <c r="BF12" s="14">
        <f t="shared" si="37"/>
        <v>1.6369665715321342</v>
      </c>
      <c r="BG12" s="22">
        <f t="shared" si="7"/>
        <v>10.161946643350502</v>
      </c>
      <c r="BH12" s="62">
        <f t="shared" si="8"/>
        <v>199.51990539590656</v>
      </c>
      <c r="BI12" s="62">
        <f ca="1">AVERAGE(OFFSET($BH$3,0,0,'Données projet'!$E$11+1,1))-AVERAGE(OFFSET($H$3,0,0,'Données projet'!$E$11+1,1))</f>
        <v>406.87679146534634</v>
      </c>
      <c r="BJ12" s="62">
        <f t="shared" si="38"/>
        <v>252.43382636914751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239.93699791044284</v>
      </c>
      <c r="S13" s="62">
        <f ca="1">AVERAGE(OFFSET($R$3,0,0,'Données projet'!$E$9+1,1))-AVERAGE(OFFSET($H$3,0,0,'Données projet'!$E$9+1,1))</f>
        <v>199.99576079505897</v>
      </c>
      <c r="T13" s="62">
        <f t="shared" si="34"/>
        <v>407.41464279973172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99</v>
      </c>
      <c r="AG13" s="13">
        <f>VLOOKUP(A13,'Données projet'!$A$61:$I$81,9,0)</f>
        <v>14.2</v>
      </c>
      <c r="AH13" s="13">
        <f t="array" ref="AH13">INDEX(AG:AG,MIN(IF(ISNUMBER(AG13:AG209),ROW(AG13:AG209),"")))</f>
        <v>14.2</v>
      </c>
      <c r="AI13" s="14">
        <f>IF('Données projet'!$A$62&gt;35,AI12+AH13-AQ12,IF(A13&lt;'Données projet'!$A$62,$AF$205^A13,IF(A13='Données projet'!$A$62,'Données projet'!$B$62,AI12+AH13-AQ12)))</f>
        <v>99.000000000000014</v>
      </c>
      <c r="AJ13" s="14">
        <f>AI13*VLOOKUP('Données projet'!$B$10,Paramètres!$A$1:$I$89,3,0)*VLOOKUP('Données projet'!$B$10,Paramètres!$A$1:$I$89,5,0)</f>
        <v>89.575200000000009</v>
      </c>
      <c r="AK13" s="14">
        <f t="shared" si="35"/>
        <v>24.462745269668691</v>
      </c>
      <c r="AL13" s="22">
        <f t="shared" si="4"/>
        <v>198.61608801133966</v>
      </c>
      <c r="AM13" s="62">
        <f t="shared" si="5"/>
        <v>390.55474999638454</v>
      </c>
      <c r="AN13" s="62">
        <f ca="1">AVERAGE(OFFSET($AM$3,0,0,'Données projet'!$E$10+1,1))-AVERAGE(OFFSET($H$3,0,0,'Données projet'!$E$10+1,1))</f>
        <v>376.68007030857598</v>
      </c>
      <c r="AO13" s="62">
        <f t="shared" si="36"/>
        <v>532.90758914457626</v>
      </c>
      <c r="AP13" s="16">
        <f>IF(ISNA(VLOOKUP(A13,'Données projet'!$A$61:$I$81,3,0)),0,VLOOKUP(A13,'Données projet'!$A$61:$I$81,3,0))</f>
        <v>2</v>
      </c>
      <c r="AQ13" s="16">
        <f>IF(ISNA(VLOOKUP(A13,'Données projet'!$A$61:$I$81,4,0)),0,VLOOKUP(A13,'Données projet'!$A$61:$I$81,4,0))</f>
        <v>28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2.84</v>
      </c>
      <c r="BD13" s="13">
        <f>IF('Données projet'!$A$88&gt;35,BD12+BC13-BL12,IF(A13&lt;'Données projet'!$A$88,$BA$205^A13,IF(A13='Données projet'!$A$88,'Données projet'!$B$88,BD12+BC13-BL12)))</f>
        <v>5.5017815106427381</v>
      </c>
      <c r="BE13" s="14">
        <f>BD13*VLOOKUP('Données projet'!$B$11,Paramètres!$A$1:$I$89,3,0)*VLOOKUP('Données projet'!$B$11,Paramètres!$A$1:$I$89,5,0)</f>
        <v>4.9780119108295491</v>
      </c>
      <c r="BF13" s="14">
        <f t="shared" si="37"/>
        <v>1.9031397745338225</v>
      </c>
      <c r="BG13" s="22">
        <f t="shared" si="7"/>
        <v>11.984672518674538</v>
      </c>
      <c r="BH13" s="62">
        <f t="shared" si="8"/>
        <v>203.92333450371942</v>
      </c>
      <c r="BI13" s="62">
        <f ca="1">AVERAGE(OFFSET($BH$3,0,0,'Données projet'!$E$11+1,1))-AVERAGE(OFFSET($H$3,0,0,'Données projet'!$E$11+1,1))</f>
        <v>406.87679146534634</v>
      </c>
      <c r="BJ13" s="62">
        <f t="shared" si="38"/>
        <v>252.43382636914751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262.27315063453062</v>
      </c>
      <c r="S14" s="62">
        <f ca="1">AVERAGE(OFFSET($R$3,0,0,'Données projet'!$E$9+1,1))-AVERAGE(OFFSET($H$3,0,0,'Données projet'!$E$9+1,1))</f>
        <v>199.99576079505897</v>
      </c>
      <c r="T14" s="62">
        <f t="shared" si="34"/>
        <v>407.41464279973172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13.8</v>
      </c>
      <c r="AI14" s="14">
        <f>IF('Données projet'!$A$62&gt;35,AI13+AH14-AQ13,IF(A14&lt;'Données projet'!$A$62,$AF$205^A14,IF(A14='Données projet'!$A$62,'Données projet'!$B$62,AI13+AH14-AQ13)))</f>
        <v>84.800000000000011</v>
      </c>
      <c r="AJ14" s="14">
        <f>AI14*VLOOKUP('Données projet'!$B$10,Paramètres!$A$1:$I$89,3,0)*VLOOKUP('Données projet'!$B$10,Paramètres!$A$1:$I$89,5,0)</f>
        <v>76.727040000000017</v>
      </c>
      <c r="AK14" s="14">
        <f t="shared" si="35"/>
        <v>21.334993267156719</v>
      </c>
      <c r="AL14" s="22">
        <f t="shared" si="4"/>
        <v>170.79137460696464</v>
      </c>
      <c r="AM14" s="62">
        <f t="shared" si="5"/>
        <v>365.28717321607877</v>
      </c>
      <c r="AN14" s="62">
        <f ca="1">AVERAGE(OFFSET($AM$3,0,0,'Données projet'!$E$10+1,1))-AVERAGE(OFFSET($H$3,0,0,'Données projet'!$E$10+1,1))</f>
        <v>376.68007030857598</v>
      </c>
      <c r="AO14" s="62">
        <f t="shared" si="36"/>
        <v>532.90758914457626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2.84</v>
      </c>
      <c r="BD14" s="13">
        <f>IF('Données projet'!$A$88&gt;35,BD13+BC14-BL13,IF(A14&lt;'Données projet'!$A$88,$BA$205^A14,IF(A14='Données projet'!$A$88,'Données projet'!$B$88,BD13+BC14-BL13)))</f>
        <v>6.5245967197614414</v>
      </c>
      <c r="BE14" s="14">
        <f>BD14*VLOOKUP('Données projet'!$B$11,Paramètres!$A$1:$I$89,3,0)*VLOOKUP('Données projet'!$B$11,Paramètres!$A$1:$I$89,5,0)</f>
        <v>5.9034551120401524</v>
      </c>
      <c r="BF14" s="14">
        <f t="shared" si="37"/>
        <v>2.2125931368425316</v>
      </c>
      <c r="BG14" s="22">
        <f t="shared" si="7"/>
        <v>14.135450700137341</v>
      </c>
      <c r="BH14" s="62">
        <f t="shared" si="8"/>
        <v>208.63124930925147</v>
      </c>
      <c r="BI14" s="62">
        <f ca="1">AVERAGE(OFFSET($BH$3,0,0,'Données projet'!$E$11+1,1))-AVERAGE(OFFSET($H$3,0,0,'Données projet'!$E$11+1,1))</f>
        <v>406.87679146534634</v>
      </c>
      <c r="BJ14" s="62">
        <f t="shared" si="38"/>
        <v>252.43382636914751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292.76617955826316</v>
      </c>
      <c r="S15" s="62">
        <f ca="1">AVERAGE(OFFSET($R$3,0,0,'Données projet'!$E$9+1,1))-AVERAGE(OFFSET($H$3,0,0,'Données projet'!$E$9+1,1))</f>
        <v>199.99576079505897</v>
      </c>
      <c r="T15" s="62">
        <f t="shared" si="34"/>
        <v>407.41464279973172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13.8</v>
      </c>
      <c r="AI15" s="14">
        <f>IF('Données projet'!$A$62&gt;35,AI14+AH15-AQ14,IF(A15&lt;'Données projet'!$A$62,$AF$205^A15,IF(A15='Données projet'!$A$62,'Données projet'!$B$62,AI14+AH15-AQ14)))</f>
        <v>98.600000000000009</v>
      </c>
      <c r="AJ15" s="14">
        <f>AI15*VLOOKUP('Données projet'!$B$10,Paramètres!$A$1:$I$89,3,0)*VLOOKUP('Données projet'!$B$10,Paramètres!$A$1:$I$89,5,0)</f>
        <v>89.213280000000012</v>
      </c>
      <c r="AK15" s="14">
        <f t="shared" si="35"/>
        <v>24.375390230293569</v>
      </c>
      <c r="AL15" s="22">
        <f t="shared" si="4"/>
        <v>197.83360065109466</v>
      </c>
      <c r="AM15" s="62">
        <f t="shared" si="5"/>
        <v>394.86337810382753</v>
      </c>
      <c r="AN15" s="62">
        <f ca="1">AVERAGE(OFFSET($AM$3,0,0,'Données projet'!$E$10+1,1))-AVERAGE(OFFSET($H$3,0,0,'Données projet'!$E$10+1,1))</f>
        <v>376.68007030857598</v>
      </c>
      <c r="AO15" s="62">
        <f t="shared" si="36"/>
        <v>532.90758914457626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2.84</v>
      </c>
      <c r="BD15" s="13">
        <f>IF('Données projet'!$A$88&gt;35,BD14+BC15-BL14,IF(A15&lt;'Données projet'!$A$88,$BA$205^A15,IF(A15='Données projet'!$A$88,'Données projet'!$B$88,BD14+BC15-BL14)))</f>
        <v>7.7375596019531026</v>
      </c>
      <c r="BE15" s="14">
        <f>BD15*VLOOKUP('Données projet'!$B$11,Paramètres!$A$1:$I$89,3,0)*VLOOKUP('Données projet'!$B$11,Paramètres!$A$1:$I$89,5,0)</f>
        <v>7.0009439278471666</v>
      </c>
      <c r="BF15" s="14">
        <f t="shared" si="37"/>
        <v>2.5723640768329017</v>
      </c>
      <c r="BG15" s="22">
        <f t="shared" si="7"/>
        <v>16.673511441484454</v>
      </c>
      <c r="BH15" s="62">
        <f t="shared" si="8"/>
        <v>213.70328889421734</v>
      </c>
      <c r="BI15" s="62">
        <f ca="1">AVERAGE(OFFSET($BH$3,0,0,'Données projet'!$E$11+1,1))-AVERAGE(OFFSET($H$3,0,0,'Données projet'!$E$11+1,1))</f>
        <v>406.87679146534634</v>
      </c>
      <c r="BJ15" s="62">
        <f t="shared" si="38"/>
        <v>252.43382636914751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334.81077644981218</v>
      </c>
      <c r="S16" s="62">
        <f ca="1">AVERAGE(OFFSET($R$3,0,0,'Données projet'!$E$9+1,1))-AVERAGE(OFFSET($H$3,0,0,'Données projet'!$E$9+1,1))</f>
        <v>199.99576079505897</v>
      </c>
      <c r="T16" s="62">
        <f t="shared" si="34"/>
        <v>407.41464279973172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13.8</v>
      </c>
      <c r="AI16" s="14">
        <f>IF('Données projet'!$A$62&gt;35,AI15+AH16-AQ15,IF(A16&lt;'Données projet'!$A$62,$AF$205^A16,IF(A16='Données projet'!$A$62,'Données projet'!$B$62,AI15+AH16-AQ15)))</f>
        <v>112.4</v>
      </c>
      <c r="AJ16" s="14">
        <f>AI16*VLOOKUP('Données projet'!$B$10,Paramètres!$A$1:$I$89,3,0)*VLOOKUP('Données projet'!$B$10,Paramètres!$A$1:$I$89,5,0)</f>
        <v>101.69951999999999</v>
      </c>
      <c r="AK16" s="14">
        <f t="shared" si="35"/>
        <v>27.366486780557949</v>
      </c>
      <c r="AL16" s="22">
        <f t="shared" si="4"/>
        <v>224.78996180947172</v>
      </c>
      <c r="AM16" s="62">
        <f t="shared" si="5"/>
        <v>424.33096206109053</v>
      </c>
      <c r="AN16" s="62">
        <f ca="1">AVERAGE(OFFSET($AM$3,0,0,'Données projet'!$E$10+1,1))-AVERAGE(OFFSET($H$3,0,0,'Données projet'!$E$10+1,1))</f>
        <v>376.68007030857598</v>
      </c>
      <c r="AO16" s="62">
        <f t="shared" si="36"/>
        <v>532.90758914457626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2.84</v>
      </c>
      <c r="BD16" s="13">
        <f>IF('Données projet'!$A$88&gt;35,BD15+BC16-BL15,IF(A16&lt;'Données projet'!$A$88,$BA$205^A16,IF(A16='Données projet'!$A$88,'Données projet'!$B$88,BD15+BC16-BL15)))</f>
        <v>9.1760197856283234</v>
      </c>
      <c r="BE16" s="14">
        <f>BD16*VLOOKUP('Données projet'!$B$11,Paramètres!$A$1:$I$89,3,0)*VLOOKUP('Données projet'!$B$11,Paramètres!$A$1:$I$89,5,0)</f>
        <v>8.3024627020365074</v>
      </c>
      <c r="BF16" s="14">
        <f t="shared" si="37"/>
        <v>2.9906343075904238</v>
      </c>
      <c r="BG16" s="22">
        <f t="shared" si="7"/>
        <v>19.668810625100239</v>
      </c>
      <c r="BH16" s="62">
        <f t="shared" si="8"/>
        <v>219.20981087671905</v>
      </c>
      <c r="BI16" s="62">
        <f ca="1">AVERAGE(OFFSET($BH$3,0,0,'Données projet'!$E$11+1,1))-AVERAGE(OFFSET($H$3,0,0,'Données projet'!$E$11+1,1))</f>
        <v>406.87679146534634</v>
      </c>
      <c r="BJ16" s="62">
        <f t="shared" si="38"/>
        <v>252.43382636914751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325.02211575582379</v>
      </c>
      <c r="S17" s="62">
        <f ca="1">AVERAGE(OFFSET($R$3,0,0,'Données projet'!$E$9+1,1))-AVERAGE(OFFSET($H$3,0,0,'Données projet'!$E$9+1,1))</f>
        <v>199.99576079505897</v>
      </c>
      <c r="T17" s="62">
        <f t="shared" si="34"/>
        <v>407.41464279973172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13.8</v>
      </c>
      <c r="AI17" s="14">
        <f>IF('Données projet'!$A$62&gt;35,AI16+AH17-AQ16,IF(A17&lt;'Données projet'!$A$62,$AF$205^A17,IF(A17='Données projet'!$A$62,'Données projet'!$B$62,AI16+AH17-AQ16)))</f>
        <v>126.2</v>
      </c>
      <c r="AJ17" s="14">
        <f>AI17*VLOOKUP('Données projet'!$B$10,Paramètres!$A$1:$I$89,3,0)*VLOOKUP('Données projet'!$B$10,Paramètres!$A$1:$I$89,5,0)</f>
        <v>114.18576</v>
      </c>
      <c r="AK17" s="14">
        <f t="shared" si="35"/>
        <v>30.315028515433259</v>
      </c>
      <c r="AL17" s="22">
        <f t="shared" si="4"/>
        <v>251.67220666437959</v>
      </c>
      <c r="AM17" s="62">
        <f t="shared" si="5"/>
        <v>453.70206843665278</v>
      </c>
      <c r="AN17" s="62">
        <f ca="1">AVERAGE(OFFSET($AM$3,0,0,'Données projet'!$E$10+1,1))-AVERAGE(OFFSET($H$3,0,0,'Données projet'!$E$10+1,1))</f>
        <v>376.68007030857598</v>
      </c>
      <c r="AO17" s="62">
        <f t="shared" si="36"/>
        <v>532.90758914457626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2.84</v>
      </c>
      <c r="BD17" s="13">
        <f>IF('Données projet'!$A$88&gt;35,BD16+BC17-BL16,IF(A17&lt;'Données projet'!$A$88,$BA$205^A17,IF(A17='Données projet'!$A$88,'Données projet'!$B$88,BD16+BC17-BL16)))</f>
        <v>10.881898613742376</v>
      </c>
      <c r="BE17" s="14">
        <f>BD17*VLOOKUP('Données projet'!$B$11,Paramètres!$A$1:$I$89,3,0)*VLOOKUP('Données projet'!$B$11,Paramètres!$A$1:$I$89,5,0)</f>
        <v>9.8459418657141011</v>
      </c>
      <c r="BF17" s="14">
        <f t="shared" si="37"/>
        <v>3.4769159009359916</v>
      </c>
      <c r="BG17" s="22">
        <f t="shared" si="7"/>
        <v>23.203977276915577</v>
      </c>
      <c r="BH17" s="62">
        <f t="shared" si="8"/>
        <v>225.23383904918876</v>
      </c>
      <c r="BI17" s="62">
        <f ca="1">AVERAGE(OFFSET($BH$3,0,0,'Données projet'!$E$11+1,1))-AVERAGE(OFFSET($H$3,0,0,'Données projet'!$E$11+1,1))</f>
        <v>406.87679146534634</v>
      </c>
      <c r="BJ17" s="62">
        <f t="shared" si="38"/>
        <v>252.43382636914751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351.75681605757546</v>
      </c>
      <c r="S18" s="62">
        <f ca="1">AVERAGE(OFFSET($R$3,0,0,'Données projet'!$E$9+1,1))-AVERAGE(OFFSET($H$3,0,0,'Données projet'!$E$9+1,1))</f>
        <v>199.99576079505897</v>
      </c>
      <c r="T18" s="62">
        <f t="shared" si="34"/>
        <v>407.41464279973172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140</v>
      </c>
      <c r="AG18" s="13">
        <f>VLOOKUP(A18,'Données projet'!$A$61:$I$81,9,0)</f>
        <v>13.8</v>
      </c>
      <c r="AH18" s="13">
        <f t="array" ref="AH18">INDEX(AG:AG,MIN(IF(ISNUMBER(AG18:AG214),ROW(AG18:AG214),"")))</f>
        <v>13.8</v>
      </c>
      <c r="AI18" s="14">
        <f>IF('Données projet'!$A$62&gt;35,AI17+AH18-AQ17,IF(A18&lt;'Données projet'!$A$62,$AF$205^A18,IF(A18='Données projet'!$A$62,'Données projet'!$B$62,AI17+AH18-AQ17)))</f>
        <v>140</v>
      </c>
      <c r="AJ18" s="14">
        <f>AI18*VLOOKUP('Données projet'!$B$10,Paramètres!$A$1:$I$89,3,0)*VLOOKUP('Données projet'!$B$10,Paramètres!$A$1:$I$89,5,0)</f>
        <v>126.67199999999998</v>
      </c>
      <c r="AK18" s="14">
        <f t="shared" si="35"/>
        <v>33.226199426361347</v>
      </c>
      <c r="AL18" s="22">
        <f t="shared" si="4"/>
        <v>278.48936400091264</v>
      </c>
      <c r="AM18" s="62">
        <f t="shared" si="5"/>
        <v>482.98611393379372</v>
      </c>
      <c r="AN18" s="62">
        <f ca="1">AVERAGE(OFFSET($AM$3,0,0,'Données projet'!$E$10+1,1))-AVERAGE(OFFSET($H$3,0,0,'Données projet'!$E$10+1,1))</f>
        <v>376.68007030857598</v>
      </c>
      <c r="AO18" s="62">
        <f t="shared" si="36"/>
        <v>532.90758914457626</v>
      </c>
      <c r="AP18" s="16">
        <f>IF(ISNA(VLOOKUP(A18,'Données projet'!$A$61:$I$81,3,0)),0,VLOOKUP(A18,'Données projet'!$A$61:$I$81,3,0))</f>
        <v>3</v>
      </c>
      <c r="AQ18" s="16">
        <f>IF(ISNA(VLOOKUP(A18,'Données projet'!$A$61:$I$81,4,0)),0,VLOOKUP(A18,'Données projet'!$A$61:$I$81,4,0))</f>
        <v>23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2.84</v>
      </c>
      <c r="BD18" s="13">
        <f>IF('Données projet'!$A$88&gt;35,BD17+BC18-BL17,IF(A18&lt;'Données projet'!$A$88,$BA$205^A18,IF(A18='Données projet'!$A$88,'Données projet'!$B$88,BD17+BC18-BL17)))</f>
        <v>12.904910866172436</v>
      </c>
      <c r="BE18" s="14">
        <f>BD18*VLOOKUP('Données projet'!$B$11,Paramètres!$A$1:$I$89,3,0)*VLOOKUP('Données projet'!$B$11,Paramètres!$A$1:$I$89,5,0)</f>
        <v>11.676363351712819</v>
      </c>
      <c r="BF18" s="14">
        <f t="shared" si="37"/>
        <v>4.0422676057380276</v>
      </c>
      <c r="BG18" s="22">
        <f t="shared" si="7"/>
        <v>27.376615584226887</v>
      </c>
      <c r="BH18" s="62">
        <f t="shared" si="8"/>
        <v>231.87336551710794</v>
      </c>
      <c r="BI18" s="62">
        <f ca="1">AVERAGE(OFFSET($BH$3,0,0,'Données projet'!$E$11+1,1))-AVERAGE(OFFSET($H$3,0,0,'Données projet'!$E$11+1,1))</f>
        <v>406.87679146534634</v>
      </c>
      <c r="BJ18" s="62">
        <f t="shared" si="38"/>
        <v>252.43382636914751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378.37420201922737</v>
      </c>
      <c r="S19" s="62">
        <f ca="1">AVERAGE(OFFSET($R$3,0,0,'Données projet'!$E$9+1,1))-AVERAGE(OFFSET($H$3,0,0,'Données projet'!$E$9+1,1))</f>
        <v>199.99576079505897</v>
      </c>
      <c r="T19" s="62">
        <f t="shared" si="34"/>
        <v>407.41464279973172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12.6</v>
      </c>
      <c r="AI19" s="14">
        <f>IF('Données projet'!$A$62&gt;35,AI18+AH19-AQ18,IF(A19&lt;'Données projet'!$A$62,$AF$205^A19,IF(A19='Données projet'!$A$62,'Données projet'!$B$62,AI18+AH19-AQ18)))</f>
        <v>129.6</v>
      </c>
      <c r="AJ19" s="14">
        <f>AI19*VLOOKUP('Données projet'!$B$10,Paramètres!$A$1:$I$89,3,0)*VLOOKUP('Données projet'!$B$10,Paramètres!$A$1:$I$89,5,0)</f>
        <v>117.26208</v>
      </c>
      <c r="AK19" s="14">
        <f t="shared" si="35"/>
        <v>31.035569170075775</v>
      </c>
      <c r="AL19" s="22">
        <f t="shared" si="4"/>
        <v>258.28507230454863</v>
      </c>
      <c r="AM19" s="62">
        <f t="shared" si="5"/>
        <v>465.2271182266627</v>
      </c>
      <c r="AN19" s="62">
        <f ca="1">AVERAGE(OFFSET($AM$3,0,0,'Données projet'!$E$10+1,1))-AVERAGE(OFFSET($H$3,0,0,'Données projet'!$E$10+1,1))</f>
        <v>376.68007030857598</v>
      </c>
      <c r="AO19" s="62">
        <f t="shared" si="36"/>
        <v>532.90758914457626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2.84</v>
      </c>
      <c r="BD19" s="13">
        <f>IF('Données projet'!$A$88&gt;35,BD18+BC19-BL18,IF(A19&lt;'Données projet'!$A$88,$BA$205^A19,IF(A19='Données projet'!$A$88,'Données projet'!$B$88,BD18+BC19-BL18)))</f>
        <v>15.304013607840634</v>
      </c>
      <c r="BE19" s="14">
        <f>BD19*VLOOKUP('Données projet'!$B$11,Paramètres!$A$1:$I$89,3,0)*VLOOKUP('Données projet'!$B$11,Paramètres!$A$1:$I$89,5,0)</f>
        <v>13.847071512374203</v>
      </c>
      <c r="BF19" s="14">
        <f t="shared" si="37"/>
        <v>4.6995463399043667</v>
      </c>
      <c r="BG19" s="22">
        <f t="shared" si="7"/>
        <v>32.302026092718499</v>
      </c>
      <c r="BH19" s="62">
        <f t="shared" si="8"/>
        <v>239.24407201483257</v>
      </c>
      <c r="BI19" s="62">
        <f ca="1">AVERAGE(OFFSET($BH$3,0,0,'Données projet'!$E$11+1,1))-AVERAGE(OFFSET($H$3,0,0,'Données projet'!$E$11+1,1))</f>
        <v>406.87679146534634</v>
      </c>
      <c r="BJ19" s="62">
        <f t="shared" si="38"/>
        <v>252.43382636914751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404.8900676367216</v>
      </c>
      <c r="S20" s="62">
        <f ca="1">AVERAGE(OFFSET($R$3,0,0,'Données projet'!$E$9+1,1))-AVERAGE(OFFSET($H$3,0,0,'Données projet'!$E$9+1,1))</f>
        <v>199.99576079505897</v>
      </c>
      <c r="T20" s="62">
        <f t="shared" si="34"/>
        <v>407.41464279973172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12.6</v>
      </c>
      <c r="AI20" s="14">
        <f>IF('Données projet'!$A$62&gt;35,AI19+AH20-AQ19,IF(A20&lt;'Données projet'!$A$62,$AF$205^A20,IF(A20='Données projet'!$A$62,'Données projet'!$B$62,AI19+AH20-AQ19)))</f>
        <v>142.19999999999999</v>
      </c>
      <c r="AJ20" s="14">
        <f>AI20*VLOOKUP('Données projet'!$B$10,Paramètres!$A$1:$I$89,3,0)*VLOOKUP('Données projet'!$B$10,Paramètres!$A$1:$I$89,5,0)</f>
        <v>128.66255999999998</v>
      </c>
      <c r="AK20" s="14">
        <f t="shared" si="35"/>
        <v>33.687130461083775</v>
      </c>
      <c r="AL20" s="22">
        <f t="shared" si="4"/>
        <v>282.75904421972086</v>
      </c>
      <c r="AM20" s="62">
        <f t="shared" si="5"/>
        <v>492.12516853559362</v>
      </c>
      <c r="AN20" s="62">
        <f ca="1">AVERAGE(OFFSET($AM$3,0,0,'Données projet'!$E$10+1,1))-AVERAGE(OFFSET($H$3,0,0,'Données projet'!$E$10+1,1))</f>
        <v>376.68007030857598</v>
      </c>
      <c r="AO20" s="62">
        <f t="shared" si="36"/>
        <v>532.90758914457626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2.84</v>
      </c>
      <c r="BD20" s="13">
        <f>IF('Données projet'!$A$88&gt;35,BD19+BC20-BL19,IF(A20&lt;'Données projet'!$A$88,$BA$205^A20,IF(A20='Données projet'!$A$88,'Données projet'!$B$88,BD19+BC20-BL19)))</f>
        <v>18.149124386663679</v>
      </c>
      <c r="BE20" s="14">
        <f>BD20*VLOOKUP('Données projet'!$B$11,Paramètres!$A$1:$I$89,3,0)*VLOOKUP('Données projet'!$B$11,Paramètres!$A$1:$I$89,5,0)</f>
        <v>16.421327745053297</v>
      </c>
      <c r="BF20" s="14">
        <f t="shared" si="37"/>
        <v>5.4636995753466904</v>
      </c>
      <c r="BG20" s="22">
        <f t="shared" si="7"/>
        <v>38.11642258302998</v>
      </c>
      <c r="BH20" s="62">
        <f t="shared" si="8"/>
        <v>247.48254689890271</v>
      </c>
      <c r="BI20" s="62">
        <f ca="1">AVERAGE(OFFSET($BH$3,0,0,'Données projet'!$E$11+1,1))-AVERAGE(OFFSET($H$3,0,0,'Données projet'!$E$11+1,1))</f>
        <v>406.87679146534634</v>
      </c>
      <c r="BJ20" s="62">
        <f t="shared" si="38"/>
        <v>252.43382636914751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431.31607516183806</v>
      </c>
      <c r="S21" s="62">
        <f ca="1">AVERAGE(OFFSET($R$3,0,0,'Données projet'!$E$9+1,1))-AVERAGE(OFFSET($H$3,0,0,'Données projet'!$E$9+1,1))</f>
        <v>199.99576079505897</v>
      </c>
      <c r="T21" s="62">
        <f t="shared" si="34"/>
        <v>407.41464279973172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12.6</v>
      </c>
      <c r="AI21" s="14">
        <f>IF('Données projet'!$A$62&gt;35,AI20+AH21-AQ20,IF(A21&lt;'Données projet'!$A$62,$AF$205^A21,IF(A21='Données projet'!$A$62,'Données projet'!$B$62,AI20+AH21-AQ20)))</f>
        <v>154.79999999999998</v>
      </c>
      <c r="AJ21" s="14">
        <f>AI21*VLOOKUP('Données projet'!$B$10,Paramètres!$A$1:$I$89,3,0)*VLOOKUP('Données projet'!$B$10,Paramètres!$A$1:$I$89,5,0)</f>
        <v>140.06303999999997</v>
      </c>
      <c r="AK21" s="14">
        <f t="shared" si="35"/>
        <v>36.31144669536954</v>
      </c>
      <c r="AL21" s="22">
        <f t="shared" si="4"/>
        <v>307.18556432776853</v>
      </c>
      <c r="AM21" s="62">
        <f t="shared" si="5"/>
        <v>518.9549175197717</v>
      </c>
      <c r="AN21" s="62">
        <f ca="1">AVERAGE(OFFSET($AM$3,0,0,'Données projet'!$E$10+1,1))-AVERAGE(OFFSET($H$3,0,0,'Données projet'!$E$10+1,1))</f>
        <v>376.68007030857598</v>
      </c>
      <c r="AO21" s="62">
        <f t="shared" si="36"/>
        <v>532.90758914457626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2.84</v>
      </c>
      <c r="BD21" s="13">
        <f>IF('Données projet'!$A$88&gt;35,BD20+BC21-BL20,IF(A21&lt;'Données projet'!$A$88,$BA$205^A21,IF(A21='Données projet'!$A$88,'Données projet'!$B$88,BD20+BC21-BL20)))</f>
        <v>21.523158855127722</v>
      </c>
      <c r="BE21" s="14">
        <f>BD21*VLOOKUP('Données projet'!$B$11,Paramètres!$A$1:$I$89,3,0)*VLOOKUP('Données projet'!$B$11,Paramètres!$A$1:$I$89,5,0)</f>
        <v>19.474154132119562</v>
      </c>
      <c r="BF21" s="14">
        <f t="shared" si="37"/>
        <v>6.3521052651756742</v>
      </c>
      <c r="BG21" s="22">
        <f t="shared" si="7"/>
        <v>44.980735116955863</v>
      </c>
      <c r="BH21" s="62">
        <f t="shared" si="8"/>
        <v>256.75008830895899</v>
      </c>
      <c r="BI21" s="62">
        <f ca="1">AVERAGE(OFFSET($BH$3,0,0,'Données projet'!$E$11+1,1))-AVERAGE(OFFSET($H$3,0,0,'Données projet'!$E$11+1,1))</f>
        <v>406.87679146534634</v>
      </c>
      <c r="BJ21" s="62">
        <f t="shared" si="38"/>
        <v>252.43382636914751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405.01880316063028</v>
      </c>
      <c r="S22" s="62">
        <f ca="1">AVERAGE(OFFSET($R$3,0,0,'Données projet'!$E$9+1,1))-AVERAGE(OFFSET($H$3,0,0,'Données projet'!$E$9+1,1))</f>
        <v>199.99576079505897</v>
      </c>
      <c r="T22" s="62">
        <f t="shared" si="34"/>
        <v>407.41464279973172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12.6</v>
      </c>
      <c r="AI22" s="14">
        <f>IF('Données projet'!$A$62&gt;35,AI21+AH22-AQ21,IF(A22&lt;'Données projet'!$A$62,$AF$205^A22,IF(A22='Données projet'!$A$62,'Données projet'!$B$62,AI21+AH22-AQ21)))</f>
        <v>167.39999999999998</v>
      </c>
      <c r="AJ22" s="14">
        <f>AI22*VLOOKUP('Données projet'!$B$10,Paramètres!$A$1:$I$89,3,0)*VLOOKUP('Données projet'!$B$10,Paramètres!$A$1:$I$89,5,0)</f>
        <v>151.46351999999999</v>
      </c>
      <c r="AK22" s="14">
        <f t="shared" si="35"/>
        <v>38.910987614777085</v>
      </c>
      <c r="AL22" s="22">
        <f t="shared" si="4"/>
        <v>331.56893409573678</v>
      </c>
      <c r="AM22" s="62">
        <f t="shared" si="5"/>
        <v>545.72102833876033</v>
      </c>
      <c r="AN22" s="62">
        <f ca="1">AVERAGE(OFFSET($AM$3,0,0,'Données projet'!$E$10+1,1))-AVERAGE(OFFSET($H$3,0,0,'Données projet'!$E$10+1,1))</f>
        <v>376.68007030857598</v>
      </c>
      <c r="AO22" s="62">
        <f t="shared" si="36"/>
        <v>532.90758914457626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2.84</v>
      </c>
      <c r="BD22" s="13">
        <f>IF('Données projet'!$A$88&gt;35,BD21+BC22-BL21,IF(A22&lt;'Données projet'!$A$88,$BA$205^A22,IF(A22='Données projet'!$A$88,'Données projet'!$B$88,BD21+BC22-BL21)))</f>
        <v>25.524447198315809</v>
      </c>
      <c r="BE22" s="14">
        <f>BD22*VLOOKUP('Données projet'!$B$11,Paramètres!$A$1:$I$89,3,0)*VLOOKUP('Données projet'!$B$11,Paramètres!$A$1:$I$89,5,0)</f>
        <v>23.094519825036141</v>
      </c>
      <c r="BF22" s="14">
        <f t="shared" si="37"/>
        <v>7.3849670435644734</v>
      </c>
      <c r="BG22" s="22">
        <f t="shared" si="7"/>
        <v>53.085106296146058</v>
      </c>
      <c r="BH22" s="62">
        <f t="shared" si="8"/>
        <v>267.23720053916958</v>
      </c>
      <c r="BI22" s="62">
        <f ca="1">AVERAGE(OFFSET($BH$3,0,0,'Données projet'!$E$11+1,1))-AVERAGE(OFFSET($H$3,0,0,'Données projet'!$E$11+1,1))</f>
        <v>406.87679146534634</v>
      </c>
      <c r="BJ22" s="62">
        <f t="shared" si="38"/>
        <v>252.43382636914751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430.38435623663986</v>
      </c>
      <c r="S23" s="62">
        <f ca="1">AVERAGE(OFFSET($R$3,0,0,'Données projet'!$E$9+1,1))-AVERAGE(OFFSET($H$3,0,0,'Données projet'!$E$9+1,1))</f>
        <v>199.99576079505897</v>
      </c>
      <c r="T23" s="62">
        <f t="shared" si="34"/>
        <v>407.41464279973172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180</v>
      </c>
      <c r="AG23" s="13">
        <f>VLOOKUP(A23,'Données projet'!$A$61:$I$81,9,0)</f>
        <v>12.6</v>
      </c>
      <c r="AH23" s="13">
        <f t="array" ref="AH23">INDEX(AG:AG,MIN(IF(ISNUMBER(AG23:AG219),ROW(AG23:AG219),"")))</f>
        <v>12.6</v>
      </c>
      <c r="AI23" s="14">
        <f>IF('Données projet'!$A$62&gt;35,AI22+AH23-AQ22,IF(A23&lt;'Données projet'!$A$62,$AF$205^A23,IF(A23='Données projet'!$A$62,'Données projet'!$B$62,AI22+AH23-AQ22)))</f>
        <v>179.99999999999997</v>
      </c>
      <c r="AJ23" s="14">
        <f>AI23*VLOOKUP('Données projet'!$B$10,Paramètres!$A$1:$I$89,3,0)*VLOOKUP('Données projet'!$B$10,Paramètres!$A$1:$I$89,5,0)</f>
        <v>162.86399999999998</v>
      </c>
      <c r="AK23" s="14">
        <f t="shared" si="35"/>
        <v>41.487830069509123</v>
      </c>
      <c r="AL23" s="22">
        <f t="shared" si="4"/>
        <v>355.91277070439497</v>
      </c>
      <c r="AM23" s="62">
        <f t="shared" si="5"/>
        <v>572.42747359129066</v>
      </c>
      <c r="AN23" s="62">
        <f ca="1">AVERAGE(OFFSET($AM$3,0,0,'Données projet'!$E$10+1,1))-AVERAGE(OFFSET($H$3,0,0,'Données projet'!$E$10+1,1))</f>
        <v>376.68007030857598</v>
      </c>
      <c r="AO23" s="62">
        <f t="shared" si="36"/>
        <v>532.90758914457626</v>
      </c>
      <c r="AP23" s="16">
        <f>IF(ISNA(VLOOKUP(A23,'Données projet'!$A$61:$I$81,3,0)),0,VLOOKUP(A23,'Données projet'!$A$61:$I$81,3,0))</f>
        <v>4</v>
      </c>
      <c r="AQ23" s="16">
        <f>IF(ISNA(VLOOKUP(A23,'Données projet'!$A$61:$I$81,4,0)),0,VLOOKUP(A23,'Données projet'!$A$61:$I$81,4,0))</f>
        <v>18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2.84</v>
      </c>
      <c r="BD23" s="13">
        <f>IF('Données projet'!$A$88&gt;35,BD22+BC23-BL22,IF(A23&lt;'Données projet'!$A$88,$BA$205^A23,IF(A23='Données projet'!$A$88,'Données projet'!$B$88,BD22+BC23-BL22)))</f>
        <v>30.269599790850293</v>
      </c>
      <c r="BE23" s="14">
        <f>BD23*VLOOKUP('Données projet'!$B$11,Paramètres!$A$1:$I$89,3,0)*VLOOKUP('Données projet'!$B$11,Paramètres!$A$1:$I$89,5,0)</f>
        <v>27.387933890761346</v>
      </c>
      <c r="BF23" s="14">
        <f t="shared" si="37"/>
        <v>8.5857736856986921</v>
      </c>
      <c r="BG23" s="22">
        <f t="shared" si="7"/>
        <v>62.654207362334567</v>
      </c>
      <c r="BH23" s="62">
        <f t="shared" si="8"/>
        <v>279.16891024923029</v>
      </c>
      <c r="BI23" s="62">
        <f ca="1">AVERAGE(OFFSET($BH$3,0,0,'Données projet'!$E$11+1,1))-AVERAGE(OFFSET($H$3,0,0,'Données projet'!$E$11+1,1))</f>
        <v>406.87679146534634</v>
      </c>
      <c r="BJ23" s="62">
        <f t="shared" si="38"/>
        <v>252.43382636914751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455.67313641748035</v>
      </c>
      <c r="S24" s="62">
        <f ca="1">AVERAGE(OFFSET($R$3,0,0,'Données projet'!$E$9+1,1))-AVERAGE(OFFSET($H$3,0,0,'Données projet'!$E$9+1,1))</f>
        <v>199.99576079505897</v>
      </c>
      <c r="T24" s="62">
        <f t="shared" si="34"/>
        <v>407.41464279973172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10.4</v>
      </c>
      <c r="AI24" s="14">
        <f>IF('Données projet'!$A$62&gt;35,AI23+AH24-AQ23,IF(A24&lt;'Données projet'!$A$62,$AF$205^A24,IF(A24='Données projet'!$A$62,'Données projet'!$B$62,AI23+AH24-AQ23)))</f>
        <v>172.39999999999998</v>
      </c>
      <c r="AJ24" s="14">
        <f>AI24*VLOOKUP('Données projet'!$B$10,Paramètres!$A$1:$I$89,3,0)*VLOOKUP('Données projet'!$B$10,Paramètres!$A$1:$I$89,5,0)</f>
        <v>155.98751999999996</v>
      </c>
      <c r="AK24" s="14">
        <f t="shared" si="35"/>
        <v>39.936155927663087</v>
      </c>
      <c r="AL24" s="22">
        <f t="shared" si="4"/>
        <v>341.23373557401311</v>
      </c>
      <c r="AM24" s="62">
        <f t="shared" si="5"/>
        <v>560.09126394988743</v>
      </c>
      <c r="AN24" s="62">
        <f ca="1">AVERAGE(OFFSET($AM$3,0,0,'Données projet'!$E$10+1,1))-AVERAGE(OFFSET($H$3,0,0,'Données projet'!$E$10+1,1))</f>
        <v>376.68007030857598</v>
      </c>
      <c r="AO24" s="62">
        <f t="shared" si="36"/>
        <v>532.90758914457626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2.84</v>
      </c>
      <c r="BD24" s="13">
        <f>IF('Données projet'!$A$88&gt;35,BD23+BC24-BL23,IF(A24&lt;'Données projet'!$A$88,$BA$205^A24,IF(A24='Données projet'!$A$88,'Données projet'!$B$88,BD23+BC24-BL23)))</f>
        <v>35.896905597183761</v>
      </c>
      <c r="BE24" s="14">
        <f>BD24*VLOOKUP('Données projet'!$B$11,Paramètres!$A$1:$I$89,3,0)*VLOOKUP('Données projet'!$B$11,Paramètres!$A$1:$I$89,5,0)</f>
        <v>32.479520184331868</v>
      </c>
      <c r="BF24" s="14">
        <f t="shared" si="37"/>
        <v>9.9818332765986337</v>
      </c>
      <c r="BG24" s="22">
        <f t="shared" si="7"/>
        <v>73.953523944453949</v>
      </c>
      <c r="BH24" s="62">
        <f t="shared" si="8"/>
        <v>292.81105232032832</v>
      </c>
      <c r="BI24" s="62">
        <f ca="1">AVERAGE(OFFSET($BH$3,0,0,'Données projet'!$E$11+1,1))-AVERAGE(OFFSET($H$3,0,0,'Données projet'!$E$11+1,1))</f>
        <v>406.87679146534634</v>
      </c>
      <c r="BJ24" s="62">
        <f t="shared" si="38"/>
        <v>252.43382636914751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480.89178501962476</v>
      </c>
      <c r="S25" s="62">
        <f ca="1">AVERAGE(OFFSET($R$3,0,0,'Données projet'!$E$9+1,1))-AVERAGE(OFFSET($H$3,0,0,'Données projet'!$E$9+1,1))</f>
        <v>199.99576079505897</v>
      </c>
      <c r="T25" s="62">
        <f t="shared" si="34"/>
        <v>407.41464279973172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10.4</v>
      </c>
      <c r="AI25" s="14">
        <f>IF('Données projet'!$A$62&gt;35,AI24+AH25-AQ24,IF(A25&lt;'Données projet'!$A$62,$AF$205^A25,IF(A25='Données projet'!$A$62,'Données projet'!$B$62,AI24+AH25-AQ24)))</f>
        <v>182.79999999999998</v>
      </c>
      <c r="AJ25" s="14">
        <f>AI25*VLOOKUP('Données projet'!$B$10,Paramètres!$A$1:$I$89,3,0)*VLOOKUP('Données projet'!$B$10,Paramètres!$A$1:$I$89,5,0)</f>
        <v>165.39743999999999</v>
      </c>
      <c r="AK25" s="14">
        <f t="shared" si="35"/>
        <v>42.057562385840804</v>
      </c>
      <c r="AL25" s="22">
        <f t="shared" si="4"/>
        <v>361.31746248867267</v>
      </c>
      <c r="AM25" s="62">
        <f t="shared" si="5"/>
        <v>582.49837639214104</v>
      </c>
      <c r="AN25" s="62">
        <f ca="1">AVERAGE(OFFSET($AM$3,0,0,'Données projet'!$E$10+1,1))-AVERAGE(OFFSET($H$3,0,0,'Données projet'!$E$10+1,1))</f>
        <v>376.68007030857598</v>
      </c>
      <c r="AO25" s="62">
        <f t="shared" si="36"/>
        <v>532.90758914457626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2.84</v>
      </c>
      <c r="BD25" s="13">
        <f>IF('Données projet'!$A$88&gt;35,BD24+BC25-BL24,IF(A25&lt;'Données projet'!$A$88,$BA$205^A25,IF(A25='Données projet'!$A$88,'Données projet'!$B$88,BD24+BC25-BL24)))</f>
        <v>42.570362355521766</v>
      </c>
      <c r="BE25" s="14">
        <f>BD25*VLOOKUP('Données projet'!$B$11,Paramètres!$A$1:$I$89,3,0)*VLOOKUP('Données projet'!$B$11,Paramètres!$A$1:$I$89,5,0)</f>
        <v>38.517663859276098</v>
      </c>
      <c r="BF25" s="14">
        <f t="shared" si="37"/>
        <v>11.604894236587789</v>
      </c>
      <c r="BG25" s="22">
        <f t="shared" si="7"/>
        <v>87.2967886836296</v>
      </c>
      <c r="BH25" s="62">
        <f t="shared" si="8"/>
        <v>308.47770258709801</v>
      </c>
      <c r="BI25" s="62">
        <f ca="1">AVERAGE(OFFSET($BH$3,0,0,'Données projet'!$E$11+1,1))-AVERAGE(OFFSET($H$3,0,0,'Données projet'!$E$11+1,1))</f>
        <v>406.87679146534634</v>
      </c>
      <c r="BJ25" s="62">
        <f t="shared" si="38"/>
        <v>252.43382636914751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506.04573524449449</v>
      </c>
      <c r="S26" s="62">
        <f ca="1">AVERAGE(OFFSET($R$3,0,0,'Données projet'!$E$9+1,1))-AVERAGE(OFFSET($H$3,0,0,'Données projet'!$E$9+1,1))</f>
        <v>199.99576079505897</v>
      </c>
      <c r="T26" s="62">
        <f t="shared" si="34"/>
        <v>407.41464279973172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10.4</v>
      </c>
      <c r="AI26" s="14">
        <f>IF('Données projet'!$A$62&gt;35,AI25+AH26-AQ25,IF(A26&lt;'Données projet'!$A$62,$AF$205^A26,IF(A26='Données projet'!$A$62,'Données projet'!$B$62,AI25+AH26-AQ25)))</f>
        <v>193.2</v>
      </c>
      <c r="AJ26" s="14">
        <f>AI26*VLOOKUP('Données projet'!$B$10,Paramètres!$A$1:$I$89,3,0)*VLOOKUP('Données projet'!$B$10,Paramètres!$A$1:$I$89,5,0)</f>
        <v>174.80735999999999</v>
      </c>
      <c r="AK26" s="14">
        <f t="shared" si="35"/>
        <v>44.164958649772579</v>
      </c>
      <c r="AL26" s="22">
        <f t="shared" si="4"/>
        <v>381.37678831502052</v>
      </c>
      <c r="AM26" s="62">
        <f t="shared" si="5"/>
        <v>604.86198502456705</v>
      </c>
      <c r="AN26" s="62">
        <f ca="1">AVERAGE(OFFSET($AM$3,0,0,'Données projet'!$E$10+1,1))-AVERAGE(OFFSET($H$3,0,0,'Données projet'!$E$10+1,1))</f>
        <v>376.68007030857598</v>
      </c>
      <c r="AO26" s="62">
        <f t="shared" si="36"/>
        <v>532.90758914457626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2.84</v>
      </c>
      <c r="BD26" s="13">
        <f>IF('Données projet'!$A$88&gt;35,BD25+BC26-BL25,IF(A26&lt;'Données projet'!$A$88,$BA$205^A26,IF(A26='Données projet'!$A$88,'Données projet'!$B$88,BD25+BC26-BL25)))</f>
        <v>50.484455997861858</v>
      </c>
      <c r="BE26" s="14">
        <f>BD26*VLOOKUP('Données projet'!$B$11,Paramètres!$A$1:$I$89,3,0)*VLOOKUP('Données projet'!$B$11,Paramètres!$A$1:$I$89,5,0)</f>
        <v>45.678335786865411</v>
      </c>
      <c r="BF26" s="14">
        <f t="shared" si="37"/>
        <v>13.491867326427556</v>
      </c>
      <c r="BG26" s="22">
        <f t="shared" si="7"/>
        <v>103.0547704223186</v>
      </c>
      <c r="BH26" s="62">
        <f t="shared" si="8"/>
        <v>326.53996713186507</v>
      </c>
      <c r="BI26" s="62">
        <f ca="1">AVERAGE(OFFSET($BH$3,0,0,'Données projet'!$E$11+1,1))-AVERAGE(OFFSET($H$3,0,0,'Données projet'!$E$11+1,1))</f>
        <v>406.87679146534634</v>
      </c>
      <c r="BJ26" s="62">
        <f t="shared" si="38"/>
        <v>252.43382636914751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460.96746489985435</v>
      </c>
      <c r="S27" s="62">
        <f ca="1">AVERAGE(OFFSET($R$3,0,0,'Données projet'!$E$9+1,1))-AVERAGE(OFFSET($H$3,0,0,'Données projet'!$E$9+1,1))</f>
        <v>199.99576079505897</v>
      </c>
      <c r="T27" s="62">
        <f t="shared" si="34"/>
        <v>407.41464279973172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10.4</v>
      </c>
      <c r="AI27" s="14">
        <f>IF('Données projet'!$A$62&gt;35,AI26+AH27-AQ26,IF(A27&lt;'Données projet'!$A$62,$AF$205^A27,IF(A27='Données projet'!$A$62,'Données projet'!$B$62,AI26+AH27-AQ26)))</f>
        <v>203.6</v>
      </c>
      <c r="AJ27" s="14">
        <f>AI27*VLOOKUP('Données projet'!$B$10,Paramètres!$A$1:$I$89,3,0)*VLOOKUP('Données projet'!$B$10,Paramètres!$A$1:$I$89,5,0)</f>
        <v>184.21727999999999</v>
      </c>
      <c r="AK27" s="14">
        <f t="shared" si="35"/>
        <v>46.25918487744358</v>
      </c>
      <c r="AL27" s="22">
        <f t="shared" si="4"/>
        <v>401.41317632821421</v>
      </c>
      <c r="AM27" s="62">
        <f t="shared" si="5"/>
        <v>627.18388451183398</v>
      </c>
      <c r="AN27" s="62">
        <f ca="1">AVERAGE(OFFSET($AM$3,0,0,'Données projet'!$E$10+1,1))-AVERAGE(OFFSET($H$3,0,0,'Données projet'!$E$10+1,1))</f>
        <v>376.68007030857598</v>
      </c>
      <c r="AO27" s="62">
        <f t="shared" si="36"/>
        <v>532.90758914457626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2.84</v>
      </c>
      <c r="BD27" s="13">
        <f>IF('Données projet'!$A$88&gt;35,BD26+BC27-BL26,IF(A27&lt;'Données projet'!$A$88,$BA$205^A27,IF(A27='Données projet'!$A$88,'Données projet'!$B$88,BD26+BC27-BL26)))</f>
        <v>59.869828593776646</v>
      </c>
      <c r="BE27" s="14">
        <f>BD27*VLOOKUP('Données projet'!$B$11,Paramètres!$A$1:$I$89,3,0)*VLOOKUP('Données projet'!$B$11,Paramètres!$A$1:$I$89,5,0)</f>
        <v>54.17022091164911</v>
      </c>
      <c r="BF27" s="14">
        <f t="shared" si="37"/>
        <v>15.685665051562438</v>
      </c>
      <c r="BG27" s="22">
        <f t="shared" si="7"/>
        <v>121.66566805259345</v>
      </c>
      <c r="BH27" s="62">
        <f t="shared" si="8"/>
        <v>347.43637623621328</v>
      </c>
      <c r="BI27" s="62">
        <f ca="1">AVERAGE(OFFSET($BH$3,0,0,'Données projet'!$E$11+1,1))-AVERAGE(OFFSET($H$3,0,0,'Données projet'!$E$11+1,1))</f>
        <v>406.87679146534634</v>
      </c>
      <c r="BJ27" s="62">
        <f t="shared" si="38"/>
        <v>252.43382636914751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482.71796522126181</v>
      </c>
      <c r="S28" s="62">
        <f ca="1">AVERAGE(OFFSET($R$3,0,0,'Données projet'!$E$9+1,1))-AVERAGE(OFFSET($H$3,0,0,'Données projet'!$E$9+1,1))</f>
        <v>199.99576079505897</v>
      </c>
      <c r="T28" s="62">
        <f t="shared" si="34"/>
        <v>407.41464279973172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214</v>
      </c>
      <c r="AG28" s="13">
        <f>VLOOKUP(A28,'Données projet'!$A$61:$I$81,9,0)</f>
        <v>10.4</v>
      </c>
      <c r="AH28" s="13">
        <f t="array" ref="AH28">INDEX(AG:AG,MIN(IF(ISNUMBER(AG28:AG224),ROW(AG28:AG224),"")))</f>
        <v>10.4</v>
      </c>
      <c r="AI28" s="14">
        <f>IF('Données projet'!$A$62&gt;35,AI27+AH28-AQ27,IF(A28&lt;'Données projet'!$A$62,$AF$205^A28,IF(A28='Données projet'!$A$62,'Données projet'!$B$62,AI27+AH28-AQ27)))</f>
        <v>214</v>
      </c>
      <c r="AJ28" s="14">
        <f>AI28*VLOOKUP('Données projet'!$B$10,Paramètres!$A$1:$I$89,3,0)*VLOOKUP('Données projet'!$B$10,Paramètres!$A$1:$I$89,5,0)</f>
        <v>193.62719999999999</v>
      </c>
      <c r="AK28" s="14">
        <f t="shared" si="35"/>
        <v>48.340990547231193</v>
      </c>
      <c r="AL28" s="22">
        <f t="shared" si="4"/>
        <v>421.42793186976093</v>
      </c>
      <c r="AM28" s="62">
        <f t="shared" si="5"/>
        <v>649.46570583609309</v>
      </c>
      <c r="AN28" s="62">
        <f ca="1">AVERAGE(OFFSET($AM$3,0,0,'Données projet'!$E$10+1,1))-AVERAGE(OFFSET($H$3,0,0,'Données projet'!$E$10+1,1))</f>
        <v>376.68007030857598</v>
      </c>
      <c r="AO28" s="62">
        <f t="shared" si="36"/>
        <v>532.90758914457626</v>
      </c>
      <c r="AP28" s="16">
        <f>IF(ISNA(VLOOKUP(A28,'Données projet'!$A$61:$I$81,3,0)),0,VLOOKUP(A28,'Données projet'!$A$61:$I$81,3,0))</f>
        <v>5</v>
      </c>
      <c r="AQ28" s="16">
        <f>IF(ISNA(VLOOKUP(A28,'Données projet'!$A$61:$I$81,4,0)),0,VLOOKUP(A28,'Données projet'!$A$61:$I$81,4,0))</f>
        <v>14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71</v>
      </c>
      <c r="BB28" s="13">
        <f>VLOOKUP(A28,'Données projet'!$A$87:$I$107,9,0)</f>
        <v>2.84</v>
      </c>
      <c r="BC28" s="13">
        <f t="array" ref="BC28">INDEX(BB:BB,MIN(IF(ISNUMBER(BB28:BB224),ROW(BB28:BB224),"")))</f>
        <v>2.84</v>
      </c>
      <c r="BD28" s="13">
        <f>IF('Données projet'!$A$88&gt;35,BD27+BC28-BL27,IF(A28&lt;'Données projet'!$A$88,$BA$205^A28,IF(A28='Données projet'!$A$88,'Données projet'!$B$88,BD27+BC28-BL27)))</f>
        <v>71</v>
      </c>
      <c r="BE28" s="14">
        <f>BD28*VLOOKUP('Données projet'!$B$11,Paramètres!$A$1:$I$89,3,0)*VLOOKUP('Données projet'!$B$11,Paramètres!$A$1:$I$89,5,0)</f>
        <v>64.240800000000007</v>
      </c>
      <c r="BF28" s="14">
        <f t="shared" si="37"/>
        <v>18.236177554745847</v>
      </c>
      <c r="BG28" s="22">
        <f t="shared" si="7"/>
        <v>143.6474025745157</v>
      </c>
      <c r="BH28" s="62">
        <f t="shared" si="8"/>
        <v>371.68517654084781</v>
      </c>
      <c r="BI28" s="62">
        <f ca="1">AVERAGE(OFFSET($BH$3,0,0,'Données projet'!$E$11+1,1))-AVERAGE(OFFSET($H$3,0,0,'Données projet'!$E$11+1,1))</f>
        <v>406.87679146534634</v>
      </c>
      <c r="BJ28" s="62">
        <f t="shared" si="38"/>
        <v>252.43382636914751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504.41660745252921</v>
      </c>
      <c r="S29" s="62">
        <f ca="1">AVERAGE(OFFSET($R$3,0,0,'Données projet'!$E$9+1,1))-AVERAGE(OFFSET($H$3,0,0,'Données projet'!$E$9+1,1))</f>
        <v>199.99576079505897</v>
      </c>
      <c r="T29" s="62">
        <f t="shared" si="34"/>
        <v>407.41464279973172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8.6</v>
      </c>
      <c r="AI29" s="14">
        <f>IF('Données projet'!$A$62&gt;35,AI28+AH29-AQ28,IF(A29&lt;'Données projet'!$A$62,$AF$205^A29,IF(A29='Données projet'!$A$62,'Données projet'!$B$62,AI28+AH29-AQ28)))</f>
        <v>208.6</v>
      </c>
      <c r="AJ29" s="14">
        <f>AI29*VLOOKUP('Données projet'!$B$10,Paramètres!$A$1:$I$89,3,0)*VLOOKUP('Données projet'!$B$10,Paramètres!$A$1:$I$89,5,0)</f>
        <v>188.74127999999999</v>
      </c>
      <c r="AK29" s="14">
        <f t="shared" si="35"/>
        <v>47.261560168122358</v>
      </c>
      <c r="AL29" s="22">
        <f t="shared" si="4"/>
        <v>411.03827995947972</v>
      </c>
      <c r="AM29" s="62">
        <f t="shared" si="5"/>
        <v>641.32499400866993</v>
      </c>
      <c r="AN29" s="62">
        <f ca="1">AVERAGE(OFFSET($AM$3,0,0,'Données projet'!$E$10+1,1))-AVERAGE(OFFSET($H$3,0,0,'Données projet'!$E$10+1,1))</f>
        <v>376.68007030857598</v>
      </c>
      <c r="AO29" s="62">
        <f t="shared" si="36"/>
        <v>532.90758914457626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70</v>
      </c>
      <c r="BE29" s="14">
        <f>BD29*VLOOKUP('Données projet'!$B$11,Paramètres!$A$1:$I$89,3,0)*VLOOKUP('Données projet'!$B$11,Paramètres!$A$1:$I$89,5,0)</f>
        <v>63.335999999999991</v>
      </c>
      <c r="BF29" s="14">
        <f t="shared" si="37"/>
        <v>18.009040022946227</v>
      </c>
      <c r="BG29" s="22">
        <f t="shared" si="7"/>
        <v>141.67594470663133</v>
      </c>
      <c r="BH29" s="62">
        <f t="shared" si="8"/>
        <v>371.96265875582151</v>
      </c>
      <c r="BI29" s="62">
        <f ca="1">AVERAGE(OFFSET($BH$3,0,0,'Données projet'!$E$11+1,1))-AVERAGE(OFFSET($H$3,0,0,'Données projet'!$E$11+1,1))</f>
        <v>406.87679146534634</v>
      </c>
      <c r="BJ29" s="62">
        <f t="shared" si="38"/>
        <v>252.43382636914751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526.06643548443208</v>
      </c>
      <c r="S30" s="62">
        <f ca="1">AVERAGE(OFFSET($R$3,0,0,'Données projet'!$E$9+1,1))-AVERAGE(OFFSET($H$3,0,0,'Données projet'!$E$9+1,1))</f>
        <v>199.99576079505897</v>
      </c>
      <c r="T30" s="62">
        <f t="shared" si="34"/>
        <v>407.41464279973172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8.6</v>
      </c>
      <c r="AI30" s="14">
        <f>IF('Données projet'!$A$62&gt;35,AI29+AH30-AQ29,IF(A30&lt;'Données projet'!$A$62,$AF$205^A30,IF(A30='Données projet'!$A$62,'Données projet'!$B$62,AI29+AH30-AQ29)))</f>
        <v>217.2</v>
      </c>
      <c r="AJ30" s="14">
        <f>AI30*VLOOKUP('Données projet'!$B$10,Paramètres!$A$1:$I$89,3,0)*VLOOKUP('Données projet'!$B$10,Paramètres!$A$1:$I$89,5,0)</f>
        <v>196.52255999999997</v>
      </c>
      <c r="AK30" s="14">
        <f t="shared" si="35"/>
        <v>48.979153257338155</v>
      </c>
      <c r="AL30" s="22">
        <f t="shared" si="4"/>
        <v>427.58215058986383</v>
      </c>
      <c r="AM30" s="62">
        <f t="shared" si="5"/>
        <v>660.09999346242739</v>
      </c>
      <c r="AN30" s="62">
        <f ca="1">AVERAGE(OFFSET($AM$3,0,0,'Données projet'!$E$10+1,1))-AVERAGE(OFFSET($H$3,0,0,'Données projet'!$E$10+1,1))</f>
        <v>376.68007030857598</v>
      </c>
      <c r="AO30" s="62">
        <f t="shared" si="36"/>
        <v>532.90758914457626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77</v>
      </c>
      <c r="BE30" s="14">
        <f>BD30*VLOOKUP('Données projet'!$B$11,Paramètres!$A$1:$I$89,3,0)*VLOOKUP('Données projet'!$B$11,Paramètres!$A$1:$I$89,5,0)</f>
        <v>69.669600000000003</v>
      </c>
      <c r="BF30" s="14">
        <f t="shared" si="37"/>
        <v>19.591385027476957</v>
      </c>
      <c r="BG30" s="22">
        <f t="shared" si="7"/>
        <v>155.46288225618903</v>
      </c>
      <c r="BH30" s="62">
        <f t="shared" si="8"/>
        <v>387.98072512875251</v>
      </c>
      <c r="BI30" s="62">
        <f ca="1">AVERAGE(OFFSET($BH$3,0,0,'Données projet'!$E$11+1,1))-AVERAGE(OFFSET($H$3,0,0,'Données projet'!$E$11+1,1))</f>
        <v>406.87679146534634</v>
      </c>
      <c r="BJ30" s="62">
        <f t="shared" si="38"/>
        <v>252.43382636914751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547.67009708826072</v>
      </c>
      <c r="S31" s="62">
        <f ca="1">AVERAGE(OFFSET($R$3,0,0,'Données projet'!$E$9+1,1))-AVERAGE(OFFSET($H$3,0,0,'Données projet'!$E$9+1,1))</f>
        <v>199.99576079505897</v>
      </c>
      <c r="T31" s="62">
        <f t="shared" si="34"/>
        <v>407.41464279973172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8.6</v>
      </c>
      <c r="AI31" s="14">
        <f>IF('Données projet'!$A$62&gt;35,AI30+AH31-AQ30,IF(A31&lt;'Données projet'!$A$62,$AF$205^A31,IF(A31='Données projet'!$A$62,'Données projet'!$B$62,AI30+AH31-AQ30)))</f>
        <v>225.79999999999998</v>
      </c>
      <c r="AJ31" s="14">
        <f>AI31*VLOOKUP('Données projet'!$B$10,Paramètres!$A$1:$I$89,3,0)*VLOOKUP('Données projet'!$B$10,Paramètres!$A$1:$I$89,5,0)</f>
        <v>204.30383999999995</v>
      </c>
      <c r="AK31" s="14">
        <f t="shared" si="35"/>
        <v>50.688846269088558</v>
      </c>
      <c r="AL31" s="22">
        <f t="shared" si="4"/>
        <v>444.11226191866245</v>
      </c>
      <c r="AM31" s="62">
        <f t="shared" si="5"/>
        <v>678.84373134064651</v>
      </c>
      <c r="AN31" s="62">
        <f ca="1">AVERAGE(OFFSET($AM$3,0,0,'Données projet'!$E$10+1,1))-AVERAGE(OFFSET($H$3,0,0,'Données projet'!$E$10+1,1))</f>
        <v>376.68007030857598</v>
      </c>
      <c r="AO31" s="62">
        <f t="shared" si="36"/>
        <v>532.90758914457626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84</v>
      </c>
      <c r="BE31" s="14">
        <f>BD31*VLOOKUP('Données projet'!$B$11,Paramètres!$A$1:$I$89,3,0)*VLOOKUP('Données projet'!$B$11,Paramètres!$A$1:$I$89,5,0)</f>
        <v>76.003200000000007</v>
      </c>
      <c r="BF31" s="14">
        <f t="shared" si="37"/>
        <v>21.157049992000456</v>
      </c>
      <c r="BG31" s="22">
        <f t="shared" si="7"/>
        <v>169.22076873606747</v>
      </c>
      <c r="BH31" s="62">
        <f t="shared" si="8"/>
        <v>403.95223815805156</v>
      </c>
      <c r="BI31" s="62">
        <f ca="1">AVERAGE(OFFSET($BH$3,0,0,'Données projet'!$E$11+1,1))-AVERAGE(OFFSET($H$3,0,0,'Données projet'!$E$11+1,1))</f>
        <v>406.87679146534634</v>
      </c>
      <c r="BJ31" s="62">
        <f t="shared" si="38"/>
        <v>252.43382636914751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569.22992117919785</v>
      </c>
      <c r="S32" s="62">
        <f ca="1">AVERAGE(OFFSET($R$3,0,0,'Données projet'!$E$9+1,1))-AVERAGE(OFFSET($H$3,0,0,'Données projet'!$E$9+1,1))</f>
        <v>199.99576079505897</v>
      </c>
      <c r="T32" s="62">
        <f t="shared" si="34"/>
        <v>407.41464279973172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8.6</v>
      </c>
      <c r="AI32" s="14">
        <f>IF('Données projet'!$A$62&gt;35,AI31+AH32-AQ31,IF(A32&lt;'Données projet'!$A$62,$AF$205^A32,IF(A32='Données projet'!$A$62,'Données projet'!$B$62,AI31+AH32-AQ31)))</f>
        <v>234.39999999999998</v>
      </c>
      <c r="AJ32" s="14">
        <f>AI32*VLOOKUP('Données projet'!$B$10,Paramètres!$A$1:$I$89,3,0)*VLOOKUP('Données projet'!$B$10,Paramètres!$A$1:$I$89,5,0)</f>
        <v>212.08511999999996</v>
      </c>
      <c r="AK32" s="14">
        <f t="shared" si="35"/>
        <v>52.390974537063087</v>
      </c>
      <c r="AL32" s="22">
        <f t="shared" si="4"/>
        <v>460.62919798538474</v>
      </c>
      <c r="AM32" s="62">
        <f t="shared" si="5"/>
        <v>697.55709530816057</v>
      </c>
      <c r="AN32" s="62">
        <f ca="1">AVERAGE(OFFSET($AM$3,0,0,'Données projet'!$E$10+1,1))-AVERAGE(OFFSET($H$3,0,0,'Données projet'!$E$10+1,1))</f>
        <v>376.68007030857598</v>
      </c>
      <c r="AO32" s="62">
        <f t="shared" si="36"/>
        <v>532.90758914457626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91</v>
      </c>
      <c r="BE32" s="14">
        <f>BD32*VLOOKUP('Données projet'!$B$11,Paramètres!$A$1:$I$89,3,0)*VLOOKUP('Données projet'!$B$11,Paramètres!$A$1:$I$89,5,0)</f>
        <v>82.336799999999997</v>
      </c>
      <c r="BF32" s="14">
        <f t="shared" si="37"/>
        <v>22.707582950885364</v>
      </c>
      <c r="BG32" s="22">
        <f t="shared" si="7"/>
        <v>182.95230030612535</v>
      </c>
      <c r="BH32" s="62">
        <f t="shared" si="8"/>
        <v>419.88019762890121</v>
      </c>
      <c r="BI32" s="62">
        <f ca="1">AVERAGE(OFFSET($BH$3,0,0,'Données projet'!$E$11+1,1))-AVERAGE(OFFSET($H$3,0,0,'Données projet'!$E$11+1,1))</f>
        <v>406.87679146534634</v>
      </c>
      <c r="BJ32" s="62">
        <f t="shared" si="38"/>
        <v>252.43382636914751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590.74797613306509</v>
      </c>
      <c r="S33" s="62">
        <f ca="1">AVERAGE(OFFSET($R$3,0,0,'Données projet'!$E$9+1,1))-AVERAGE(OFFSET($H$3,0,0,'Données projet'!$E$9+1,1))</f>
        <v>199.99576079505897</v>
      </c>
      <c r="T33" s="62">
        <f t="shared" si="34"/>
        <v>407.41464279973172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0.22500000000000001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243</v>
      </c>
      <c r="AG33" s="13">
        <f>VLOOKUP(A33,'Données projet'!$A$61:$I$81,9,0)</f>
        <v>8.6</v>
      </c>
      <c r="AH33" s="13">
        <f t="array" ref="AH33">INDEX(AG:AG,MIN(IF(ISNUMBER(AG33:AG229),ROW(AG33:AG229),"")))</f>
        <v>8.6</v>
      </c>
      <c r="AI33" s="14">
        <f>IF('Données projet'!$A$62&gt;35,AI32+AH33-AQ32,IF(A33&lt;'Données projet'!$A$62,$AF$205^A33,IF(A33='Données projet'!$A$62,'Données projet'!$B$62,AI32+AH33-AQ32)))</f>
        <v>242.99999999999997</v>
      </c>
      <c r="AJ33" s="14">
        <f>AI33*VLOOKUP('Données projet'!$B$10,Paramètres!$A$1:$I$89,3,0)*VLOOKUP('Données projet'!$B$10,Paramètres!$A$1:$I$89,5,0)</f>
        <v>219.86639999999997</v>
      </c>
      <c r="AK33" s="14">
        <f t="shared" si="35"/>
        <v>54.085847394182416</v>
      </c>
      <c r="AL33" s="22">
        <f t="shared" si="4"/>
        <v>477.13349754486762</v>
      </c>
      <c r="AM33" s="62">
        <f t="shared" si="5"/>
        <v>716.24092247790963</v>
      </c>
      <c r="AN33" s="62">
        <f ca="1">AVERAGE(OFFSET($AM$3,0,0,'Données projet'!$E$10+1,1))-AVERAGE(OFFSET($H$3,0,0,'Données projet'!$E$10+1,1))</f>
        <v>376.68007030857598</v>
      </c>
      <c r="AO33" s="62">
        <f t="shared" si="36"/>
        <v>532.90758914457626</v>
      </c>
      <c r="AP33" s="16">
        <f>IF(ISNA(VLOOKUP(A33,'Données projet'!$A$61:$I$81,3,0)),0,VLOOKUP(A33,'Données projet'!$A$61:$I$81,3,0))</f>
        <v>6</v>
      </c>
      <c r="AQ33" s="16">
        <f>IF(ISNA(VLOOKUP(A33,'Données projet'!$A$61:$I$81,4,0)),0,VLOOKUP(A33,'Données projet'!$A$61:$I$81,4,0))</f>
        <v>11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98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98</v>
      </c>
      <c r="BE33" s="14">
        <f>BD33*VLOOKUP('Données projet'!$B$11,Paramètres!$A$1:$I$89,3,0)*VLOOKUP('Données projet'!$B$11,Paramètres!$A$1:$I$89,5,0)</f>
        <v>88.670400000000001</v>
      </c>
      <c r="BF33" s="14">
        <f t="shared" si="37"/>
        <v>24.244280250395512</v>
      </c>
      <c r="BG33" s="22">
        <f t="shared" si="7"/>
        <v>196.65973476943884</v>
      </c>
      <c r="BH33" s="62">
        <f t="shared" si="8"/>
        <v>435.76715970248085</v>
      </c>
      <c r="BI33" s="62">
        <f ca="1">AVERAGE(OFFSET($BH$3,0,0,'Données projet'!$E$11+1,1))-AVERAGE(OFFSET($H$3,0,0,'Données projet'!$E$11+1,1))</f>
        <v>406.87679146534634</v>
      </c>
      <c r="BJ33" s="62">
        <f t="shared" si="38"/>
        <v>252.43382636914751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609.54692138169503</v>
      </c>
      <c r="S34" s="62">
        <f ca="1">AVERAGE(OFFSET($R$3,0,0,'Données projet'!$E$9+1,1))-AVERAGE(OFFSET($H$3,0,0,'Données projet'!$E$9+1,1))</f>
        <v>199.99576079505897</v>
      </c>
      <c r="T34" s="62">
        <f t="shared" si="34"/>
        <v>407.41464279973172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238.99999999999997</v>
      </c>
      <c r="AJ34" s="14">
        <f>AI34*VLOOKUP('Données projet'!$B$10,Paramètres!$A$1:$I$89,3,0)*VLOOKUP('Données projet'!$B$10,Paramètres!$A$1:$I$89,5,0)</f>
        <v>216.24719999999996</v>
      </c>
      <c r="AK34" s="14">
        <f t="shared" si="35"/>
        <v>53.298418226645332</v>
      </c>
      <c r="AL34" s="22">
        <f t="shared" si="4"/>
        <v>469.45861841140714</v>
      </c>
      <c r="AM34" s="62">
        <f t="shared" si="5"/>
        <v>709.50674162422467</v>
      </c>
      <c r="AN34" s="62">
        <f ca="1">AVERAGE(OFFSET($AM$3,0,0,'Données projet'!$E$10+1,1))-AVERAGE(OFFSET($H$3,0,0,'Données projet'!$E$10+1,1))</f>
        <v>376.68007030857598</v>
      </c>
      <c r="AO34" s="62">
        <f t="shared" si="36"/>
        <v>532.90758914457626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7.8</v>
      </c>
      <c r="BD34" s="13">
        <f>IF('Données projet'!$A$88&gt;35,BD33+BC34-BL33,IF(A34&lt;'Données projet'!$A$88,$BA$205^A34,IF(A34='Données projet'!$A$88,'Données projet'!$B$88,BD33+BC34-BL33)))</f>
        <v>84.8</v>
      </c>
      <c r="BE34" s="14">
        <f>BD34*VLOOKUP('Données projet'!$B$11,Paramètres!$A$1:$I$89,3,0)*VLOOKUP('Données projet'!$B$11,Paramètres!$A$1:$I$89,5,0)</f>
        <v>76.727040000000002</v>
      </c>
      <c r="BF34" s="14">
        <f t="shared" si="37"/>
        <v>21.334993267156708</v>
      </c>
      <c r="BG34" s="22">
        <f t="shared" si="7"/>
        <v>170.79137460696458</v>
      </c>
      <c r="BH34" s="62">
        <f t="shared" si="8"/>
        <v>410.83949781978214</v>
      </c>
      <c r="BI34" s="62">
        <f ca="1">AVERAGE(OFFSET($BH$3,0,0,'Données projet'!$E$11+1,1))-AVERAGE(OFFSET($H$3,0,0,'Données projet'!$E$11+1,1))</f>
        <v>406.87679146534634</v>
      </c>
      <c r="BJ34" s="62">
        <f t="shared" si="38"/>
        <v>252.43382636914751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628.31072369729588</v>
      </c>
      <c r="S35" s="62">
        <f ca="1">AVERAGE(OFFSET($R$3,0,0,'Données projet'!$E$9+1,1))-AVERAGE(OFFSET($H$3,0,0,'Données projet'!$E$9+1,1))</f>
        <v>199.99576079505897</v>
      </c>
      <c r="T35" s="62">
        <f t="shared" si="34"/>
        <v>407.41464279973172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245.99999999999997</v>
      </c>
      <c r="AJ35" s="14">
        <f>AI35*VLOOKUP('Données projet'!$B$10,Paramètres!$A$1:$I$89,3,0)*VLOOKUP('Données projet'!$B$10,Paramètres!$A$1:$I$89,5,0)</f>
        <v>222.58079999999998</v>
      </c>
      <c r="AK35" s="14">
        <f t="shared" si="35"/>
        <v>54.675428546153199</v>
      </c>
      <c r="AL35" s="22">
        <f t="shared" si="4"/>
        <v>482.88793138455003</v>
      </c>
      <c r="AM35" s="62">
        <f t="shared" si="5"/>
        <v>723.86043386507538</v>
      </c>
      <c r="AN35" s="62">
        <f ca="1">AVERAGE(OFFSET($AM$3,0,0,'Données projet'!$E$10+1,1))-AVERAGE(OFFSET($H$3,0,0,'Données projet'!$E$10+1,1))</f>
        <v>376.68007030857598</v>
      </c>
      <c r="AO35" s="62">
        <f t="shared" si="36"/>
        <v>532.90758914457626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7.8</v>
      </c>
      <c r="BD35" s="13">
        <f>IF('Données projet'!$A$88&gt;35,BD34+BC35-BL34,IF(A35&lt;'Données projet'!$A$88,$BA$205^A35,IF(A35='Données projet'!$A$88,'Données projet'!$B$88,BD34+BC35-BL34)))</f>
        <v>92.6</v>
      </c>
      <c r="BE35" s="14">
        <f>BD35*VLOOKUP('Données projet'!$B$11,Paramètres!$A$1:$I$89,3,0)*VLOOKUP('Données projet'!$B$11,Paramètres!$A$1:$I$89,5,0)</f>
        <v>83.784479999999988</v>
      </c>
      <c r="BF35" s="14">
        <f t="shared" si="37"/>
        <v>23.06000530770384</v>
      </c>
      <c r="BG35" s="22">
        <f t="shared" si="7"/>
        <v>186.08747857758416</v>
      </c>
      <c r="BH35" s="62">
        <f t="shared" si="8"/>
        <v>427.05998105810949</v>
      </c>
      <c r="BI35" s="62">
        <f ca="1">AVERAGE(OFFSET($BH$3,0,0,'Données projet'!$E$11+1,1))-AVERAGE(OFFSET($H$3,0,0,'Données projet'!$E$11+1,1))</f>
        <v>406.87679146534634</v>
      </c>
      <c r="BJ35" s="62">
        <f t="shared" si="38"/>
        <v>252.43382636914751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647.04065482159683</v>
      </c>
      <c r="S36" s="62">
        <f ca="1">AVERAGE(OFFSET($R$3,0,0,'Données projet'!$E$9+1,1))-AVERAGE(OFFSET($H$3,0,0,'Données projet'!$E$9+1,1))</f>
        <v>199.99576079505897</v>
      </c>
      <c r="T36" s="62">
        <f t="shared" si="34"/>
        <v>407.41464279973172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252.99999999999997</v>
      </c>
      <c r="AJ36" s="14">
        <f>AI36*VLOOKUP('Données projet'!$B$10,Paramètres!$A$1:$I$89,3,0)*VLOOKUP('Données projet'!$B$10,Paramètres!$A$1:$I$89,5,0)</f>
        <v>228.91439999999997</v>
      </c>
      <c r="AK36" s="14">
        <f t="shared" si="35"/>
        <v>56.047884834417424</v>
      </c>
      <c r="AL36" s="22">
        <f t="shared" si="4"/>
        <v>496.30931275327697</v>
      </c>
      <c r="AM36" s="62">
        <f t="shared" si="5"/>
        <v>738.19015858781768</v>
      </c>
      <c r="AN36" s="62">
        <f ca="1">AVERAGE(OFFSET($AM$3,0,0,'Données projet'!$E$10+1,1))-AVERAGE(OFFSET($H$3,0,0,'Données projet'!$E$10+1,1))</f>
        <v>376.68007030857598</v>
      </c>
      <c r="AO36" s="62">
        <f t="shared" si="36"/>
        <v>532.90758914457626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7.8</v>
      </c>
      <c r="BD36" s="13">
        <f>IF('Données projet'!$A$88&gt;35,BD35+BC36-BL35,IF(A36&lt;'Données projet'!$A$88,$BA$205^A36,IF(A36='Données projet'!$A$88,'Données projet'!$B$88,BD35+BC36-BL35)))</f>
        <v>100.39999999999999</v>
      </c>
      <c r="BE36" s="14">
        <f>BD36*VLOOKUP('Données projet'!$B$11,Paramètres!$A$1:$I$89,3,0)*VLOOKUP('Données projet'!$B$11,Paramètres!$A$1:$I$89,5,0)</f>
        <v>90.841919999999988</v>
      </c>
      <c r="BF36" s="14">
        <f t="shared" si="37"/>
        <v>24.768165658148625</v>
      </c>
      <c r="BG36" s="22">
        <f t="shared" si="7"/>
        <v>201.35423252127552</v>
      </c>
      <c r="BH36" s="62">
        <f t="shared" si="8"/>
        <v>443.23507835581626</v>
      </c>
      <c r="BI36" s="62">
        <f ca="1">AVERAGE(OFFSET($BH$3,0,0,'Données projet'!$E$11+1,1))-AVERAGE(OFFSET($H$3,0,0,'Données projet'!$E$11+1,1))</f>
        <v>406.87679146534634</v>
      </c>
      <c r="BJ36" s="62">
        <f t="shared" si="38"/>
        <v>252.43382636914751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665.73788754369298</v>
      </c>
      <c r="S37" s="62">
        <f ca="1">AVERAGE(OFFSET($R$3,0,0,'Données projet'!$E$9+1,1))-AVERAGE(OFFSET($H$3,0,0,'Données projet'!$E$9+1,1))</f>
        <v>199.99576079505897</v>
      </c>
      <c r="T37" s="62">
        <f t="shared" si="34"/>
        <v>407.41464279973172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260</v>
      </c>
      <c r="AJ37" s="14">
        <f>AI37*VLOOKUP('Données projet'!$B$10,Paramètres!$A$1:$I$89,3,0)*VLOOKUP('Données projet'!$B$10,Paramètres!$A$1:$I$89,5,0)</f>
        <v>235.24799999999999</v>
      </c>
      <c r="AK37" s="14">
        <f t="shared" si="35"/>
        <v>57.41592756883739</v>
      </c>
      <c r="AL37" s="22">
        <f t="shared" si="4"/>
        <v>509.72300718239177</v>
      </c>
      <c r="AM37" s="62">
        <f t="shared" si="5"/>
        <v>752.49643864450741</v>
      </c>
      <c r="AN37" s="62">
        <f ca="1">AVERAGE(OFFSET($AM$3,0,0,'Données projet'!$E$10+1,1))-AVERAGE(OFFSET($H$3,0,0,'Données projet'!$E$10+1,1))</f>
        <v>376.68007030857598</v>
      </c>
      <c r="AO37" s="62">
        <f t="shared" si="36"/>
        <v>532.90758914457626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7.8</v>
      </c>
      <c r="BD37" s="13">
        <f>IF('Données projet'!$A$88&gt;35,BD36+BC37-BL36,IF(A37&lt;'Données projet'!$A$88,$BA$205^A37,IF(A37='Données projet'!$A$88,'Données projet'!$B$88,BD36+BC37-BL36)))</f>
        <v>108.19999999999999</v>
      </c>
      <c r="BE37" s="14">
        <f>BD37*VLOOKUP('Données projet'!$B$11,Paramètres!$A$1:$I$89,3,0)*VLOOKUP('Données projet'!$B$11,Paramètres!$A$1:$I$89,5,0)</f>
        <v>97.899359999999987</v>
      </c>
      <c r="BF37" s="14">
        <f t="shared" si="37"/>
        <v>26.460932364201845</v>
      </c>
      <c r="BG37" s="22">
        <f t="shared" si="7"/>
        <v>216.59417586765153</v>
      </c>
      <c r="BH37" s="62">
        <f t="shared" si="8"/>
        <v>459.36760732976711</v>
      </c>
      <c r="BI37" s="62">
        <f ca="1">AVERAGE(OFFSET($BH$3,0,0,'Données projet'!$E$11+1,1))-AVERAGE(OFFSET($H$3,0,0,'Données projet'!$E$11+1,1))</f>
        <v>406.87679146534634</v>
      </c>
      <c r="BJ37" s="62">
        <f t="shared" si="38"/>
        <v>252.43382636914751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199.99576079505897</v>
      </c>
      <c r="T38" s="62">
        <f t="shared" si="34"/>
        <v>407.41464279973172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267</v>
      </c>
      <c r="AG38" s="13">
        <f>VLOOKUP(A38,'Données projet'!$A$61:$I$81,9,0)</f>
        <v>7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267</v>
      </c>
      <c r="AJ38" s="14">
        <f>AI38*VLOOKUP('Données projet'!$B$10,Paramètres!$A$1:$I$89,3,0)*VLOOKUP('Données projet'!$B$10,Paramètres!$A$1:$I$89,5,0)</f>
        <v>241.58159999999998</v>
      </c>
      <c r="AK38" s="14">
        <f t="shared" si="35"/>
        <v>58.779689232021951</v>
      </c>
      <c r="AL38" s="22">
        <f t="shared" si="4"/>
        <v>523.12924541243819</v>
      </c>
      <c r="AM38" s="62">
        <f t="shared" si="5"/>
        <v>766.77977813701273</v>
      </c>
      <c r="AN38" s="62">
        <f ca="1">AVERAGE(OFFSET($AM$3,0,0,'Données projet'!$E$10+1,1))-AVERAGE(OFFSET($H$3,0,0,'Données projet'!$E$10+1,1))</f>
        <v>376.68007030857598</v>
      </c>
      <c r="AO38" s="62">
        <f t="shared" si="36"/>
        <v>532.90758914457626</v>
      </c>
      <c r="AP38" s="16">
        <f>IF(ISNA(VLOOKUP(A38,'Données projet'!$A$61:$I$81,3,0)),0,VLOOKUP(A38,'Données projet'!$A$61:$I$81,3,0))</f>
        <v>7</v>
      </c>
      <c r="AQ38" s="16">
        <f>IF(ISNA(VLOOKUP(A38,'Données projet'!$A$61:$I$81,4,0)),0,VLOOKUP(A38,'Données projet'!$A$61:$I$81,4,0))</f>
        <v>9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7.8</v>
      </c>
      <c r="BC38" s="13">
        <f t="array" ref="BC38">INDEX(BB:BB,MIN(IF(ISNUMBER(BB38:BB234),ROW(BB38:BB234),"")))</f>
        <v>7.8</v>
      </c>
      <c r="BD38" s="13">
        <f>IF('Données projet'!$A$88&gt;35,BD37+BC38-BL37,IF(A38&lt;'Données projet'!$A$88,$BA$205^A38,IF(A38='Données projet'!$A$88,'Données projet'!$B$88,BD37+BC38-BL37)))</f>
        <v>115.99999999999999</v>
      </c>
      <c r="BE38" s="14">
        <f>BD38*VLOOKUP('Données projet'!$B$11,Paramètres!$A$1:$I$89,3,0)*VLOOKUP('Données projet'!$B$11,Paramètres!$A$1:$I$89,5,0)</f>
        <v>104.95679999999999</v>
      </c>
      <c r="BF38" s="14">
        <f t="shared" si="37"/>
        <v>28.139541339232373</v>
      </c>
      <c r="BG38" s="22">
        <f t="shared" si="7"/>
        <v>231.8094611658297</v>
      </c>
      <c r="BH38" s="62">
        <f t="shared" si="8"/>
        <v>475.45999389040423</v>
      </c>
      <c r="BI38" s="62">
        <f ca="1">AVERAGE(OFFSET($BH$3,0,0,'Données projet'!$E$11+1,1))-AVERAGE(OFFSET($H$3,0,0,'Données projet'!$E$11+1,1))</f>
        <v>406.87679146534634</v>
      </c>
      <c r="BJ38" s="62">
        <f t="shared" si="38"/>
        <v>252.43382636914751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199.99576079505897</v>
      </c>
      <c r="T39" s="62">
        <f t="shared" si="34"/>
        <v>407.41464279973172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6.2</v>
      </c>
      <c r="AI39" s="14">
        <f>IF('Données projet'!$A$62&gt;35,AI38+AH39-AQ38,IF(A39&lt;'Données projet'!$A$62,$AF$205^A39,IF(A39='Données projet'!$A$62,'Données projet'!$B$62,AI38+AH39-AQ38)))</f>
        <v>264.2</v>
      </c>
      <c r="AJ39" s="14">
        <f>AI39*VLOOKUP('Données projet'!$B$10,Paramètres!$A$1:$I$89,3,0)*VLOOKUP('Données projet'!$B$10,Paramètres!$A$1:$I$89,5,0)</f>
        <v>239.04816</v>
      </c>
      <c r="AK39" s="14">
        <f t="shared" si="35"/>
        <v>58.234690128947292</v>
      </c>
      <c r="AL39" s="22">
        <f t="shared" si="4"/>
        <v>517.76763064124987</v>
      </c>
      <c r="AM39" s="62">
        <f t="shared" si="5"/>
        <v>762.28004888228429</v>
      </c>
      <c r="AN39" s="62">
        <f ca="1">AVERAGE(OFFSET($AM$3,0,0,'Données projet'!$E$10+1,1))-AVERAGE(OFFSET($H$3,0,0,'Données projet'!$E$10+1,1))</f>
        <v>376.68007030857598</v>
      </c>
      <c r="AO39" s="62">
        <f t="shared" si="36"/>
        <v>532.90758914457626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103.39999999999999</v>
      </c>
      <c r="BE39" s="14">
        <f>BD39*VLOOKUP('Données projet'!$B$11,Paramètres!$A$1:$I$89,3,0)*VLOOKUP('Données projet'!$B$11,Paramètres!$A$1:$I$89,5,0)</f>
        <v>93.556319999999999</v>
      </c>
      <c r="BF39" s="14">
        <f t="shared" si="37"/>
        <v>25.420979659258073</v>
      </c>
      <c r="BG39" s="22">
        <f t="shared" si="7"/>
        <v>207.21879690654114</v>
      </c>
      <c r="BH39" s="62">
        <f t="shared" si="8"/>
        <v>451.73121514757554</v>
      </c>
      <c r="BI39" s="62">
        <f ca="1">AVERAGE(OFFSET($BH$3,0,0,'Données projet'!$E$11+1,1))-AVERAGE(OFFSET($H$3,0,0,'Données projet'!$E$11+1,1))</f>
        <v>406.87679146534634</v>
      </c>
      <c r="BJ39" s="62">
        <f t="shared" si="38"/>
        <v>252.43382636914751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199.99576079505897</v>
      </c>
      <c r="T40" s="62">
        <f t="shared" si="34"/>
        <v>407.41464279973172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6.2</v>
      </c>
      <c r="AI40" s="14">
        <f>IF('Données projet'!$A$62&gt;35,AI39+AH40-AQ39,IF(A40&lt;'Données projet'!$A$62,$AF$205^A40,IF(A40='Données projet'!$A$62,'Données projet'!$B$62,AI39+AH40-AQ39)))</f>
        <v>270.39999999999998</v>
      </c>
      <c r="AJ40" s="14">
        <f>AI40*VLOOKUP('Données projet'!$B$10,Paramètres!$A$1:$I$89,3,0)*VLOOKUP('Données projet'!$B$10,Paramètres!$A$1:$I$89,5,0)</f>
        <v>244.65791999999996</v>
      </c>
      <c r="AK40" s="14">
        <f t="shared" si="35"/>
        <v>59.44058075210868</v>
      </c>
      <c r="AL40" s="22">
        <f t="shared" si="4"/>
        <v>529.6382221432558</v>
      </c>
      <c r="AM40" s="62">
        <f t="shared" si="5"/>
        <v>774.99757411392693</v>
      </c>
      <c r="AN40" s="62">
        <f ca="1">AVERAGE(OFFSET($AM$3,0,0,'Données projet'!$E$10+1,1))-AVERAGE(OFFSET($H$3,0,0,'Données projet'!$E$10+1,1))</f>
        <v>376.68007030857598</v>
      </c>
      <c r="AO40" s="62">
        <f t="shared" si="36"/>
        <v>532.90758914457626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</v>
      </c>
      <c r="BE40" s="14">
        <f>BD40*VLOOKUP('Données projet'!$B$11,Paramètres!$A$1:$I$89,3,0)*VLOOKUP('Données projet'!$B$11,Paramètres!$A$1:$I$89,5,0)</f>
        <v>101.15664</v>
      </c>
      <c r="BF40" s="14">
        <f t="shared" si="37"/>
        <v>27.237366379381644</v>
      </c>
      <c r="BG40" s="22">
        <f t="shared" si="7"/>
        <v>223.61956111075634</v>
      </c>
      <c r="BH40" s="62">
        <f t="shared" si="8"/>
        <v>468.97891308142744</v>
      </c>
      <c r="BI40" s="62">
        <f ca="1">AVERAGE(OFFSET($BH$3,0,0,'Données projet'!$E$11+1,1))-AVERAGE(OFFSET($H$3,0,0,'Données projet'!$E$11+1,1))</f>
        <v>406.87679146534634</v>
      </c>
      <c r="BJ40" s="62">
        <f t="shared" si="38"/>
        <v>252.43382636914751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199.99576079505897</v>
      </c>
      <c r="T41" s="62">
        <f t="shared" si="34"/>
        <v>407.41464279973172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6.2</v>
      </c>
      <c r="AI41" s="14">
        <f>IF('Données projet'!$A$62&gt;35,AI40+AH41-AQ40,IF(A41&lt;'Données projet'!$A$62,$AF$205^A41,IF(A41='Données projet'!$A$62,'Données projet'!$B$62,AI40+AH41-AQ40)))</f>
        <v>276.59999999999997</v>
      </c>
      <c r="AJ41" s="14">
        <f>AI41*VLOOKUP('Données projet'!$B$10,Paramètres!$A$1:$I$89,3,0)*VLOOKUP('Données projet'!$B$10,Paramètres!$A$1:$I$89,5,0)</f>
        <v>250.26767999999996</v>
      </c>
      <c r="AK41" s="14">
        <f t="shared" si="35"/>
        <v>60.643256925083442</v>
      </c>
      <c r="AL41" s="22">
        <f t="shared" si="4"/>
        <v>541.50321514452014</v>
      </c>
      <c r="AM41" s="62">
        <f t="shared" si="5"/>
        <v>787.69480843807889</v>
      </c>
      <c r="AN41" s="62">
        <f ca="1">AVERAGE(OFFSET($AM$3,0,0,'Données projet'!$E$10+1,1))-AVERAGE(OFFSET($H$3,0,0,'Données projet'!$E$10+1,1))</f>
        <v>376.68007030857598</v>
      </c>
      <c r="AO41" s="62">
        <f t="shared" si="36"/>
        <v>532.90758914457626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</v>
      </c>
      <c r="BE41" s="14">
        <f>BD41*VLOOKUP('Données projet'!$B$11,Paramètres!$A$1:$I$89,3,0)*VLOOKUP('Données projet'!$B$11,Paramètres!$A$1:$I$89,5,0)</f>
        <v>108.75695999999999</v>
      </c>
      <c r="BF41" s="14">
        <f t="shared" si="37"/>
        <v>29.037921223305585</v>
      </c>
      <c r="BG41" s="22">
        <f t="shared" si="7"/>
        <v>239.99275146392384</v>
      </c>
      <c r="BH41" s="62">
        <f t="shared" si="8"/>
        <v>486.18434475748256</v>
      </c>
      <c r="BI41" s="62">
        <f ca="1">AVERAGE(OFFSET($BH$3,0,0,'Données projet'!$E$11+1,1))-AVERAGE(OFFSET($H$3,0,0,'Données projet'!$E$11+1,1))</f>
        <v>406.87679146534634</v>
      </c>
      <c r="BJ41" s="62">
        <f t="shared" si="38"/>
        <v>252.43382636914751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199.99576079505897</v>
      </c>
      <c r="T42" s="62">
        <f t="shared" si="34"/>
        <v>407.41464279973172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6.2</v>
      </c>
      <c r="AI42" s="14">
        <f>IF('Données projet'!$A$62&gt;35,AI41+AH42-AQ41,IF(A42&lt;'Données projet'!$A$62,$AF$205^A42,IF(A42='Données projet'!$A$62,'Données projet'!$B$62,AI41+AH42-AQ41)))</f>
        <v>282.79999999999995</v>
      </c>
      <c r="AJ42" s="14">
        <f>AI42*VLOOKUP('Données projet'!$B$10,Paramètres!$A$1:$I$89,3,0)*VLOOKUP('Données projet'!$B$10,Paramètres!$A$1:$I$89,5,0)</f>
        <v>255.87743999999998</v>
      </c>
      <c r="AK42" s="14">
        <f t="shared" si="35"/>
        <v>61.842798995505326</v>
      </c>
      <c r="AL42" s="22">
        <f t="shared" si="4"/>
        <v>553.36274958383854</v>
      </c>
      <c r="AM42" s="62">
        <f t="shared" si="5"/>
        <v>800.37214667394562</v>
      </c>
      <c r="AN42" s="62">
        <f ca="1">AVERAGE(OFFSET($AM$3,0,0,'Données projet'!$E$10+1,1))-AVERAGE(OFFSET($H$3,0,0,'Données projet'!$E$10+1,1))</f>
        <v>376.68007030857598</v>
      </c>
      <c r="AO42" s="62">
        <f t="shared" si="36"/>
        <v>532.90758914457626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</v>
      </c>
      <c r="BE42" s="14">
        <f>BD42*VLOOKUP('Données projet'!$B$11,Paramètres!$A$1:$I$89,3,0)*VLOOKUP('Données projet'!$B$11,Paramètres!$A$1:$I$89,5,0)</f>
        <v>116.35727999999999</v>
      </c>
      <c r="BF42" s="14">
        <f t="shared" si="37"/>
        <v>30.823876427820704</v>
      </c>
      <c r="BG42" s="22">
        <f t="shared" si="7"/>
        <v>256.34051411178768</v>
      </c>
      <c r="BH42" s="62">
        <f t="shared" si="8"/>
        <v>503.34991120189477</v>
      </c>
      <c r="BI42" s="62">
        <f ca="1">AVERAGE(OFFSET($BH$3,0,0,'Données projet'!$E$11+1,1))-AVERAGE(OFFSET($H$3,0,0,'Données projet'!$E$11+1,1))</f>
        <v>406.87679146534634</v>
      </c>
      <c r="BJ42" s="62">
        <f t="shared" si="38"/>
        <v>252.43382636914751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199.99576079505897</v>
      </c>
      <c r="T43" s="62">
        <f t="shared" si="34"/>
        <v>407.41464279973172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289</v>
      </c>
      <c r="AG43" s="13">
        <f>VLOOKUP(A43,'Données projet'!$A$61:$I$81,9,0)</f>
        <v>6.2</v>
      </c>
      <c r="AH43" s="13">
        <f t="array" ref="AH43">INDEX(AG:AG,MIN(IF(ISNUMBER(AG43:AG239),ROW(AG43:AG239),"")))</f>
        <v>6.2</v>
      </c>
      <c r="AI43" s="14">
        <f>IF('Données projet'!$A$62&gt;35,AI42+AH43-AQ42,IF(A43&lt;'Données projet'!$A$62,$AF$205^A43,IF(A43='Données projet'!$A$62,'Données projet'!$B$62,AI42+AH43-AQ42)))</f>
        <v>288.99999999999994</v>
      </c>
      <c r="AJ43" s="14">
        <f>AI43*VLOOKUP('Données projet'!$B$10,Paramètres!$A$1:$I$89,3,0)*VLOOKUP('Données projet'!$B$10,Paramètres!$A$1:$I$89,5,0)</f>
        <v>261.48719999999992</v>
      </c>
      <c r="AK43" s="14">
        <f t="shared" si="35"/>
        <v>63.039283586802391</v>
      </c>
      <c r="AL43" s="22">
        <f t="shared" si="4"/>
        <v>565.21695891368074</v>
      </c>
      <c r="AM43" s="62">
        <f t="shared" si="5"/>
        <v>813.02997273280153</v>
      </c>
      <c r="AN43" s="62">
        <f ca="1">AVERAGE(OFFSET($AM$3,0,0,'Données projet'!$E$10+1,1))-AVERAGE(OFFSET($H$3,0,0,'Données projet'!$E$10+1,1))</f>
        <v>376.68007030857598</v>
      </c>
      <c r="AO43" s="62">
        <f t="shared" si="36"/>
        <v>532.90758914457626</v>
      </c>
      <c r="AP43" s="16">
        <f>IF(ISNA(VLOOKUP(A43,'Données projet'!$A$61:$I$81,3,0)),0,VLOOKUP(A43,'Données projet'!$A$61:$I$81,3,0))</f>
        <v>8</v>
      </c>
      <c r="AQ43" s="16">
        <f>IF(ISNA(VLOOKUP(A43,'Données projet'!$A$61:$I$81,4,0)),0,VLOOKUP(A43,'Données projet'!$A$61:$I$81,4,0))</f>
        <v>7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</v>
      </c>
      <c r="BE43" s="14">
        <f>BD43*VLOOKUP('Données projet'!$B$11,Paramètres!$A$1:$I$89,3,0)*VLOOKUP('Données projet'!$B$11,Paramètres!$A$1:$I$89,5,0)</f>
        <v>123.9576</v>
      </c>
      <c r="BF43" s="14">
        <f t="shared" si="37"/>
        <v>32.59629414926458</v>
      </c>
      <c r="BG43" s="22">
        <f t="shared" si="7"/>
        <v>272.6646989766358</v>
      </c>
      <c r="BH43" s="62">
        <f t="shared" si="8"/>
        <v>520.47771279575659</v>
      </c>
      <c r="BI43" s="62">
        <f ca="1">AVERAGE(OFFSET($BH$3,0,0,'Données projet'!$E$11+1,1))-AVERAGE(OFFSET($H$3,0,0,'Données projet'!$E$11+1,1))</f>
        <v>406.87679146534634</v>
      </c>
      <c r="BJ43" s="62">
        <f t="shared" si="38"/>
        <v>252.43382636914751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199.99576079505897</v>
      </c>
      <c r="T44" s="62">
        <f t="shared" si="34"/>
        <v>407.41464279973172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6</v>
      </c>
      <c r="AI44" s="14">
        <f>IF('Données projet'!$A$62&gt;35,AI43+AH44-AQ43,IF(A44&lt;'Données projet'!$A$62,$AF$205^A44,IF(A44='Données projet'!$A$62,'Données projet'!$B$62,AI43+AH44-AQ43)))</f>
        <v>287.99999999999994</v>
      </c>
      <c r="AJ44" s="14">
        <f>AI44*VLOOKUP('Données projet'!$B$10,Paramètres!$A$1:$I$89,3,0)*VLOOKUP('Données projet'!$B$10,Paramètres!$A$1:$I$89,5,0)</f>
        <v>260.58239999999995</v>
      </c>
      <c r="AK44" s="14">
        <f t="shared" si="35"/>
        <v>62.846505929896907</v>
      </c>
      <c r="AL44" s="22">
        <f t="shared" si="4"/>
        <v>563.30534449457025</v>
      </c>
      <c r="AM44" s="62">
        <f t="shared" si="5"/>
        <v>811.90803408907425</v>
      </c>
      <c r="AN44" s="62">
        <f ca="1">AVERAGE(OFFSET($AM$3,0,0,'Données projet'!$E$10+1,1))-AVERAGE(OFFSET($H$3,0,0,'Données projet'!$E$10+1,1))</f>
        <v>376.68007030857598</v>
      </c>
      <c r="AO44" s="62">
        <f t="shared" si="36"/>
        <v>532.90758914457626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</v>
      </c>
      <c r="BE44" s="14">
        <f>BD44*VLOOKUP('Données projet'!$B$11,Paramètres!$A$1:$I$89,3,0)*VLOOKUP('Données projet'!$B$11,Paramètres!$A$1:$I$89,5,0)</f>
        <v>112.55712000000001</v>
      </c>
      <c r="BF44" s="14">
        <f t="shared" si="37"/>
        <v>29.932653834140599</v>
      </c>
      <c r="BG44" s="22">
        <f t="shared" si="7"/>
        <v>248.16968942779488</v>
      </c>
      <c r="BH44" s="62">
        <f t="shared" si="8"/>
        <v>496.77237902229888</v>
      </c>
      <c r="BI44" s="62">
        <f ca="1">AVERAGE(OFFSET($BH$3,0,0,'Données projet'!$E$11+1,1))-AVERAGE(OFFSET($H$3,0,0,'Données projet'!$E$11+1,1))</f>
        <v>406.87679146534634</v>
      </c>
      <c r="BJ44" s="62">
        <f t="shared" si="38"/>
        <v>252.43382636914751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199.99576079505897</v>
      </c>
      <c r="T45" s="62">
        <f t="shared" si="34"/>
        <v>407.41464279973172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6</v>
      </c>
      <c r="AI45" s="14">
        <f>IF('Données projet'!$A$62&gt;35,AI44+AH45-AQ44,IF(A45&lt;'Données projet'!$A$62,$AF$205^A45,IF(A45='Données projet'!$A$62,'Données projet'!$B$62,AI44+AH45-AQ44)))</f>
        <v>293.99999999999994</v>
      </c>
      <c r="AJ45" s="14">
        <f>AI45*VLOOKUP('Données projet'!$B$10,Paramètres!$A$1:$I$89,3,0)*VLOOKUP('Données projet'!$B$10,Paramètres!$A$1:$I$89,5,0)</f>
        <v>266.01119999999992</v>
      </c>
      <c r="AK45" s="14">
        <f t="shared" si="35"/>
        <v>64.00201337612566</v>
      </c>
      <c r="AL45" s="22">
        <f t="shared" si="4"/>
        <v>574.77301329675208</v>
      </c>
      <c r="AM45" s="62">
        <f t="shared" si="5"/>
        <v>824.15167955738684</v>
      </c>
      <c r="AN45" s="62">
        <f ca="1">AVERAGE(OFFSET($AM$3,0,0,'Données projet'!$E$10+1,1))-AVERAGE(OFFSET($H$3,0,0,'Données projet'!$E$10+1,1))</f>
        <v>376.68007030857598</v>
      </c>
      <c r="AO45" s="62">
        <f t="shared" si="36"/>
        <v>532.90758914457626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132.80000000000001</v>
      </c>
      <c r="BE45" s="14">
        <f>BD45*VLOOKUP('Données projet'!$B$11,Paramètres!$A$1:$I$89,3,0)*VLOOKUP('Données projet'!$B$11,Paramètres!$A$1:$I$89,5,0)</f>
        <v>120.15744000000001</v>
      </c>
      <c r="BF45" s="14">
        <f t="shared" si="37"/>
        <v>31.711716786129845</v>
      </c>
      <c r="BG45" s="22">
        <f t="shared" si="7"/>
        <v>264.50544806917611</v>
      </c>
      <c r="BH45" s="62">
        <f t="shared" si="8"/>
        <v>513.88411432981081</v>
      </c>
      <c r="BI45" s="62">
        <f ca="1">AVERAGE(OFFSET($BH$3,0,0,'Données projet'!$E$11+1,1))-AVERAGE(OFFSET($H$3,0,0,'Données projet'!$E$11+1,1))</f>
        <v>406.87679146534634</v>
      </c>
      <c r="BJ45" s="62">
        <f t="shared" si="38"/>
        <v>252.43382636914751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199.99576079505897</v>
      </c>
      <c r="T46" s="62">
        <f t="shared" si="34"/>
        <v>407.41464279973172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6</v>
      </c>
      <c r="AI46" s="14">
        <f>IF('Données projet'!$A$62&gt;35,AI45+AH46-AQ45,IF(A46&lt;'Données projet'!$A$62,$AF$205^A46,IF(A46='Données projet'!$A$62,'Données projet'!$B$62,AI45+AH46-AQ45)))</f>
        <v>299.99999999999994</v>
      </c>
      <c r="AJ46" s="14">
        <f>AI46*VLOOKUP('Données projet'!$B$10,Paramètres!$A$1:$I$89,3,0)*VLOOKUP('Données projet'!$B$10,Paramètres!$A$1:$I$89,5,0)</f>
        <v>271.43999999999994</v>
      </c>
      <c r="AK46" s="14">
        <f t="shared" si="35"/>
        <v>65.154778959151173</v>
      </c>
      <c r="AL46" s="22">
        <f t="shared" si="4"/>
        <v>586.23590668718805</v>
      </c>
      <c r="AM46" s="62">
        <f t="shared" si="5"/>
        <v>836.37708815362009</v>
      </c>
      <c r="AN46" s="62">
        <f ca="1">AVERAGE(OFFSET($AM$3,0,0,'Données projet'!$E$10+1,1))-AVERAGE(OFFSET($H$3,0,0,'Données projet'!$E$10+1,1))</f>
        <v>376.68007030857598</v>
      </c>
      <c r="AO46" s="62">
        <f t="shared" si="36"/>
        <v>532.90758914457626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141.20000000000002</v>
      </c>
      <c r="BE46" s="14">
        <f>BD46*VLOOKUP('Données projet'!$B$11,Paramètres!$A$1:$I$89,3,0)*VLOOKUP('Données projet'!$B$11,Paramètres!$A$1:$I$89,5,0)</f>
        <v>127.75776</v>
      </c>
      <c r="BF46" s="14">
        <f t="shared" si="37"/>
        <v>33.477720030956604</v>
      </c>
      <c r="BG46" s="22">
        <f t="shared" si="7"/>
        <v>280.81846105391611</v>
      </c>
      <c r="BH46" s="62">
        <f t="shared" si="8"/>
        <v>530.9596425203481</v>
      </c>
      <c r="BI46" s="62">
        <f ca="1">AVERAGE(OFFSET($BH$3,0,0,'Données projet'!$E$11+1,1))-AVERAGE(OFFSET($H$3,0,0,'Données projet'!$E$11+1,1))</f>
        <v>406.87679146534634</v>
      </c>
      <c r="BJ46" s="62">
        <f t="shared" si="38"/>
        <v>252.43382636914751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199.99576079505897</v>
      </c>
      <c r="T47" s="62">
        <f t="shared" si="34"/>
        <v>407.41464279973172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6</v>
      </c>
      <c r="AI47" s="14">
        <f>IF('Données projet'!$A$62&gt;35,AI46+AH47-AQ46,IF(A47&lt;'Données projet'!$A$62,$AF$205^A47,IF(A47='Données projet'!$A$62,'Données projet'!$B$62,AI46+AH47-AQ46)))</f>
        <v>305.99999999999994</v>
      </c>
      <c r="AJ47" s="14">
        <f>AI47*VLOOKUP('Données projet'!$B$10,Paramètres!$A$1:$I$89,3,0)*VLOOKUP('Données projet'!$B$10,Paramètres!$A$1:$I$89,5,0)</f>
        <v>276.86879999999996</v>
      </c>
      <c r="AK47" s="14">
        <f t="shared" si="35"/>
        <v>66.30486383631866</v>
      </c>
      <c r="AL47" s="22">
        <f t="shared" si="4"/>
        <v>597.6941311815882</v>
      </c>
      <c r="AM47" s="62">
        <f t="shared" si="5"/>
        <v>848.58459991972563</v>
      </c>
      <c r="AN47" s="62">
        <f ca="1">AVERAGE(OFFSET($AM$3,0,0,'Données projet'!$E$10+1,1))-AVERAGE(OFFSET($H$3,0,0,'Données projet'!$E$10+1,1))</f>
        <v>376.68007030857598</v>
      </c>
      <c r="AO47" s="62">
        <f t="shared" si="36"/>
        <v>532.90758914457626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149.60000000000002</v>
      </c>
      <c r="BE47" s="14">
        <f>BD47*VLOOKUP('Données projet'!$B$11,Paramètres!$A$1:$I$89,3,0)*VLOOKUP('Données projet'!$B$11,Paramètres!$A$1:$I$89,5,0)</f>
        <v>135.35808</v>
      </c>
      <c r="BF47" s="14">
        <f t="shared" si="37"/>
        <v>35.231528980112834</v>
      </c>
      <c r="BG47" s="22">
        <f t="shared" si="7"/>
        <v>297.11023564036316</v>
      </c>
      <c r="BH47" s="62">
        <f t="shared" si="8"/>
        <v>548.00070437850059</v>
      </c>
      <c r="BI47" s="62">
        <f ca="1">AVERAGE(OFFSET($BH$3,0,0,'Données projet'!$E$11+1,1))-AVERAGE(OFFSET($H$3,0,0,'Données projet'!$E$11+1,1))</f>
        <v>406.87679146534634</v>
      </c>
      <c r="BJ47" s="62">
        <f t="shared" si="38"/>
        <v>252.43382636914751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199.99576079505897</v>
      </c>
      <c r="T48" s="62">
        <f t="shared" si="34"/>
        <v>407.41464279973172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312</v>
      </c>
      <c r="AG48" s="13">
        <f>VLOOKUP(A48,'Données projet'!$A$61:$I$81,9,0)</f>
        <v>6</v>
      </c>
      <c r="AH48" s="13">
        <f t="array" ref="AH48">INDEX(AG:AG,MIN(IF(ISNUMBER(AG48:AG244),ROW(AG48:AG244),"")))</f>
        <v>6</v>
      </c>
      <c r="AI48" s="14">
        <f>IF('Données projet'!$A$62&gt;35,AI47+AH48-AQ47,IF(A48&lt;'Données projet'!$A$62,$AF$205^A48,IF(A48='Données projet'!$A$62,'Données projet'!$B$62,AI47+AH48-AQ47)))</f>
        <v>311.99999999999994</v>
      </c>
      <c r="AJ48" s="14">
        <f>AI48*VLOOKUP('Données projet'!$B$10,Paramètres!$A$1:$I$89,3,0)*VLOOKUP('Données projet'!$B$10,Paramètres!$A$1:$I$89,5,0)</f>
        <v>282.29759999999993</v>
      </c>
      <c r="AK48" s="14">
        <f t="shared" si="35"/>
        <v>67.452326629470178</v>
      </c>
      <c r="AL48" s="22">
        <f t="shared" si="4"/>
        <v>609.14778887966042</v>
      </c>
      <c r="AM48" s="62">
        <f t="shared" si="5"/>
        <v>860.77454643049452</v>
      </c>
      <c r="AN48" s="62">
        <f ca="1">AVERAGE(OFFSET($AM$3,0,0,'Données projet'!$E$10+1,1))-AVERAGE(OFFSET($H$3,0,0,'Données projet'!$E$10+1,1))</f>
        <v>376.68007030857598</v>
      </c>
      <c r="AO48" s="62">
        <f t="shared" si="36"/>
        <v>532.90758914457626</v>
      </c>
      <c r="AP48" s="16">
        <f>IF(ISNA(VLOOKUP(A48,'Données projet'!$A$61:$I$81,3,0)),0,VLOOKUP(A48,'Données projet'!$A$61:$I$81,3,0))</f>
        <v>9</v>
      </c>
      <c r="AQ48" s="16">
        <f>IF(ISNA(VLOOKUP(A48,'Données projet'!$A$61:$I$81,4,0)),0,VLOOKUP(A48,'Données projet'!$A$61:$I$81,4,0))</f>
        <v>312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158.00000000000003</v>
      </c>
      <c r="BE48" s="14">
        <f>BD48*VLOOKUP('Données projet'!$B$11,Paramètres!$A$1:$I$89,3,0)*VLOOKUP('Données projet'!$B$11,Paramètres!$A$1:$I$89,5,0)</f>
        <v>142.95840000000004</v>
      </c>
      <c r="BF48" s="14">
        <f t="shared" si="37"/>
        <v>36.973906370811264</v>
      </c>
      <c r="BG48" s="22">
        <f t="shared" si="7"/>
        <v>313.38210026249641</v>
      </c>
      <c r="BH48" s="62">
        <f t="shared" si="8"/>
        <v>565.00885781333056</v>
      </c>
      <c r="BI48" s="62">
        <f ca="1">AVERAGE(OFFSET($BH$3,0,0,'Données projet'!$E$11+1,1))-AVERAGE(OFFSET($H$3,0,0,'Données projet'!$E$11+1,1))</f>
        <v>406.87679146534634</v>
      </c>
      <c r="BJ48" s="62">
        <f t="shared" si="38"/>
        <v>252.43382636914751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199.99576079505897</v>
      </c>
      <c r="T49" s="62">
        <f t="shared" si="34"/>
        <v>407.41464279973172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-5.6843418860808015E-14</v>
      </c>
      <c r="AJ49" s="14">
        <f>AI49*VLOOKUP('Données projet'!$B$10,Paramètres!$A$1:$I$89,3,0)*VLOOKUP('Données projet'!$B$10,Paramètres!$A$1:$I$89,5,0)</f>
        <v>-5.1431925385259088E-14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376.68007030857598</v>
      </c>
      <c r="AO49" s="62">
        <f t="shared" si="36"/>
        <v>532.90758914457626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8.4</v>
      </c>
      <c r="BD49" s="13">
        <f>IF('Données projet'!$A$88&gt;35,BD48+BC49-BL48,IF(A49&lt;'Données projet'!$A$88,$BA$205^A49,IF(A49='Données projet'!$A$88,'Données projet'!$B$88,BD48+BC49-BL48)))</f>
        <v>145.40000000000003</v>
      </c>
      <c r="BE49" s="14">
        <f>BD49*VLOOKUP('Données projet'!$B$11,Paramètres!$A$1:$I$89,3,0)*VLOOKUP('Données projet'!$B$11,Paramètres!$A$1:$I$89,5,0)</f>
        <v>131.55792000000002</v>
      </c>
      <c r="BF49" s="14">
        <f t="shared" si="37"/>
        <v>34.3560989338864</v>
      </c>
      <c r="BG49" s="22">
        <f t="shared" si="7"/>
        <v>288.96691630985219</v>
      </c>
      <c r="BH49" s="62">
        <f t="shared" si="8"/>
        <v>541.31718970857787</v>
      </c>
      <c r="BI49" s="62">
        <f ca="1">AVERAGE(OFFSET($BH$3,0,0,'Données projet'!$E$11+1,1))-AVERAGE(OFFSET($H$3,0,0,'Données projet'!$E$11+1,1))</f>
        <v>406.87679146534634</v>
      </c>
      <c r="BJ49" s="62">
        <f t="shared" si="38"/>
        <v>252.43382636914751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199.99576079505897</v>
      </c>
      <c r="T50" s="62">
        <f t="shared" si="34"/>
        <v>407.41464279973172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-5.6843418860808015E-14</v>
      </c>
      <c r="AJ50" s="14">
        <f>AI50*VLOOKUP('Données projet'!$B$10,Paramètres!$A$1:$I$89,3,0)*VLOOKUP('Données projet'!$B$10,Paramètres!$A$1:$I$89,5,0)</f>
        <v>-5.1431925385259088E-14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376.68007030857598</v>
      </c>
      <c r="AO50" s="62">
        <f t="shared" si="36"/>
        <v>532.90758914457626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8.4</v>
      </c>
      <c r="BD50" s="13">
        <f>IF('Données projet'!$A$88&gt;35,BD49+BC50-BL49,IF(A50&lt;'Données projet'!$A$88,$BA$205^A50,IF(A50='Données projet'!$A$88,'Données projet'!$B$88,BD49+BC50-BL49)))</f>
        <v>153.80000000000004</v>
      </c>
      <c r="BE50" s="14">
        <f>BD50*VLOOKUP('Données projet'!$B$11,Paramètres!$A$1:$I$89,3,0)*VLOOKUP('Données projet'!$B$11,Paramètres!$A$1:$I$89,5,0)</f>
        <v>139.15824000000003</v>
      </c>
      <c r="BF50" s="14">
        <f t="shared" si="37"/>
        <v>36.104102468715482</v>
      </c>
      <c r="BG50" s="22">
        <f t="shared" si="7"/>
        <v>305.24857979967953</v>
      </c>
      <c r="BH50" s="62">
        <f t="shared" si="8"/>
        <v>558.30981766387492</v>
      </c>
      <c r="BI50" s="62">
        <f ca="1">AVERAGE(OFFSET($BH$3,0,0,'Données projet'!$E$11+1,1))-AVERAGE(OFFSET($H$3,0,0,'Données projet'!$E$11+1,1))</f>
        <v>406.87679146534634</v>
      </c>
      <c r="BJ50" s="62">
        <f t="shared" si="38"/>
        <v>252.43382636914751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199.99576079505897</v>
      </c>
      <c r="T51" s="62">
        <f t="shared" si="34"/>
        <v>407.41464279973172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-5.6843418860808015E-14</v>
      </c>
      <c r="AJ51" s="14">
        <f>AI51*VLOOKUP('Données projet'!$B$10,Paramètres!$A$1:$I$89,3,0)*VLOOKUP('Données projet'!$B$10,Paramètres!$A$1:$I$89,5,0)</f>
        <v>-5.1431925385259088E-14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376.68007030857598</v>
      </c>
      <c r="AO51" s="62">
        <f t="shared" si="36"/>
        <v>532.90758914457626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8.4</v>
      </c>
      <c r="BD51" s="13">
        <f>IF('Données projet'!$A$88&gt;35,BD50+BC51-BL50,IF(A51&lt;'Données projet'!$A$88,$BA$205^A51,IF(A51='Données projet'!$A$88,'Données projet'!$B$88,BD50+BC51-BL50)))</f>
        <v>162.20000000000005</v>
      </c>
      <c r="BE51" s="14">
        <f>BD51*VLOOKUP('Données projet'!$B$11,Paramètres!$A$1:$I$89,3,0)*VLOOKUP('Données projet'!$B$11,Paramètres!$A$1:$I$89,5,0)</f>
        <v>146.75856000000005</v>
      </c>
      <c r="BF51" s="14">
        <f t="shared" si="37"/>
        <v>37.841022770456242</v>
      </c>
      <c r="BG51" s="22">
        <f t="shared" si="7"/>
        <v>321.51093999187805</v>
      </c>
      <c r="BH51" s="62">
        <f t="shared" si="8"/>
        <v>575.2708086775458</v>
      </c>
      <c r="BI51" s="62">
        <f ca="1">AVERAGE(OFFSET($BH$3,0,0,'Données projet'!$E$11+1,1))-AVERAGE(OFFSET($H$3,0,0,'Données projet'!$E$11+1,1))</f>
        <v>406.87679146534634</v>
      </c>
      <c r="BJ51" s="62">
        <f t="shared" si="38"/>
        <v>252.43382636914751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199.99576079505897</v>
      </c>
      <c r="T52" s="62">
        <f t="shared" si="34"/>
        <v>407.41464279973172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-5.6843418860808015E-14</v>
      </c>
      <c r="AJ52" s="14">
        <f>AI52*VLOOKUP('Données projet'!$B$10,Paramètres!$A$1:$I$89,3,0)*VLOOKUP('Données projet'!$B$10,Paramètres!$A$1:$I$89,5,0)</f>
        <v>-5.1431925385259088E-14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376.68007030857598</v>
      </c>
      <c r="AO52" s="62">
        <f t="shared" si="36"/>
        <v>532.90758914457626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8.4</v>
      </c>
      <c r="BD52" s="13">
        <f>IF('Données projet'!$A$88&gt;35,BD51+BC52-BL51,IF(A52&lt;'Données projet'!$A$88,$BA$205^A52,IF(A52='Données projet'!$A$88,'Données projet'!$B$88,BD51+BC52-BL51)))</f>
        <v>170.60000000000005</v>
      </c>
      <c r="BE52" s="14">
        <f>BD52*VLOOKUP('Données projet'!$B$11,Paramètres!$A$1:$I$89,3,0)*VLOOKUP('Données projet'!$B$11,Paramètres!$A$1:$I$89,5,0)</f>
        <v>154.35888000000003</v>
      </c>
      <c r="BF52" s="14">
        <f t="shared" si="37"/>
        <v>39.567499286120309</v>
      </c>
      <c r="BG52" s="22">
        <f t="shared" si="7"/>
        <v>337.75511058999291</v>
      </c>
      <c r="BH52" s="62">
        <f t="shared" si="8"/>
        <v>592.20149041428488</v>
      </c>
      <c r="BI52" s="62">
        <f ca="1">AVERAGE(OFFSET($BH$3,0,0,'Données projet'!$E$11+1,1))-AVERAGE(OFFSET($H$3,0,0,'Données projet'!$E$11+1,1))</f>
        <v>406.87679146534634</v>
      </c>
      <c r="BJ52" s="62">
        <f t="shared" si="38"/>
        <v>252.43382636914751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199.99576079505897</v>
      </c>
      <c r="T53" s="62">
        <f t="shared" si="34"/>
        <v>407.41464279973172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-5.6843418860808015E-14</v>
      </c>
      <c r="AJ53" s="14">
        <f>AI53*VLOOKUP('Données projet'!$B$10,Paramètres!$A$1:$I$89,3,0)*VLOOKUP('Données projet'!$B$10,Paramètres!$A$1:$I$89,5,0)</f>
        <v>-5.1431925385259088E-14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376.68007030857598</v>
      </c>
      <c r="AO53" s="62">
        <f t="shared" si="36"/>
        <v>532.90758914457626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179</v>
      </c>
      <c r="BB53" s="13">
        <f>VLOOKUP(A53,'Données projet'!$A$87:$I$107,9,0)</f>
        <v>8.4</v>
      </c>
      <c r="BC53" s="13">
        <f t="array" ref="BC53">INDEX(BB:BB,MIN(IF(ISNUMBER(BB53:BB249),ROW(BB53:BB249),"")))</f>
        <v>8.4</v>
      </c>
      <c r="BD53" s="13">
        <f>IF('Données projet'!$A$88&gt;35,BD52+BC53-BL52,IF(A53&lt;'Données projet'!$A$88,$BA$205^A53,IF(A53='Données projet'!$A$88,'Données projet'!$B$88,BD52+BC53-BL52)))</f>
        <v>179.00000000000006</v>
      </c>
      <c r="BE53" s="14">
        <f>BD53*VLOOKUP('Données projet'!$B$11,Paramètres!$A$1:$I$89,3,0)*VLOOKUP('Données projet'!$B$11,Paramètres!$A$1:$I$89,5,0)</f>
        <v>161.95920000000004</v>
      </c>
      <c r="BF53" s="14">
        <f t="shared" si="37"/>
        <v>41.284104935125725</v>
      </c>
      <c r="BG53" s="22">
        <f t="shared" si="7"/>
        <v>353.9820894286774</v>
      </c>
      <c r="BH53" s="62">
        <f t="shared" si="8"/>
        <v>609.10307095814755</v>
      </c>
      <c r="BI53" s="62">
        <f ca="1">AVERAGE(OFFSET($BH$3,0,0,'Données projet'!$E$11+1,1))-AVERAGE(OFFSET($H$3,0,0,'Données projet'!$E$11+1,1))</f>
        <v>406.87679146534634</v>
      </c>
      <c r="BJ53" s="62">
        <f t="shared" si="38"/>
        <v>252.43382636914751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199.99576079505897</v>
      </c>
      <c r="T54" s="62">
        <f t="shared" si="34"/>
        <v>407.41464279973172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-5.6843418860808015E-14</v>
      </c>
      <c r="AJ54" s="14">
        <f>AI54*VLOOKUP('Données projet'!$B$10,Paramètres!$A$1:$I$89,3,0)*VLOOKUP('Données projet'!$B$10,Paramètres!$A$1:$I$89,5,0)</f>
        <v>-5.1431925385259088E-14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376.68007030857598</v>
      </c>
      <c r="AO54" s="62">
        <f t="shared" si="36"/>
        <v>532.90758914457626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166.00000000000006</v>
      </c>
      <c r="BE54" s="14">
        <f>BD54*VLOOKUP('Données projet'!$B$11,Paramètres!$A$1:$I$89,3,0)*VLOOKUP('Données projet'!$B$11,Paramètres!$A$1:$I$89,5,0)</f>
        <v>150.19680000000005</v>
      </c>
      <c r="BF54" s="14">
        <f t="shared" si="37"/>
        <v>38.623305713694506</v>
      </c>
      <c r="BG54" s="22">
        <f t="shared" si="7"/>
        <v>328.86168411801799</v>
      </c>
      <c r="BH54" s="62">
        <f t="shared" si="8"/>
        <v>584.64556452126476</v>
      </c>
      <c r="BI54" s="62">
        <f ca="1">AVERAGE(OFFSET($BH$3,0,0,'Données projet'!$E$11+1,1))-AVERAGE(OFFSET($H$3,0,0,'Données projet'!$E$11+1,1))</f>
        <v>406.87679146534634</v>
      </c>
      <c r="BJ54" s="62">
        <f t="shared" si="38"/>
        <v>252.43382636914751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199.99576079505897</v>
      </c>
      <c r="T55" s="62">
        <f t="shared" si="34"/>
        <v>407.41464279973172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-5.6843418860808015E-14</v>
      </c>
      <c r="AJ55" s="14">
        <f>AI55*VLOOKUP('Données projet'!$B$10,Paramètres!$A$1:$I$89,3,0)*VLOOKUP('Données projet'!$B$10,Paramètres!$A$1:$I$89,5,0)</f>
        <v>-5.1431925385259088E-14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376.68007030857598</v>
      </c>
      <c r="AO55" s="62">
        <f t="shared" si="36"/>
        <v>532.90758914457626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174.00000000000006</v>
      </c>
      <c r="BE55" s="14">
        <f>BD55*VLOOKUP('Données projet'!$B$11,Paramètres!$A$1:$I$89,3,0)*VLOOKUP('Données projet'!$B$11,Paramètres!$A$1:$I$89,5,0)</f>
        <v>157.43520000000007</v>
      </c>
      <c r="BF55" s="14">
        <f t="shared" si="37"/>
        <v>40.263474653179919</v>
      </c>
      <c r="BG55" s="22">
        <f t="shared" si="7"/>
        <v>344.32519168762178</v>
      </c>
      <c r="BH55" s="62">
        <f t="shared" si="8"/>
        <v>600.76047115120514</v>
      </c>
      <c r="BI55" s="62">
        <f ca="1">AVERAGE(OFFSET($BH$3,0,0,'Données projet'!$E$11+1,1))-AVERAGE(OFFSET($H$3,0,0,'Données projet'!$E$11+1,1))</f>
        <v>406.87679146534634</v>
      </c>
      <c r="BJ55" s="62">
        <f t="shared" si="38"/>
        <v>252.43382636914751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199.99576079505897</v>
      </c>
      <c r="T56" s="62">
        <f t="shared" si="34"/>
        <v>407.41464279973172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-5.6843418860808015E-14</v>
      </c>
      <c r="AJ56" s="14">
        <f>AI56*VLOOKUP('Données projet'!$B$10,Paramètres!$A$1:$I$89,3,0)*VLOOKUP('Données projet'!$B$10,Paramètres!$A$1:$I$89,5,0)</f>
        <v>-5.1431925385259088E-14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376.68007030857598</v>
      </c>
      <c r="AO56" s="62">
        <f t="shared" si="36"/>
        <v>532.90758914457626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182.00000000000006</v>
      </c>
      <c r="BE56" s="14">
        <f>BD56*VLOOKUP('Données projet'!$B$11,Paramètres!$A$1:$I$89,3,0)*VLOOKUP('Données projet'!$B$11,Paramètres!$A$1:$I$89,5,0)</f>
        <v>164.67360000000005</v>
      </c>
      <c r="BF56" s="14">
        <f t="shared" si="37"/>
        <v>41.894886049197019</v>
      </c>
      <c r="BG56" s="22">
        <f t="shared" si="7"/>
        <v>359.77344653568485</v>
      </c>
      <c r="BH56" s="62">
        <f t="shared" si="8"/>
        <v>616.84882474221808</v>
      </c>
      <c r="BI56" s="62">
        <f ca="1">AVERAGE(OFFSET($BH$3,0,0,'Données projet'!$E$11+1,1))-AVERAGE(OFFSET($H$3,0,0,'Données projet'!$E$11+1,1))</f>
        <v>406.87679146534634</v>
      </c>
      <c r="BJ56" s="62">
        <f t="shared" si="38"/>
        <v>252.43382636914751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199.99576079505897</v>
      </c>
      <c r="T57" s="62">
        <f t="shared" si="34"/>
        <v>407.41464279973172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-5.6843418860808015E-14</v>
      </c>
      <c r="AJ57" s="14">
        <f>AI57*VLOOKUP('Données projet'!$B$10,Paramètres!$A$1:$I$89,3,0)*VLOOKUP('Données projet'!$B$10,Paramètres!$A$1:$I$89,5,0)</f>
        <v>-5.1431925385259088E-14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376.68007030857598</v>
      </c>
      <c r="AO57" s="62">
        <f t="shared" si="36"/>
        <v>532.90758914457626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190.00000000000006</v>
      </c>
      <c r="BE57" s="14">
        <f>BD57*VLOOKUP('Données projet'!$B$11,Paramètres!$A$1:$I$89,3,0)*VLOOKUP('Données projet'!$B$11,Paramètres!$A$1:$I$89,5,0)</f>
        <v>171.91200000000006</v>
      </c>
      <c r="BF57" s="14">
        <f t="shared" si="37"/>
        <v>43.51796884103733</v>
      </c>
      <c r="BG57" s="22">
        <f t="shared" si="7"/>
        <v>375.2071957314734</v>
      </c>
      <c r="BH57" s="62">
        <f t="shared" si="8"/>
        <v>632.91156839881273</v>
      </c>
      <c r="BI57" s="62">
        <f ca="1">AVERAGE(OFFSET($BH$3,0,0,'Données projet'!$E$11+1,1))-AVERAGE(OFFSET($H$3,0,0,'Données projet'!$E$11+1,1))</f>
        <v>406.87679146534634</v>
      </c>
      <c r="BJ57" s="62">
        <f t="shared" si="38"/>
        <v>252.43382636914751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199.99576079505897</v>
      </c>
      <c r="T58" s="62">
        <f t="shared" si="34"/>
        <v>407.41464279973172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-5.6843418860808015E-14</v>
      </c>
      <c r="AJ58" s="14">
        <f>AI58*VLOOKUP('Données projet'!$B$10,Paramètres!$A$1:$I$89,3,0)*VLOOKUP('Données projet'!$B$10,Paramètres!$A$1:$I$89,5,0)</f>
        <v>-5.1431925385259088E-14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376.68007030857598</v>
      </c>
      <c r="AO58" s="62">
        <f t="shared" si="36"/>
        <v>532.90758914457626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198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198.00000000000006</v>
      </c>
      <c r="BE58" s="14">
        <f>BD58*VLOOKUP('Données projet'!$B$11,Paramètres!$A$1:$I$89,3,0)*VLOOKUP('Données projet'!$B$11,Paramètres!$A$1:$I$89,5,0)</f>
        <v>179.15040000000005</v>
      </c>
      <c r="BF58" s="14">
        <f t="shared" si="37"/>
        <v>45.133113803437347</v>
      </c>
      <c r="BG58" s="22">
        <f t="shared" si="7"/>
        <v>390.62711987432004</v>
      </c>
      <c r="BH58" s="62">
        <f t="shared" si="8"/>
        <v>648.94957535479148</v>
      </c>
      <c r="BI58" s="62">
        <f ca="1">AVERAGE(OFFSET($BH$3,0,0,'Données projet'!$E$11+1,1))-AVERAGE(OFFSET($H$3,0,0,'Données projet'!$E$11+1,1))</f>
        <v>406.87679146534634</v>
      </c>
      <c r="BJ58" s="62">
        <f t="shared" si="38"/>
        <v>252.43382636914751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199.99576079505897</v>
      </c>
      <c r="T59" s="62">
        <f t="shared" si="34"/>
        <v>407.41464279973172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-5.6843418860808015E-14</v>
      </c>
      <c r="AJ59" s="14">
        <f>AI59*VLOOKUP('Données projet'!$B$10,Paramètres!$A$1:$I$89,3,0)*VLOOKUP('Données projet'!$B$10,Paramètres!$A$1:$I$89,5,0)</f>
        <v>-5.1431925385259088E-14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376.68007030857598</v>
      </c>
      <c r="AO59" s="62">
        <f t="shared" si="36"/>
        <v>532.90758914457626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7.4</v>
      </c>
      <c r="BD59" s="13">
        <f>IF('Données projet'!$A$88&gt;35,BD58+BC59-BL58,IF(A59&lt;'Données projet'!$A$88,$BA$205^A59,IF(A59='Données projet'!$A$88,'Données projet'!$B$88,BD58+BC59-BL58)))</f>
        <v>184.40000000000006</v>
      </c>
      <c r="BE59" s="14">
        <f>BD59*VLOOKUP('Données projet'!$B$11,Paramètres!$A$1:$I$89,3,0)*VLOOKUP('Données projet'!$B$11,Paramètres!$A$1:$I$89,5,0)</f>
        <v>166.84512000000004</v>
      </c>
      <c r="BF59" s="14">
        <f t="shared" si="37"/>
        <v>42.382666918050084</v>
      </c>
      <c r="BG59" s="22">
        <f t="shared" si="7"/>
        <v>364.40506221560395</v>
      </c>
      <c r="BH59" s="62">
        <f t="shared" si="8"/>
        <v>623.33487815422563</v>
      </c>
      <c r="BI59" s="62">
        <f ca="1">AVERAGE(OFFSET($BH$3,0,0,'Données projet'!$E$11+1,1))-AVERAGE(OFFSET($H$3,0,0,'Données projet'!$E$11+1,1))</f>
        <v>406.87679146534634</v>
      </c>
      <c r="BJ59" s="62">
        <f t="shared" si="38"/>
        <v>252.43382636914751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199.99576079505897</v>
      </c>
      <c r="T60" s="62">
        <f t="shared" si="34"/>
        <v>407.41464279973172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-5.6843418860808015E-14</v>
      </c>
      <c r="AJ60" s="14">
        <f>AI60*VLOOKUP('Données projet'!$B$10,Paramètres!$A$1:$I$89,3,0)*VLOOKUP('Données projet'!$B$10,Paramètres!$A$1:$I$89,5,0)</f>
        <v>-5.1431925385259088E-14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376.68007030857598</v>
      </c>
      <c r="AO60" s="62">
        <f t="shared" si="36"/>
        <v>532.90758914457626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7.4</v>
      </c>
      <c r="BD60" s="13">
        <f>IF('Données projet'!$A$88&gt;35,BD59+BC60-BL59,IF(A60&lt;'Données projet'!$A$88,$BA$205^A60,IF(A60='Données projet'!$A$88,'Données projet'!$B$88,BD59+BC60-BL59)))</f>
        <v>191.80000000000007</v>
      </c>
      <c r="BE60" s="14">
        <f>BD60*VLOOKUP('Données projet'!$B$11,Paramètres!$A$1:$I$89,3,0)*VLOOKUP('Données projet'!$B$11,Paramètres!$A$1:$I$89,5,0)</f>
        <v>173.54064000000005</v>
      </c>
      <c r="BF60" s="14">
        <f t="shared" si="37"/>
        <v>43.882055316228445</v>
      </c>
      <c r="BG60" s="22">
        <f t="shared" si="7"/>
        <v>378.67786100909797</v>
      </c>
      <c r="BH60" s="62">
        <f t="shared" si="8"/>
        <v>638.20450105977568</v>
      </c>
      <c r="BI60" s="62">
        <f ca="1">AVERAGE(OFFSET($BH$3,0,0,'Données projet'!$E$11+1,1))-AVERAGE(OFFSET($H$3,0,0,'Données projet'!$E$11+1,1))</f>
        <v>406.87679146534634</v>
      </c>
      <c r="BJ60" s="62">
        <f t="shared" si="38"/>
        <v>252.43382636914751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199.99576079505897</v>
      </c>
      <c r="T61" s="62">
        <f t="shared" si="34"/>
        <v>407.41464279973172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-5.6843418860808015E-14</v>
      </c>
      <c r="AJ61" s="14">
        <f>AI61*VLOOKUP('Données projet'!$B$10,Paramètres!$A$1:$I$89,3,0)*VLOOKUP('Données projet'!$B$10,Paramètres!$A$1:$I$89,5,0)</f>
        <v>-5.1431925385259088E-14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376.68007030857598</v>
      </c>
      <c r="AO61" s="62">
        <f t="shared" si="36"/>
        <v>532.90758914457626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7.4</v>
      </c>
      <c r="BD61" s="13">
        <f>IF('Données projet'!$A$88&gt;35,BD60+BC61-BL60,IF(A61&lt;'Données projet'!$A$88,$BA$205^A61,IF(A61='Données projet'!$A$88,'Données projet'!$B$88,BD60+BC61-BL60)))</f>
        <v>199.20000000000007</v>
      </c>
      <c r="BE61" s="14">
        <f>BD61*VLOOKUP('Données projet'!$B$11,Paramètres!$A$1:$I$89,3,0)*VLOOKUP('Données projet'!$B$11,Paramètres!$A$1:$I$89,5,0)</f>
        <v>180.23616000000004</v>
      </c>
      <c r="BF61" s="14">
        <f t="shared" si="37"/>
        <v>45.374723405565959</v>
      </c>
      <c r="BG61" s="22">
        <f t="shared" si="7"/>
        <v>392.93895526469413</v>
      </c>
      <c r="BH61" s="62">
        <f t="shared" si="8"/>
        <v>653.0520658633825</v>
      </c>
      <c r="BI61" s="62">
        <f ca="1">AVERAGE(OFFSET($BH$3,0,0,'Données projet'!$E$11+1,1))-AVERAGE(OFFSET($H$3,0,0,'Données projet'!$E$11+1,1))</f>
        <v>406.87679146534634</v>
      </c>
      <c r="BJ61" s="62">
        <f t="shared" si="38"/>
        <v>252.43382636914751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199.99576079505897</v>
      </c>
      <c r="T62" s="62">
        <f t="shared" si="34"/>
        <v>407.41464279973172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-5.6843418860808015E-14</v>
      </c>
      <c r="AJ62" s="14">
        <f>AI62*VLOOKUP('Données projet'!$B$10,Paramètres!$A$1:$I$89,3,0)*VLOOKUP('Données projet'!$B$10,Paramètres!$A$1:$I$89,5,0)</f>
        <v>-5.1431925385259088E-14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376.68007030857598</v>
      </c>
      <c r="AO62" s="62">
        <f t="shared" si="36"/>
        <v>532.90758914457626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7.4</v>
      </c>
      <c r="BD62" s="13">
        <f>IF('Données projet'!$A$88&gt;35,BD61+BC62-BL61,IF(A62&lt;'Données projet'!$A$88,$BA$205^A62,IF(A62='Données projet'!$A$88,'Données projet'!$B$88,BD61+BC62-BL61)))</f>
        <v>206.60000000000008</v>
      </c>
      <c r="BE62" s="14">
        <f>BD62*VLOOKUP('Données projet'!$B$11,Paramètres!$A$1:$I$89,3,0)*VLOOKUP('Données projet'!$B$11,Paramètres!$A$1:$I$89,5,0)</f>
        <v>186.93168000000006</v>
      </c>
      <c r="BF62" s="14">
        <f t="shared" si="37"/>
        <v>46.860949423866458</v>
      </c>
      <c r="BG62" s="22">
        <f t="shared" si="7"/>
        <v>407.18882957990081</v>
      </c>
      <c r="BH62" s="62">
        <f t="shared" si="8"/>
        <v>667.87823677374354</v>
      </c>
      <c r="BI62" s="62">
        <f ca="1">AVERAGE(OFFSET($BH$3,0,0,'Données projet'!$E$11+1,1))-AVERAGE(OFFSET($H$3,0,0,'Données projet'!$E$11+1,1))</f>
        <v>406.87679146534634</v>
      </c>
      <c r="BJ62" s="62">
        <f t="shared" si="38"/>
        <v>252.43382636914751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199.99576079505897</v>
      </c>
      <c r="T63" s="62">
        <f t="shared" si="34"/>
        <v>407.41464279973172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-5.6843418860808015E-14</v>
      </c>
      <c r="AJ63" s="14">
        <f>AI63*VLOOKUP('Données projet'!$B$10,Paramètres!$A$1:$I$89,3,0)*VLOOKUP('Données projet'!$B$10,Paramètres!$A$1:$I$89,5,0)</f>
        <v>-5.1431925385259088E-14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376.68007030857598</v>
      </c>
      <c r="AO63" s="62">
        <f t="shared" si="36"/>
        <v>532.90758914457626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7.4</v>
      </c>
      <c r="BC63" s="13">
        <f t="array" ref="BC63">INDEX(BB:BB,MIN(IF(ISNUMBER(BB63:BB259),ROW(BB63:BB259),"")))</f>
        <v>7.4</v>
      </c>
      <c r="BD63" s="13">
        <f>IF('Données projet'!$A$88&gt;35,BD62+BC63-BL62,IF(A63&lt;'Données projet'!$A$88,$BA$205^A63,IF(A63='Données projet'!$A$88,'Données projet'!$B$88,BD62+BC63-BL62)))</f>
        <v>214.00000000000009</v>
      </c>
      <c r="BE63" s="14">
        <f>BD63*VLOOKUP('Données projet'!$B$11,Paramètres!$A$1:$I$89,3,0)*VLOOKUP('Données projet'!$B$11,Paramètres!$A$1:$I$89,5,0)</f>
        <v>193.62720000000007</v>
      </c>
      <c r="BF63" s="14">
        <f t="shared" si="37"/>
        <v>48.340990547231236</v>
      </c>
      <c r="BG63" s="22">
        <f t="shared" si="7"/>
        <v>421.42793186976115</v>
      </c>
      <c r="BH63" s="62">
        <f t="shared" si="8"/>
        <v>682.68363820123864</v>
      </c>
      <c r="BI63" s="62">
        <f ca="1">AVERAGE(OFFSET($BH$3,0,0,'Données projet'!$E$11+1,1))-AVERAGE(OFFSET($H$3,0,0,'Données projet'!$E$11+1,1))</f>
        <v>406.87679146534634</v>
      </c>
      <c r="BJ63" s="62">
        <f t="shared" si="38"/>
        <v>252.43382636914751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199.99576079505897</v>
      </c>
      <c r="T64" s="62">
        <f t="shared" si="34"/>
        <v>407.41464279973172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-5.6843418860808015E-14</v>
      </c>
      <c r="AJ64" s="14">
        <f>AI64*VLOOKUP('Données projet'!$B$10,Paramètres!$A$1:$I$89,3,0)*VLOOKUP('Données projet'!$B$10,Paramètres!$A$1:$I$89,5,0)</f>
        <v>-5.1431925385259088E-14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376.68007030857598</v>
      </c>
      <c r="AO64" s="62">
        <f t="shared" si="36"/>
        <v>532.90758914457626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200.20000000000007</v>
      </c>
      <c r="BE64" s="14">
        <f>BD64*VLOOKUP('Données projet'!$B$11,Paramètres!$A$1:$I$89,3,0)*VLOOKUP('Données projet'!$B$11,Paramètres!$A$1:$I$89,5,0)</f>
        <v>181.14096000000006</v>
      </c>
      <c r="BF64" s="14">
        <f t="shared" si="37"/>
        <v>45.575935320610981</v>
      </c>
      <c r="BG64" s="22">
        <f t="shared" si="7"/>
        <v>394.86525935006421</v>
      </c>
      <c r="BH64" s="62">
        <f t="shared" si="8"/>
        <v>656.67744079519355</v>
      </c>
      <c r="BI64" s="62">
        <f ca="1">AVERAGE(OFFSET($BH$3,0,0,'Données projet'!$E$11+1,1))-AVERAGE(OFFSET($H$3,0,0,'Données projet'!$E$11+1,1))</f>
        <v>406.87679146534634</v>
      </c>
      <c r="BJ64" s="62">
        <f t="shared" si="38"/>
        <v>252.43382636914751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199.99576079505897</v>
      </c>
      <c r="T65" s="62">
        <f t="shared" si="34"/>
        <v>407.41464279973172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-5.6843418860808015E-14</v>
      </c>
      <c r="AJ65" s="14">
        <f>AI65*VLOOKUP('Données projet'!$B$10,Paramètres!$A$1:$I$89,3,0)*VLOOKUP('Données projet'!$B$10,Paramètres!$A$1:$I$89,5,0)</f>
        <v>-5.1431925385259088E-14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376.68007030857598</v>
      </c>
      <c r="AO65" s="62">
        <f t="shared" si="36"/>
        <v>532.90758914457626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207.40000000000006</v>
      </c>
      <c r="BE65" s="14">
        <f>BD65*VLOOKUP('Données projet'!$B$11,Paramètres!$A$1:$I$89,3,0)*VLOOKUP('Données projet'!$B$11,Paramètres!$A$1:$I$89,5,0)</f>
        <v>187.65552000000005</v>
      </c>
      <c r="BF65" s="14">
        <f t="shared" si="37"/>
        <v>47.021247649900147</v>
      </c>
      <c r="BG65" s="22">
        <f t="shared" si="7"/>
        <v>408.72870365690954</v>
      </c>
      <c r="BH65" s="62">
        <f t="shared" si="8"/>
        <v>671.08770661656081</v>
      </c>
      <c r="BI65" s="62">
        <f ca="1">AVERAGE(OFFSET($BH$3,0,0,'Données projet'!$E$11+1,1))-AVERAGE(OFFSET($H$3,0,0,'Données projet'!$E$11+1,1))</f>
        <v>406.87679146534634</v>
      </c>
      <c r="BJ65" s="62">
        <f t="shared" si="38"/>
        <v>252.43382636914751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199.99576079505897</v>
      </c>
      <c r="T66" s="62">
        <f t="shared" si="34"/>
        <v>407.41464279973172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-5.6843418860808015E-14</v>
      </c>
      <c r="AJ66" s="14">
        <f>AI66*VLOOKUP('Données projet'!$B$10,Paramètres!$A$1:$I$89,3,0)*VLOOKUP('Données projet'!$B$10,Paramètres!$A$1:$I$89,5,0)</f>
        <v>-5.1431925385259088E-14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376.68007030857598</v>
      </c>
      <c r="AO66" s="62">
        <f t="shared" si="36"/>
        <v>532.90758914457626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214.60000000000005</v>
      </c>
      <c r="BE66" s="14">
        <f>BD66*VLOOKUP('Données projet'!$B$11,Paramètres!$A$1:$I$89,3,0)*VLOOKUP('Données projet'!$B$11,Paramètres!$A$1:$I$89,5,0)</f>
        <v>194.17008000000004</v>
      </c>
      <c r="BF66" s="14">
        <f t="shared" si="37"/>
        <v>48.460730182351078</v>
      </c>
      <c r="BG66" s="22">
        <f t="shared" si="7"/>
        <v>422.58199440092818</v>
      </c>
      <c r="BH66" s="62">
        <f t="shared" si="8"/>
        <v>685.47833274433424</v>
      </c>
      <c r="BI66" s="62">
        <f ca="1">AVERAGE(OFFSET($BH$3,0,0,'Données projet'!$E$11+1,1))-AVERAGE(OFFSET($H$3,0,0,'Données projet'!$E$11+1,1))</f>
        <v>406.87679146534634</v>
      </c>
      <c r="BJ66" s="62">
        <f t="shared" si="38"/>
        <v>252.43382636914751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199.99576079505897</v>
      </c>
      <c r="T67" s="62">
        <f t="shared" si="34"/>
        <v>407.41464279973172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-5.6843418860808015E-14</v>
      </c>
      <c r="AJ67" s="14">
        <f>AI67*VLOOKUP('Données projet'!$B$10,Paramètres!$A$1:$I$89,3,0)*VLOOKUP('Données projet'!$B$10,Paramètres!$A$1:$I$89,5,0)</f>
        <v>-5.1431925385259088E-14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376.68007030857598</v>
      </c>
      <c r="AO67" s="62">
        <f t="shared" si="36"/>
        <v>532.90758914457626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221.80000000000004</v>
      </c>
      <c r="BE67" s="14">
        <f>BD67*VLOOKUP('Données projet'!$B$11,Paramètres!$A$1:$I$89,3,0)*VLOOKUP('Données projet'!$B$11,Paramètres!$A$1:$I$89,5,0)</f>
        <v>200.68464</v>
      </c>
      <c r="BF67" s="14">
        <f t="shared" si="37"/>
        <v>49.894600936700193</v>
      </c>
      <c r="BG67" s="22">
        <f t="shared" si="7"/>
        <v>436.42551129808612</v>
      </c>
      <c r="BH67" s="62">
        <f t="shared" si="8"/>
        <v>699.84986345764082</v>
      </c>
      <c r="BI67" s="62">
        <f ca="1">AVERAGE(OFFSET($BH$3,0,0,'Données projet'!$E$11+1,1))-AVERAGE(OFFSET($H$3,0,0,'Données projet'!$E$11+1,1))</f>
        <v>406.87679146534634</v>
      </c>
      <c r="BJ67" s="62">
        <f t="shared" si="38"/>
        <v>252.43382636914751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199.99576079505897</v>
      </c>
      <c r="T68" s="62">
        <f t="shared" si="34"/>
        <v>407.41464279973172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-5.6843418860808015E-14</v>
      </c>
      <c r="AJ68" s="14">
        <f>AI68*VLOOKUP('Données projet'!$B$10,Paramètres!$A$1:$I$89,3,0)*VLOOKUP('Données projet'!$B$10,Paramètres!$A$1:$I$89,5,0)</f>
        <v>-5.1431925385259088E-14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376.68007030857598</v>
      </c>
      <c r="AO68" s="62">
        <f t="shared" si="36"/>
        <v>532.90758914457626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229.00000000000003</v>
      </c>
      <c r="BE68" s="14">
        <f>BD68*VLOOKUP('Données projet'!$B$11,Paramètres!$A$1:$I$89,3,0)*VLOOKUP('Données projet'!$B$11,Paramètres!$A$1:$I$89,5,0)</f>
        <v>207.19919999999999</v>
      </c>
      <c r="BF68" s="14">
        <f t="shared" si="37"/>
        <v>51.32306297366555</v>
      </c>
      <c r="BG68" s="22">
        <f t="shared" ref="BG68:BG131" si="61">(BE68+BF68)*0.475*44/12</f>
        <v>450.25960801246742</v>
      </c>
      <c r="BH68" s="62">
        <f t="shared" ref="BH68:BH131" si="62">BG68+(AY68+AZ68)*44/12</f>
        <v>714.20281412892268</v>
      </c>
      <c r="BI68" s="62">
        <f ca="1">AVERAGE(OFFSET($BH$3,0,0,'Données projet'!$E$11+1,1))-AVERAGE(OFFSET($H$3,0,0,'Données projet'!$E$11+1,1))</f>
        <v>406.87679146534634</v>
      </c>
      <c r="BJ68" s="62">
        <f t="shared" si="38"/>
        <v>252.43382636914751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199.99576079505897</v>
      </c>
      <c r="T69" s="62">
        <f t="shared" ref="T69:T132" si="88">$T$3</f>
        <v>407.41464279973172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-5.6843418860808015E-14</v>
      </c>
      <c r="AJ69" s="14">
        <f>AI69*VLOOKUP('Données projet'!$B$10,Paramètres!$A$1:$I$89,3,0)*VLOOKUP('Données projet'!$B$10,Paramètres!$A$1:$I$89,5,0)</f>
        <v>-5.1431925385259088E-14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376.68007030857598</v>
      </c>
      <c r="AO69" s="62">
        <f t="shared" ref="AO69:AO132" si="90">$AO$3</f>
        <v>532.90758914457626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214.80000000000004</v>
      </c>
      <c r="BE69" s="14">
        <f>BD69*VLOOKUP('Données projet'!$B$11,Paramètres!$A$1:$I$89,3,0)*VLOOKUP('Données projet'!$B$11,Paramètres!$A$1:$I$89,5,0)</f>
        <v>194.35104000000004</v>
      </c>
      <c r="BF69" s="14">
        <f t="shared" ref="BF69:BF132" si="91">EXP(-1.0587+0.8836*LN(BE69)+0.284)</f>
        <v>48.500634729810159</v>
      </c>
      <c r="BG69" s="22">
        <f t="shared" si="61"/>
        <v>422.96666682108616</v>
      </c>
      <c r="BH69" s="62">
        <f t="shared" si="62"/>
        <v>687.41972593827325</v>
      </c>
      <c r="BI69" s="62">
        <f ca="1">AVERAGE(OFFSET($BH$3,0,0,'Données projet'!$E$11+1,1))-AVERAGE(OFFSET($H$3,0,0,'Données projet'!$E$11+1,1))</f>
        <v>406.87679146534634</v>
      </c>
      <c r="BJ69" s="62">
        <f t="shared" ref="BJ69:BJ132" si="92">$BJ$3</f>
        <v>252.43382636914751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199.99576079505897</v>
      </c>
      <c r="T70" s="62">
        <f t="shared" si="88"/>
        <v>407.41464279973172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-5.6843418860808015E-14</v>
      </c>
      <c r="AJ70" s="14">
        <f>AI70*VLOOKUP('Données projet'!$B$10,Paramètres!$A$1:$I$89,3,0)*VLOOKUP('Données projet'!$B$10,Paramètres!$A$1:$I$89,5,0)</f>
        <v>-5.1431925385259088E-14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376.68007030857598</v>
      </c>
      <c r="AO70" s="62">
        <f t="shared" si="90"/>
        <v>532.90758914457626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221.60000000000005</v>
      </c>
      <c r="BE70" s="14">
        <f>BD70*VLOOKUP('Données projet'!$B$11,Paramètres!$A$1:$I$89,3,0)*VLOOKUP('Données projet'!$B$11,Paramètres!$A$1:$I$89,5,0)</f>
        <v>200.50368000000003</v>
      </c>
      <c r="BF70" s="14">
        <f t="shared" si="91"/>
        <v>49.854845135229887</v>
      </c>
      <c r="BG70" s="22">
        <f t="shared" si="61"/>
        <v>436.04109794385869</v>
      </c>
      <c r="BH70" s="62">
        <f t="shared" si="62"/>
        <v>700.99516525207559</v>
      </c>
      <c r="BI70" s="62">
        <f ca="1">AVERAGE(OFFSET($BH$3,0,0,'Données projet'!$E$11+1,1))-AVERAGE(OFFSET($H$3,0,0,'Données projet'!$E$11+1,1))</f>
        <v>406.87679146534634</v>
      </c>
      <c r="BJ70" s="62">
        <f t="shared" si="92"/>
        <v>252.43382636914751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199.99576079505897</v>
      </c>
      <c r="T71" s="62">
        <f t="shared" si="88"/>
        <v>407.41464279973172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-5.6843418860808015E-14</v>
      </c>
      <c r="AJ71" s="14">
        <f>AI71*VLOOKUP('Données projet'!$B$10,Paramètres!$A$1:$I$89,3,0)*VLOOKUP('Données projet'!$B$10,Paramètres!$A$1:$I$89,5,0)</f>
        <v>-5.1431925385259088E-14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376.68007030857598</v>
      </c>
      <c r="AO71" s="62">
        <f t="shared" si="90"/>
        <v>532.90758914457626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228.40000000000006</v>
      </c>
      <c r="BE71" s="14">
        <f>BD71*VLOOKUP('Données projet'!$B$11,Paramètres!$A$1:$I$89,3,0)*VLOOKUP('Données projet'!$B$11,Paramètres!$A$1:$I$89,5,0)</f>
        <v>206.65632000000005</v>
      </c>
      <c r="BF71" s="14">
        <f t="shared" si="91"/>
        <v>51.20422634371338</v>
      </c>
      <c r="BG71" s="22">
        <f t="shared" si="61"/>
        <v>449.10711821530089</v>
      </c>
      <c r="BH71" s="62">
        <f t="shared" si="62"/>
        <v>714.55350234251978</v>
      </c>
      <c r="BI71" s="62">
        <f ca="1">AVERAGE(OFFSET($BH$3,0,0,'Données projet'!$E$11+1,1))-AVERAGE(OFFSET($H$3,0,0,'Données projet'!$E$11+1,1))</f>
        <v>406.87679146534634</v>
      </c>
      <c r="BJ71" s="62">
        <f t="shared" si="92"/>
        <v>252.43382636914751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199.99576079505897</v>
      </c>
      <c r="T72" s="62">
        <f t="shared" si="88"/>
        <v>407.41464279973172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-5.6843418860808015E-14</v>
      </c>
      <c r="AJ72" s="14">
        <f>AI72*VLOOKUP('Données projet'!$B$10,Paramètres!$A$1:$I$89,3,0)*VLOOKUP('Données projet'!$B$10,Paramètres!$A$1:$I$89,5,0)</f>
        <v>-5.1431925385259088E-14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376.68007030857598</v>
      </c>
      <c r="AO72" s="62">
        <f t="shared" si="90"/>
        <v>532.90758914457626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235.20000000000007</v>
      </c>
      <c r="BE72" s="14">
        <f>BD72*VLOOKUP('Données projet'!$B$11,Paramètres!$A$1:$I$89,3,0)*VLOOKUP('Données projet'!$B$11,Paramètres!$A$1:$I$89,5,0)</f>
        <v>212.80896000000004</v>
      </c>
      <c r="BF72" s="14">
        <f t="shared" si="91"/>
        <v>52.54893863748589</v>
      </c>
      <c r="BG72" s="22">
        <f t="shared" si="61"/>
        <v>462.16500679362139</v>
      </c>
      <c r="BH72" s="62">
        <f t="shared" si="62"/>
        <v>728.09516714368795</v>
      </c>
      <c r="BI72" s="62">
        <f ca="1">AVERAGE(OFFSET($BH$3,0,0,'Données projet'!$E$11+1,1))-AVERAGE(OFFSET($H$3,0,0,'Données projet'!$E$11+1,1))</f>
        <v>406.87679146534634</v>
      </c>
      <c r="BJ72" s="62">
        <f t="shared" si="92"/>
        <v>252.43382636914751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199.99576079505897</v>
      </c>
      <c r="T73" s="62">
        <f t="shared" si="88"/>
        <v>407.41464279973172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-5.6843418860808015E-14</v>
      </c>
      <c r="AJ73" s="14">
        <f>AI73*VLOOKUP('Données projet'!$B$10,Paramètres!$A$1:$I$89,3,0)*VLOOKUP('Données projet'!$B$10,Paramètres!$A$1:$I$89,5,0)</f>
        <v>-5.1431925385259088E-14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376.68007030857598</v>
      </c>
      <c r="AO73" s="62">
        <f t="shared" si="90"/>
        <v>532.90758914457626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242.00000000000009</v>
      </c>
      <c r="BE73" s="14">
        <f>BD73*VLOOKUP('Données projet'!$B$11,Paramètres!$A$1:$I$89,3,0)*VLOOKUP('Données projet'!$B$11,Paramètres!$A$1:$I$89,5,0)</f>
        <v>218.96160000000006</v>
      </c>
      <c r="BF73" s="14">
        <f t="shared" si="91"/>
        <v>53.88913250370743</v>
      </c>
      <c r="BG73" s="22">
        <f t="shared" si="61"/>
        <v>475.21502577729046</v>
      </c>
      <c r="BH73" s="62">
        <f t="shared" si="62"/>
        <v>741.62056991429995</v>
      </c>
      <c r="BI73" s="62">
        <f ca="1">AVERAGE(OFFSET($BH$3,0,0,'Données projet'!$E$11+1,1))-AVERAGE(OFFSET($H$3,0,0,'Données projet'!$E$11+1,1))</f>
        <v>406.87679146534634</v>
      </c>
      <c r="BJ73" s="62">
        <f t="shared" si="92"/>
        <v>252.43382636914751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199.99576079505897</v>
      </c>
      <c r="T74" s="62">
        <f t="shared" si="88"/>
        <v>407.41464279973172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-5.6843418860808015E-14</v>
      </c>
      <c r="AJ74" s="14">
        <f>AI74*VLOOKUP('Données projet'!$B$10,Paramètres!$A$1:$I$89,3,0)*VLOOKUP('Données projet'!$B$10,Paramètres!$A$1:$I$89,5,0)</f>
        <v>-5.1431925385259088E-14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376.68007030857598</v>
      </c>
      <c r="AO74" s="62">
        <f t="shared" si="90"/>
        <v>532.90758914457626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6.4</v>
      </c>
      <c r="BD74" s="13">
        <f>IF('Données projet'!$A$88&gt;35,BD73+BC74-BL73,IF(A74&lt;'Données projet'!$A$88,$BA$205^A74,IF(A74='Données projet'!$A$88,'Données projet'!$B$88,BD73+BC74-BL73)))</f>
        <v>227.40000000000009</v>
      </c>
      <c r="BE74" s="14">
        <f>BD74*VLOOKUP('Données projet'!$B$11,Paramètres!$A$1:$I$89,3,0)*VLOOKUP('Données projet'!$B$11,Paramètres!$A$1:$I$89,5,0)</f>
        <v>205.75152000000008</v>
      </c>
      <c r="BF74" s="14">
        <f t="shared" si="91"/>
        <v>51.006084477955554</v>
      </c>
      <c r="BG74" s="22">
        <f t="shared" si="61"/>
        <v>447.18616113243934</v>
      </c>
      <c r="BH74" s="62">
        <f t="shared" si="62"/>
        <v>714.05884221048723</v>
      </c>
      <c r="BI74" s="62">
        <f ca="1">AVERAGE(OFFSET($BH$3,0,0,'Données projet'!$E$11+1,1))-AVERAGE(OFFSET($H$3,0,0,'Données projet'!$E$11+1,1))</f>
        <v>406.87679146534634</v>
      </c>
      <c r="BJ74" s="62">
        <f t="shared" si="92"/>
        <v>252.43382636914751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199.99576079505897</v>
      </c>
      <c r="T75" s="62">
        <f t="shared" si="88"/>
        <v>407.41464279973172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-5.6843418860808015E-14</v>
      </c>
      <c r="AJ75" s="14">
        <f>AI75*VLOOKUP('Données projet'!$B$10,Paramètres!$A$1:$I$89,3,0)*VLOOKUP('Données projet'!$B$10,Paramètres!$A$1:$I$89,5,0)</f>
        <v>-5.1431925385259088E-14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376.68007030857598</v>
      </c>
      <c r="AO75" s="62">
        <f t="shared" si="90"/>
        <v>532.90758914457626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6.4</v>
      </c>
      <c r="BD75" s="13">
        <f>IF('Données projet'!$A$88&gt;35,BD74+BC75-BL74,IF(A75&lt;'Données projet'!$A$88,$BA$205^A75,IF(A75='Données projet'!$A$88,'Données projet'!$B$88,BD74+BC75-BL74)))</f>
        <v>233.8000000000001</v>
      </c>
      <c r="BE75" s="14">
        <f>BD75*VLOOKUP('Données projet'!$B$11,Paramètres!$A$1:$I$89,3,0)*VLOOKUP('Données projet'!$B$11,Paramètres!$A$1:$I$89,5,0)</f>
        <v>211.54224000000008</v>
      </c>
      <c r="BF75" s="14">
        <f t="shared" si="91"/>
        <v>52.272460284041784</v>
      </c>
      <c r="BG75" s="22">
        <f t="shared" si="61"/>
        <v>459.47726966137287</v>
      </c>
      <c r="BH75" s="62">
        <f t="shared" si="62"/>
        <v>726.80898389889398</v>
      </c>
      <c r="BI75" s="62">
        <f ca="1">AVERAGE(OFFSET($BH$3,0,0,'Données projet'!$E$11+1,1))-AVERAGE(OFFSET($H$3,0,0,'Données projet'!$E$11+1,1))</f>
        <v>406.87679146534634</v>
      </c>
      <c r="BJ75" s="62">
        <f t="shared" si="92"/>
        <v>252.43382636914751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199.99576079505897</v>
      </c>
      <c r="T76" s="62">
        <f t="shared" si="88"/>
        <v>407.41464279973172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-5.6843418860808015E-14</v>
      </c>
      <c r="AJ76" s="14">
        <f>AI76*VLOOKUP('Données projet'!$B$10,Paramètres!$A$1:$I$89,3,0)*VLOOKUP('Données projet'!$B$10,Paramètres!$A$1:$I$89,5,0)</f>
        <v>-5.1431925385259088E-14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376.68007030857598</v>
      </c>
      <c r="AO76" s="62">
        <f t="shared" si="90"/>
        <v>532.90758914457626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6.4</v>
      </c>
      <c r="BD76" s="13">
        <f>IF('Données projet'!$A$88&gt;35,BD75+BC76-BL75,IF(A76&lt;'Données projet'!$A$88,$BA$205^A76,IF(A76='Données projet'!$A$88,'Données projet'!$B$88,BD75+BC76-BL75)))</f>
        <v>240.2000000000001</v>
      </c>
      <c r="BE76" s="14">
        <f>BD76*VLOOKUP('Données projet'!$B$11,Paramètres!$A$1:$I$89,3,0)*VLOOKUP('Données projet'!$B$11,Paramètres!$A$1:$I$89,5,0)</f>
        <v>217.3329600000001</v>
      </c>
      <c r="BF76" s="14">
        <f t="shared" si="91"/>
        <v>53.53480691026855</v>
      </c>
      <c r="BG76" s="22">
        <f t="shared" si="61"/>
        <v>471.76136070205121</v>
      </c>
      <c r="BH76" s="62">
        <f t="shared" si="62"/>
        <v>739.54414489997293</v>
      </c>
      <c r="BI76" s="62">
        <f ca="1">AVERAGE(OFFSET($BH$3,0,0,'Données projet'!$E$11+1,1))-AVERAGE(OFFSET($H$3,0,0,'Données projet'!$E$11+1,1))</f>
        <v>406.87679146534634</v>
      </c>
      <c r="BJ76" s="62">
        <f t="shared" si="92"/>
        <v>252.43382636914751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199.99576079505897</v>
      </c>
      <c r="T77" s="62">
        <f t="shared" si="88"/>
        <v>407.41464279973172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-5.6843418860808015E-14</v>
      </c>
      <c r="AJ77" s="14">
        <f>AI77*VLOOKUP('Données projet'!$B$10,Paramètres!$A$1:$I$89,3,0)*VLOOKUP('Données projet'!$B$10,Paramètres!$A$1:$I$89,5,0)</f>
        <v>-5.1431925385259088E-14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376.68007030857598</v>
      </c>
      <c r="AO77" s="62">
        <f t="shared" si="90"/>
        <v>532.90758914457626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6.4</v>
      </c>
      <c r="BD77" s="13">
        <f>IF('Données projet'!$A$88&gt;35,BD76+BC77-BL76,IF(A77&lt;'Données projet'!$A$88,$BA$205^A77,IF(A77='Données projet'!$A$88,'Données projet'!$B$88,BD76+BC77-BL76)))</f>
        <v>246.60000000000011</v>
      </c>
      <c r="BE77" s="14">
        <f>BD77*VLOOKUP('Données projet'!$B$11,Paramètres!$A$1:$I$89,3,0)*VLOOKUP('Données projet'!$B$11,Paramètres!$A$1:$I$89,5,0)</f>
        <v>223.12368000000009</v>
      </c>
      <c r="BF77" s="14">
        <f t="shared" si="91"/>
        <v>54.793244051140647</v>
      </c>
      <c r="BG77" s="22">
        <f t="shared" si="61"/>
        <v>484.03864272240349</v>
      </c>
      <c r="BH77" s="62">
        <f t="shared" si="62"/>
        <v>752.2646718253543</v>
      </c>
      <c r="BI77" s="62">
        <f ca="1">AVERAGE(OFFSET($BH$3,0,0,'Données projet'!$E$11+1,1))-AVERAGE(OFFSET($H$3,0,0,'Données projet'!$E$11+1,1))</f>
        <v>406.87679146534634</v>
      </c>
      <c r="BJ77" s="62">
        <f t="shared" si="92"/>
        <v>252.43382636914751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199.99576079505897</v>
      </c>
      <c r="T78" s="62">
        <f t="shared" si="88"/>
        <v>407.41464279973172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-5.6843418860808015E-14</v>
      </c>
      <c r="AJ78" s="14">
        <f>AI78*VLOOKUP('Données projet'!$B$10,Paramètres!$A$1:$I$89,3,0)*VLOOKUP('Données projet'!$B$10,Paramètres!$A$1:$I$89,5,0)</f>
        <v>-5.1431925385259088E-14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376.68007030857598</v>
      </c>
      <c r="AO78" s="62">
        <f t="shared" si="90"/>
        <v>532.90758914457626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253</v>
      </c>
      <c r="BB78" s="13">
        <f>VLOOKUP(A78,'Données projet'!$A$87:$I$107,9,0)</f>
        <v>6.4</v>
      </c>
      <c r="BC78" s="13">
        <f t="array" ref="BC78">INDEX(BB:BB,MIN(IF(ISNUMBER(BB78:BB274),ROW(BB78:BB274),"")))</f>
        <v>6.4</v>
      </c>
      <c r="BD78" s="13">
        <f>IF('Données projet'!$A$88&gt;35,BD77+BC78-BL77,IF(A78&lt;'Données projet'!$A$88,$BA$205^A78,IF(A78='Données projet'!$A$88,'Données projet'!$B$88,BD77+BC78-BL77)))</f>
        <v>253.00000000000011</v>
      </c>
      <c r="BE78" s="14">
        <f>BD78*VLOOKUP('Données projet'!$B$11,Paramètres!$A$1:$I$89,3,0)*VLOOKUP('Données projet'!$B$11,Paramètres!$A$1:$I$89,5,0)</f>
        <v>228.91440000000011</v>
      </c>
      <c r="BF78" s="14">
        <f t="shared" si="91"/>
        <v>56.047884834417474</v>
      </c>
      <c r="BG78" s="22">
        <f t="shared" si="61"/>
        <v>496.30931275327725</v>
      </c>
      <c r="BH78" s="62">
        <f t="shared" si="62"/>
        <v>764.970897453102</v>
      </c>
      <c r="BI78" s="62">
        <f ca="1">AVERAGE(OFFSET($BH$3,0,0,'Données projet'!$E$11+1,1))-AVERAGE(OFFSET($H$3,0,0,'Données projet'!$E$11+1,1))</f>
        <v>406.87679146534634</v>
      </c>
      <c r="BJ78" s="62">
        <f t="shared" si="92"/>
        <v>252.43382636914751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199.99576079505897</v>
      </c>
      <c r="T79" s="62">
        <f t="shared" si="88"/>
        <v>407.41464279973172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-5.6843418860808015E-14</v>
      </c>
      <c r="AJ79" s="14">
        <f>AI79*VLOOKUP('Données projet'!$B$10,Paramètres!$A$1:$I$89,3,0)*VLOOKUP('Données projet'!$B$10,Paramètres!$A$1:$I$89,5,0)</f>
        <v>-5.1431925385259088E-14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376.68007030857598</v>
      </c>
      <c r="AO79" s="62">
        <f t="shared" si="90"/>
        <v>532.90758914457626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238.00000000000011</v>
      </c>
      <c r="BE79" s="14">
        <f>BD79*VLOOKUP('Données projet'!$B$11,Paramètres!$A$1:$I$89,3,0)*VLOOKUP('Données projet'!$B$11,Paramètres!$A$1:$I$89,5,0)</f>
        <v>215.34240000000008</v>
      </c>
      <c r="BF79" s="14">
        <f t="shared" si="91"/>
        <v>53.101322124397257</v>
      </c>
      <c r="BG79" s="22">
        <f t="shared" si="61"/>
        <v>467.53948269999205</v>
      </c>
      <c r="BH79" s="62">
        <f t="shared" si="62"/>
        <v>736.62906708084142</v>
      </c>
      <c r="BI79" s="62">
        <f ca="1">AVERAGE(OFFSET($BH$3,0,0,'Données projet'!$E$11+1,1))-AVERAGE(OFFSET($H$3,0,0,'Données projet'!$E$11+1,1))</f>
        <v>406.87679146534634</v>
      </c>
      <c r="BJ79" s="62">
        <f t="shared" si="92"/>
        <v>252.43382636914751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199.99576079505897</v>
      </c>
      <c r="T80" s="62">
        <f t="shared" si="88"/>
        <v>407.41464279973172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-5.6843418860808015E-14</v>
      </c>
      <c r="AJ80" s="14">
        <f>AI80*VLOOKUP('Données projet'!$B$10,Paramètres!$A$1:$I$89,3,0)*VLOOKUP('Données projet'!$B$10,Paramètres!$A$1:$I$89,5,0)</f>
        <v>-5.1431925385259088E-14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376.68007030857598</v>
      </c>
      <c r="AO80" s="62">
        <f t="shared" si="90"/>
        <v>532.90758914457626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244.00000000000011</v>
      </c>
      <c r="BE80" s="14">
        <f>BD80*VLOOKUP('Données projet'!$B$11,Paramètres!$A$1:$I$89,3,0)*VLOOKUP('Données projet'!$B$11,Paramètres!$A$1:$I$89,5,0)</f>
        <v>220.77120000000011</v>
      </c>
      <c r="BF80" s="14">
        <f t="shared" si="91"/>
        <v>54.28246807807983</v>
      </c>
      <c r="BG80" s="22">
        <f t="shared" si="61"/>
        <v>479.05180523598909</v>
      </c>
      <c r="BH80" s="62">
        <f t="shared" si="62"/>
        <v>748.56196446026138</v>
      </c>
      <c r="BI80" s="62">
        <f ca="1">AVERAGE(OFFSET($BH$3,0,0,'Données projet'!$E$11+1,1))-AVERAGE(OFFSET($H$3,0,0,'Données projet'!$E$11+1,1))</f>
        <v>406.87679146534634</v>
      </c>
      <c r="BJ80" s="62">
        <f t="shared" si="92"/>
        <v>252.43382636914751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199.99576079505897</v>
      </c>
      <c r="T81" s="62">
        <f t="shared" si="88"/>
        <v>407.41464279973172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-5.6843418860808015E-14</v>
      </c>
      <c r="AJ81" s="14">
        <f>AI81*VLOOKUP('Données projet'!$B$10,Paramètres!$A$1:$I$89,3,0)*VLOOKUP('Données projet'!$B$10,Paramètres!$A$1:$I$89,5,0)</f>
        <v>-5.1431925385259088E-14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376.68007030857598</v>
      </c>
      <c r="AO81" s="62">
        <f t="shared" si="90"/>
        <v>532.90758914457626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250.00000000000011</v>
      </c>
      <c r="BE81" s="14">
        <f>BD81*VLOOKUP('Données projet'!$B$11,Paramètres!$A$1:$I$89,3,0)*VLOOKUP('Données projet'!$B$11,Paramètres!$A$1:$I$89,5,0)</f>
        <v>226.2000000000001</v>
      </c>
      <c r="BF81" s="14">
        <f t="shared" si="91"/>
        <v>55.460237717698156</v>
      </c>
      <c r="BG81" s="22">
        <f t="shared" si="61"/>
        <v>490.55824735832448</v>
      </c>
      <c r="BH81" s="62">
        <f t="shared" si="62"/>
        <v>760.48168539275071</v>
      </c>
      <c r="BI81" s="62">
        <f ca="1">AVERAGE(OFFSET($BH$3,0,0,'Données projet'!$E$11+1,1))-AVERAGE(OFFSET($H$3,0,0,'Données projet'!$E$11+1,1))</f>
        <v>406.87679146534634</v>
      </c>
      <c r="BJ81" s="62">
        <f t="shared" si="92"/>
        <v>252.43382636914751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199.99576079505897</v>
      </c>
      <c r="T82" s="62">
        <f t="shared" si="88"/>
        <v>407.41464279973172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-5.6843418860808015E-14</v>
      </c>
      <c r="AJ82" s="14">
        <f>AI82*VLOOKUP('Données projet'!$B$10,Paramètres!$A$1:$I$89,3,0)*VLOOKUP('Données projet'!$B$10,Paramètres!$A$1:$I$89,5,0)</f>
        <v>-5.1431925385259088E-14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376.68007030857598</v>
      </c>
      <c r="AO82" s="62">
        <f t="shared" si="90"/>
        <v>532.90758914457626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256.00000000000011</v>
      </c>
      <c r="BE82" s="14">
        <f>BD82*VLOOKUP('Données projet'!$B$11,Paramètres!$A$1:$I$89,3,0)*VLOOKUP('Données projet'!$B$11,Paramètres!$A$1:$I$89,5,0)</f>
        <v>231.62880000000007</v>
      </c>
      <c r="BF82" s="14">
        <f t="shared" si="91"/>
        <v>56.63472139815827</v>
      </c>
      <c r="BG82" s="22">
        <f t="shared" si="61"/>
        <v>502.05896643512574</v>
      </c>
      <c r="BH82" s="62">
        <f t="shared" si="62"/>
        <v>772.38851381630275</v>
      </c>
      <c r="BI82" s="62">
        <f ca="1">AVERAGE(OFFSET($BH$3,0,0,'Données projet'!$E$11+1,1))-AVERAGE(OFFSET($H$3,0,0,'Données projet'!$E$11+1,1))</f>
        <v>406.87679146534634</v>
      </c>
      <c r="BJ82" s="62">
        <f t="shared" si="92"/>
        <v>252.43382636914751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199.99576079505897</v>
      </c>
      <c r="T83" s="62">
        <f t="shared" si="88"/>
        <v>407.41464279973172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-5.6843418860808015E-14</v>
      </c>
      <c r="AJ83" s="14">
        <f>AI83*VLOOKUP('Données projet'!$B$10,Paramètres!$A$1:$I$89,3,0)*VLOOKUP('Données projet'!$B$10,Paramètres!$A$1:$I$89,5,0)</f>
        <v>-5.1431925385259088E-14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376.68007030857598</v>
      </c>
      <c r="AO83" s="62">
        <f t="shared" si="90"/>
        <v>532.90758914457626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262.00000000000011</v>
      </c>
      <c r="BE83" s="14">
        <f>BD83*VLOOKUP('Données projet'!$B$11,Paramètres!$A$1:$I$89,3,0)*VLOOKUP('Données projet'!$B$11,Paramètres!$A$1:$I$89,5,0)</f>
        <v>237.05760000000012</v>
      </c>
      <c r="BF83" s="14">
        <f t="shared" si="91"/>
        <v>57.806004997354698</v>
      </c>
      <c r="BG83" s="22">
        <f t="shared" si="61"/>
        <v>513.55411203705955</v>
      </c>
      <c r="BH83" s="62">
        <f t="shared" si="62"/>
        <v>784.28272367574573</v>
      </c>
      <c r="BI83" s="62">
        <f ca="1">AVERAGE(OFFSET($BH$3,0,0,'Données projet'!$E$11+1,1))-AVERAGE(OFFSET($H$3,0,0,'Données projet'!$E$11+1,1))</f>
        <v>406.87679146534634</v>
      </c>
      <c r="BJ83" s="62">
        <f t="shared" si="92"/>
        <v>252.43382636914751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199.99576079505897</v>
      </c>
      <c r="T84" s="62">
        <f t="shared" si="88"/>
        <v>407.41464279973172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-5.6843418860808015E-14</v>
      </c>
      <c r="AJ84" s="14">
        <f>AI84*VLOOKUP('Données projet'!$B$10,Paramètres!$A$1:$I$89,3,0)*VLOOKUP('Données projet'!$B$10,Paramètres!$A$1:$I$89,5,0)</f>
        <v>-5.1431925385259088E-14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376.68007030857598</v>
      </c>
      <c r="AO84" s="62">
        <f t="shared" si="90"/>
        <v>532.90758914457626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246.60000000000014</v>
      </c>
      <c r="BE84" s="14">
        <f>BD84*VLOOKUP('Données projet'!$B$11,Paramètres!$A$1:$I$89,3,0)*VLOOKUP('Données projet'!$B$11,Paramètres!$A$1:$I$89,5,0)</f>
        <v>223.12368000000012</v>
      </c>
      <c r="BF84" s="14">
        <f t="shared" si="91"/>
        <v>54.793244051140647</v>
      </c>
      <c r="BG84" s="22">
        <f t="shared" si="61"/>
        <v>484.03864272240349</v>
      </c>
      <c r="BH84" s="62">
        <f t="shared" si="62"/>
        <v>755.15939574590493</v>
      </c>
      <c r="BI84" s="62">
        <f ca="1">AVERAGE(OFFSET($BH$3,0,0,'Données projet'!$E$11+1,1))-AVERAGE(OFFSET($H$3,0,0,'Données projet'!$E$11+1,1))</f>
        <v>406.87679146534634</v>
      </c>
      <c r="BJ84" s="62">
        <f t="shared" si="92"/>
        <v>252.43382636914751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199.99576079505897</v>
      </c>
      <c r="T85" s="62">
        <f t="shared" si="88"/>
        <v>407.41464279973172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-5.6843418860808015E-14</v>
      </c>
      <c r="AJ85" s="14">
        <f>AI85*VLOOKUP('Données projet'!$B$10,Paramètres!$A$1:$I$89,3,0)*VLOOKUP('Données projet'!$B$10,Paramètres!$A$1:$I$89,5,0)</f>
        <v>-5.1431925385259088E-14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376.68007030857598</v>
      </c>
      <c r="AO85" s="62">
        <f t="shared" si="90"/>
        <v>532.90758914457626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252.20000000000013</v>
      </c>
      <c r="BE85" s="14">
        <f>BD85*VLOOKUP('Données projet'!$B$11,Paramètres!$A$1:$I$89,3,0)*VLOOKUP('Données projet'!$B$11,Paramètres!$A$1:$I$89,5,0)</f>
        <v>228.19056000000012</v>
      </c>
      <c r="BF85" s="14">
        <f t="shared" si="91"/>
        <v>55.891258634424609</v>
      </c>
      <c r="BG85" s="22">
        <f t="shared" si="61"/>
        <v>494.77583412162312</v>
      </c>
      <c r="BH85" s="62">
        <f t="shared" si="62"/>
        <v>766.28192575361015</v>
      </c>
      <c r="BI85" s="62">
        <f ca="1">AVERAGE(OFFSET($BH$3,0,0,'Données projet'!$E$11+1,1))-AVERAGE(OFFSET($H$3,0,0,'Données projet'!$E$11+1,1))</f>
        <v>406.87679146534634</v>
      </c>
      <c r="BJ85" s="62">
        <f t="shared" si="92"/>
        <v>252.43382636914751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199.99576079505897</v>
      </c>
      <c r="T86" s="62">
        <f t="shared" si="88"/>
        <v>407.41464279973172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-5.6843418860808015E-14</v>
      </c>
      <c r="AJ86" s="14">
        <f>AI86*VLOOKUP('Données projet'!$B$10,Paramètres!$A$1:$I$89,3,0)*VLOOKUP('Données projet'!$B$10,Paramètres!$A$1:$I$89,5,0)</f>
        <v>-5.1431925385259088E-14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376.68007030857598</v>
      </c>
      <c r="AO86" s="62">
        <f t="shared" si="90"/>
        <v>532.90758914457626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257.80000000000013</v>
      </c>
      <c r="BE86" s="14">
        <f>BD86*VLOOKUP('Données projet'!$B$11,Paramètres!$A$1:$I$89,3,0)*VLOOKUP('Données projet'!$B$11,Paramètres!$A$1:$I$89,5,0)</f>
        <v>233.25744000000009</v>
      </c>
      <c r="BF86" s="14">
        <f t="shared" si="91"/>
        <v>56.9864386904733</v>
      </c>
      <c r="BG86" s="22">
        <f t="shared" si="61"/>
        <v>505.50808871924113</v>
      </c>
      <c r="BH86" s="62">
        <f t="shared" si="62"/>
        <v>777.39283419634467</v>
      </c>
      <c r="BI86" s="62">
        <f ca="1">AVERAGE(OFFSET($BH$3,0,0,'Données projet'!$E$11+1,1))-AVERAGE(OFFSET($H$3,0,0,'Données projet'!$E$11+1,1))</f>
        <v>406.87679146534634</v>
      </c>
      <c r="BJ86" s="62">
        <f t="shared" si="92"/>
        <v>252.43382636914751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199.99576079505897</v>
      </c>
      <c r="T87" s="62">
        <f t="shared" si="88"/>
        <v>407.41464279973172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-5.6843418860808015E-14</v>
      </c>
      <c r="AJ87" s="14">
        <f>AI87*VLOOKUP('Données projet'!$B$10,Paramètres!$A$1:$I$89,3,0)*VLOOKUP('Données projet'!$B$10,Paramètres!$A$1:$I$89,5,0)</f>
        <v>-5.1431925385259088E-14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376.68007030857598</v>
      </c>
      <c r="AO87" s="62">
        <f t="shared" si="90"/>
        <v>532.90758914457626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263.40000000000015</v>
      </c>
      <c r="BE87" s="14">
        <f>BD87*VLOOKUP('Données projet'!$B$11,Paramètres!$A$1:$I$89,3,0)*VLOOKUP('Données projet'!$B$11,Paramètres!$A$1:$I$89,5,0)</f>
        <v>238.32432000000011</v>
      </c>
      <c r="BF87" s="14">
        <f t="shared" si="91"/>
        <v>58.078852882738808</v>
      </c>
      <c r="BG87" s="22">
        <f t="shared" si="61"/>
        <v>516.23552610410366</v>
      </c>
      <c r="BH87" s="62">
        <f t="shared" si="62"/>
        <v>788.49235662865397</v>
      </c>
      <c r="BI87" s="62">
        <f ca="1">AVERAGE(OFFSET($BH$3,0,0,'Données projet'!$E$11+1,1))-AVERAGE(OFFSET($H$3,0,0,'Données projet'!$E$11+1,1))</f>
        <v>406.87679146534634</v>
      </c>
      <c r="BJ87" s="62">
        <f t="shared" si="92"/>
        <v>252.43382636914751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199.99576079505897</v>
      </c>
      <c r="T88" s="62">
        <f t="shared" si="88"/>
        <v>407.41464279973172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-5.6843418860808015E-14</v>
      </c>
      <c r="AJ88" s="14">
        <f>AI88*VLOOKUP('Données projet'!$B$10,Paramètres!$A$1:$I$89,3,0)*VLOOKUP('Données projet'!$B$10,Paramètres!$A$1:$I$89,5,0)</f>
        <v>-5.1431925385259088E-14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376.68007030857598</v>
      </c>
      <c r="AO88" s="62">
        <f t="shared" si="90"/>
        <v>532.90758914457626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5.6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269.00000000000017</v>
      </c>
      <c r="BE88" s="14">
        <f>BD88*VLOOKUP('Données projet'!$B$11,Paramètres!$A$1:$I$89,3,0)*VLOOKUP('Données projet'!$B$11,Paramètres!$A$1:$I$89,5,0)</f>
        <v>243.39120000000017</v>
      </c>
      <c r="BF88" s="14">
        <f t="shared" si="91"/>
        <v>59.168566788241577</v>
      </c>
      <c r="BG88" s="22">
        <f t="shared" si="61"/>
        <v>526.95826048952097</v>
      </c>
      <c r="BH88" s="62">
        <f t="shared" si="62"/>
        <v>799.58072121780242</v>
      </c>
      <c r="BI88" s="62">
        <f ca="1">AVERAGE(OFFSET($BH$3,0,0,'Données projet'!$E$11+1,1))-AVERAGE(OFFSET($H$3,0,0,'Données projet'!$E$11+1,1))</f>
        <v>406.87679146534634</v>
      </c>
      <c r="BJ88" s="62">
        <f t="shared" si="92"/>
        <v>252.43382636914751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199.99576079505897</v>
      </c>
      <c r="T89" s="62">
        <f t="shared" si="88"/>
        <v>407.41464279973172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-5.6843418860808015E-14</v>
      </c>
      <c r="AJ89" s="14">
        <f>AI89*VLOOKUP('Données projet'!$B$10,Paramètres!$A$1:$I$89,3,0)*VLOOKUP('Données projet'!$B$10,Paramètres!$A$1:$I$89,5,0)</f>
        <v>-5.1431925385259088E-14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376.68007030857598</v>
      </c>
      <c r="AO89" s="62">
        <f t="shared" si="90"/>
        <v>532.90758914457626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253.40000000000015</v>
      </c>
      <c r="BE89" s="14">
        <f>BD89*VLOOKUP('Données projet'!$B$11,Paramètres!$A$1:$I$89,3,0)*VLOOKUP('Données projet'!$B$11,Paramètres!$A$1:$I$89,5,0)</f>
        <v>229.27632000000011</v>
      </c>
      <c r="BF89" s="14">
        <f t="shared" si="91"/>
        <v>56.126176307517476</v>
      </c>
      <c r="BG89" s="22">
        <f t="shared" si="61"/>
        <v>497.07601440225977</v>
      </c>
      <c r="BH89" s="62">
        <f t="shared" si="62"/>
        <v>770.05776246766447</v>
      </c>
      <c r="BI89" s="62">
        <f ca="1">AVERAGE(OFFSET($BH$3,0,0,'Données projet'!$E$11+1,1))-AVERAGE(OFFSET($H$3,0,0,'Données projet'!$E$11+1,1))</f>
        <v>406.87679146534634</v>
      </c>
      <c r="BJ89" s="62">
        <f t="shared" si="92"/>
        <v>252.43382636914751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199.99576079505897</v>
      </c>
      <c r="T90" s="62">
        <f t="shared" si="88"/>
        <v>407.41464279973172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-5.6843418860808015E-14</v>
      </c>
      <c r="AJ90" s="14">
        <f>AI90*VLOOKUP('Données projet'!$B$10,Paramètres!$A$1:$I$89,3,0)*VLOOKUP('Données projet'!$B$10,Paramètres!$A$1:$I$89,5,0)</f>
        <v>-5.1431925385259088E-14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376.68007030857598</v>
      </c>
      <c r="AO90" s="62">
        <f t="shared" si="90"/>
        <v>532.90758914457626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258.80000000000013</v>
      </c>
      <c r="BE90" s="14">
        <f>BD90*VLOOKUP('Données projet'!$B$11,Paramètres!$A$1:$I$89,3,0)*VLOOKUP('Données projet'!$B$11,Paramètres!$A$1:$I$89,5,0)</f>
        <v>234.16224000000011</v>
      </c>
      <c r="BF90" s="14">
        <f t="shared" si="91"/>
        <v>57.181713578143096</v>
      </c>
      <c r="BG90" s="22">
        <f t="shared" si="61"/>
        <v>507.42405248193273</v>
      </c>
      <c r="BH90" s="62">
        <f t="shared" si="62"/>
        <v>780.75885505240763</v>
      </c>
      <c r="BI90" s="62">
        <f ca="1">AVERAGE(OFFSET($BH$3,0,0,'Données projet'!$E$11+1,1))-AVERAGE(OFFSET($H$3,0,0,'Données projet'!$E$11+1,1))</f>
        <v>406.87679146534634</v>
      </c>
      <c r="BJ90" s="62">
        <f t="shared" si="92"/>
        <v>252.43382636914751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199.99576079505897</v>
      </c>
      <c r="T91" s="62">
        <f t="shared" si="88"/>
        <v>407.41464279973172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-5.6843418860808015E-14</v>
      </c>
      <c r="AJ91" s="14">
        <f>AI91*VLOOKUP('Données projet'!$B$10,Paramètres!$A$1:$I$89,3,0)*VLOOKUP('Données projet'!$B$10,Paramètres!$A$1:$I$89,5,0)</f>
        <v>-5.1431925385259088E-14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376.68007030857598</v>
      </c>
      <c r="AO91" s="62">
        <f t="shared" si="90"/>
        <v>532.90758914457626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264.2000000000001</v>
      </c>
      <c r="BE91" s="14">
        <f>BD91*VLOOKUP('Données projet'!$B$11,Paramètres!$A$1:$I$89,3,0)*VLOOKUP('Données projet'!$B$11,Paramètres!$A$1:$I$89,5,0)</f>
        <v>239.04816000000008</v>
      </c>
      <c r="BF91" s="14">
        <f t="shared" si="91"/>
        <v>58.234690128947342</v>
      </c>
      <c r="BG91" s="22">
        <f t="shared" si="61"/>
        <v>517.76763064125009</v>
      </c>
      <c r="BH91" s="62">
        <f t="shared" si="62"/>
        <v>791.44936301044379</v>
      </c>
      <c r="BI91" s="62">
        <f ca="1">AVERAGE(OFFSET($BH$3,0,0,'Données projet'!$E$11+1,1))-AVERAGE(OFFSET($H$3,0,0,'Données projet'!$E$11+1,1))</f>
        <v>406.87679146534634</v>
      </c>
      <c r="BJ91" s="62">
        <f t="shared" si="92"/>
        <v>252.43382636914751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199.99576079505897</v>
      </c>
      <c r="T92" s="62">
        <f t="shared" si="88"/>
        <v>407.41464279973172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-5.6843418860808015E-14</v>
      </c>
      <c r="AJ92" s="14">
        <f>AI92*VLOOKUP('Données projet'!$B$10,Paramètres!$A$1:$I$89,3,0)*VLOOKUP('Données projet'!$B$10,Paramètres!$A$1:$I$89,5,0)</f>
        <v>-5.1431925385259088E-14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376.68007030857598</v>
      </c>
      <c r="AO92" s="62">
        <f t="shared" si="90"/>
        <v>532.90758914457626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269.60000000000008</v>
      </c>
      <c r="BE92" s="14">
        <f>BD92*VLOOKUP('Données projet'!$B$11,Paramètres!$A$1:$I$89,3,0)*VLOOKUP('Données projet'!$B$11,Paramètres!$A$1:$I$89,5,0)</f>
        <v>243.93408000000005</v>
      </c>
      <c r="BF92" s="14">
        <f t="shared" si="91"/>
        <v>59.28516432961765</v>
      </c>
      <c r="BG92" s="22">
        <f t="shared" si="61"/>
        <v>528.10685054075077</v>
      </c>
      <c r="BH92" s="62">
        <f t="shared" si="62"/>
        <v>802.1294942522743</v>
      </c>
      <c r="BI92" s="62">
        <f ca="1">AVERAGE(OFFSET($BH$3,0,0,'Données projet'!$E$11+1,1))-AVERAGE(OFFSET($H$3,0,0,'Données projet'!$E$11+1,1))</f>
        <v>406.87679146534634</v>
      </c>
      <c r="BJ92" s="62">
        <f t="shared" si="92"/>
        <v>252.43382636914751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199.99576079505897</v>
      </c>
      <c r="T93" s="62">
        <f t="shared" si="88"/>
        <v>407.41464279973172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-5.6843418860808015E-14</v>
      </c>
      <c r="AJ93" s="14">
        <f>AI93*VLOOKUP('Données projet'!$B$10,Paramètres!$A$1:$I$89,3,0)*VLOOKUP('Données projet'!$B$10,Paramètres!$A$1:$I$89,5,0)</f>
        <v>-5.1431925385259088E-14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376.68007030857598</v>
      </c>
      <c r="AO93" s="62">
        <f t="shared" si="90"/>
        <v>532.90758914457626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275.00000000000006</v>
      </c>
      <c r="BE93" s="14">
        <f>BD93*VLOOKUP('Données projet'!$B$11,Paramètres!$A$1:$I$89,3,0)*VLOOKUP('Données projet'!$B$11,Paramètres!$A$1:$I$89,5,0)</f>
        <v>248.82000000000005</v>
      </c>
      <c r="BF93" s="14">
        <f t="shared" si="91"/>
        <v>60.333192077890068</v>
      </c>
      <c r="BG93" s="22">
        <f t="shared" si="61"/>
        <v>538.44180953565865</v>
      </c>
      <c r="BH93" s="62">
        <f t="shared" si="62"/>
        <v>812.79945053988627</v>
      </c>
      <c r="BI93" s="62">
        <f ca="1">AVERAGE(OFFSET($BH$3,0,0,'Données projet'!$E$11+1,1))-AVERAGE(OFFSET($H$3,0,0,'Données projet'!$E$11+1,1))</f>
        <v>406.87679146534634</v>
      </c>
      <c r="BJ93" s="62">
        <f t="shared" si="92"/>
        <v>252.43382636914751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199.99576079505897</v>
      </c>
      <c r="T94" s="62">
        <f t="shared" si="88"/>
        <v>407.41464279973172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-5.6843418860808015E-14</v>
      </c>
      <c r="AJ94" s="14">
        <f>AI94*VLOOKUP('Données projet'!$B$10,Paramètres!$A$1:$I$89,3,0)*VLOOKUP('Données projet'!$B$10,Paramètres!$A$1:$I$89,5,0)</f>
        <v>-5.1431925385259088E-14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376.68007030857598</v>
      </c>
      <c r="AO94" s="62">
        <f t="shared" si="90"/>
        <v>532.90758914457626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259.00000000000006</v>
      </c>
      <c r="BE94" s="14">
        <f>BD94*VLOOKUP('Données projet'!$B$11,Paramètres!$A$1:$I$89,3,0)*VLOOKUP('Données projet'!$B$11,Paramètres!$A$1:$I$89,5,0)</f>
        <v>234.34320000000005</v>
      </c>
      <c r="BF94" s="14">
        <f t="shared" si="91"/>
        <v>57.220758006491664</v>
      </c>
      <c r="BG94" s="22">
        <f t="shared" si="61"/>
        <v>507.80722686130639</v>
      </c>
      <c r="BH94" s="62">
        <f t="shared" si="62"/>
        <v>782.49405370415138</v>
      </c>
      <c r="BI94" s="62">
        <f ca="1">AVERAGE(OFFSET($BH$3,0,0,'Données projet'!$E$11+1,1))-AVERAGE(OFFSET($H$3,0,0,'Données projet'!$E$11+1,1))</f>
        <v>406.87679146534634</v>
      </c>
      <c r="BJ94" s="62">
        <f t="shared" si="92"/>
        <v>252.43382636914751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199.99576079505897</v>
      </c>
      <c r="T95" s="62">
        <f t="shared" si="88"/>
        <v>407.41464279973172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-5.6843418860808015E-14</v>
      </c>
      <c r="AJ95" s="14">
        <f>AI95*VLOOKUP('Données projet'!$B$10,Paramètres!$A$1:$I$89,3,0)*VLOOKUP('Données projet'!$B$10,Paramètres!$A$1:$I$89,5,0)</f>
        <v>-5.1431925385259088E-14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376.68007030857598</v>
      </c>
      <c r="AO95" s="62">
        <f t="shared" si="90"/>
        <v>532.90758914457626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264.00000000000006</v>
      </c>
      <c r="BE95" s="14">
        <f>BD95*VLOOKUP('Données projet'!$B$11,Paramètres!$A$1:$I$89,3,0)*VLOOKUP('Données projet'!$B$11,Paramètres!$A$1:$I$89,5,0)</f>
        <v>238.86720000000005</v>
      </c>
      <c r="BF95" s="14">
        <f t="shared" si="91"/>
        <v>58.195735973104156</v>
      </c>
      <c r="BG95" s="22">
        <f t="shared" si="61"/>
        <v>517.3846134864898</v>
      </c>
      <c r="BH95" s="62">
        <f t="shared" si="62"/>
        <v>792.39491552960158</v>
      </c>
      <c r="BI95" s="62">
        <f ca="1">AVERAGE(OFFSET($BH$3,0,0,'Données projet'!$E$11+1,1))-AVERAGE(OFFSET($H$3,0,0,'Données projet'!$E$11+1,1))</f>
        <v>406.87679146534634</v>
      </c>
      <c r="BJ95" s="62">
        <f t="shared" si="92"/>
        <v>252.43382636914751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199.99576079505897</v>
      </c>
      <c r="T96" s="62">
        <f t="shared" si="88"/>
        <v>407.41464279973172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-5.6843418860808015E-14</v>
      </c>
      <c r="AJ96" s="14">
        <f>AI96*VLOOKUP('Données projet'!$B$10,Paramètres!$A$1:$I$89,3,0)*VLOOKUP('Données projet'!$B$10,Paramètres!$A$1:$I$89,5,0)</f>
        <v>-5.1431925385259088E-14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376.68007030857598</v>
      </c>
      <c r="AO96" s="62">
        <f t="shared" si="90"/>
        <v>532.90758914457626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269.00000000000006</v>
      </c>
      <c r="BE96" s="14">
        <f>BD96*VLOOKUP('Données projet'!$B$11,Paramètres!$A$1:$I$89,3,0)*VLOOKUP('Données projet'!$B$11,Paramètres!$A$1:$I$89,5,0)</f>
        <v>243.39120000000003</v>
      </c>
      <c r="BF96" s="14">
        <f t="shared" si="91"/>
        <v>59.168566788241527</v>
      </c>
      <c r="BG96" s="22">
        <f t="shared" si="61"/>
        <v>526.95826048952074</v>
      </c>
      <c r="BH96" s="62">
        <f t="shared" si="62"/>
        <v>802.28642616135676</v>
      </c>
      <c r="BI96" s="62">
        <f ca="1">AVERAGE(OFFSET($BH$3,0,0,'Données projet'!$E$11+1,1))-AVERAGE(OFFSET($H$3,0,0,'Données projet'!$E$11+1,1))</f>
        <v>406.87679146534634</v>
      </c>
      <c r="BJ96" s="62">
        <f t="shared" si="92"/>
        <v>252.43382636914751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199.99576079505897</v>
      </c>
      <c r="T97" s="62">
        <f t="shared" si="88"/>
        <v>407.41464279973172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-5.6843418860808015E-14</v>
      </c>
      <c r="AJ97" s="14">
        <f>AI97*VLOOKUP('Données projet'!$B$10,Paramètres!$A$1:$I$89,3,0)*VLOOKUP('Données projet'!$B$10,Paramètres!$A$1:$I$89,5,0)</f>
        <v>-5.1431925385259088E-14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376.68007030857598</v>
      </c>
      <c r="AO97" s="62">
        <f t="shared" si="90"/>
        <v>532.90758914457626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274.00000000000006</v>
      </c>
      <c r="BE97" s="14">
        <f>BD97*VLOOKUP('Données projet'!$B$11,Paramètres!$A$1:$I$89,3,0)*VLOOKUP('Données projet'!$B$11,Paramètres!$A$1:$I$89,5,0)</f>
        <v>247.91520000000003</v>
      </c>
      <c r="BF97" s="14">
        <f t="shared" si="91"/>
        <v>60.139294964297406</v>
      </c>
      <c r="BG97" s="22">
        <f t="shared" si="61"/>
        <v>536.52824539615131</v>
      </c>
      <c r="BH97" s="62">
        <f t="shared" si="62"/>
        <v>812.16876047338974</v>
      </c>
      <c r="BI97" s="62">
        <f ca="1">AVERAGE(OFFSET($BH$3,0,0,'Données projet'!$E$11+1,1))-AVERAGE(OFFSET($H$3,0,0,'Données projet'!$E$11+1,1))</f>
        <v>406.87679146534634</v>
      </c>
      <c r="BJ97" s="62">
        <f t="shared" si="92"/>
        <v>252.43382636914751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199.99576079505897</v>
      </c>
      <c r="T98" s="62">
        <f t="shared" si="88"/>
        <v>407.41464279973172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-5.6843418860808015E-14</v>
      </c>
      <c r="AJ98" s="14">
        <f>AI98*VLOOKUP('Données projet'!$B$10,Paramètres!$A$1:$I$89,3,0)*VLOOKUP('Données projet'!$B$10,Paramètres!$A$1:$I$89,5,0)</f>
        <v>-5.1431925385259088E-14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376.68007030857598</v>
      </c>
      <c r="AO98" s="62">
        <f t="shared" si="90"/>
        <v>532.90758914457626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279.00000000000006</v>
      </c>
      <c r="BE98" s="14">
        <f>BD98*VLOOKUP('Données projet'!$B$11,Paramètres!$A$1:$I$89,3,0)*VLOOKUP('Données projet'!$B$11,Paramètres!$A$1:$I$89,5,0)</f>
        <v>252.43920000000006</v>
      </c>
      <c r="BF98" s="14">
        <f t="shared" si="91"/>
        <v>61.107963296116274</v>
      </c>
      <c r="BG98" s="22">
        <f t="shared" si="61"/>
        <v>546.09464274073594</v>
      </c>
      <c r="BH98" s="62">
        <f t="shared" si="62"/>
        <v>822.04208865950181</v>
      </c>
      <c r="BI98" s="62">
        <f ca="1">AVERAGE(OFFSET($BH$3,0,0,'Données projet'!$E$11+1,1))-AVERAGE(OFFSET($H$3,0,0,'Données projet'!$E$11+1,1))</f>
        <v>406.87679146534634</v>
      </c>
      <c r="BJ98" s="62">
        <f t="shared" si="92"/>
        <v>252.43382636914751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199.99576079505897</v>
      </c>
      <c r="T99" s="62">
        <f t="shared" si="88"/>
        <v>407.41464279973172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-5.6843418860808015E-14</v>
      </c>
      <c r="AJ99" s="14">
        <f>AI99*VLOOKUP('Données projet'!$B$10,Paramètres!$A$1:$I$89,3,0)*VLOOKUP('Données projet'!$B$10,Paramètres!$A$1:$I$89,5,0)</f>
        <v>-5.1431925385259088E-14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376.68007030857598</v>
      </c>
      <c r="AO99" s="62">
        <f t="shared" si="90"/>
        <v>532.90758914457626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262.80000000000007</v>
      </c>
      <c r="BE99" s="14">
        <f>BD99*VLOOKUP('Données projet'!$B$11,Paramètres!$A$1:$I$89,3,0)*VLOOKUP('Données projet'!$B$11,Paramètres!$A$1:$I$89,5,0)</f>
        <v>237.78144000000006</v>
      </c>
      <c r="BF99" s="14">
        <f t="shared" si="91"/>
        <v>57.96193879691095</v>
      </c>
      <c r="BG99" s="22">
        <f t="shared" si="61"/>
        <v>515.08638473795338</v>
      </c>
      <c r="BH99" s="62">
        <f t="shared" si="62"/>
        <v>791.33543693434081</v>
      </c>
      <c r="BI99" s="62">
        <f ca="1">AVERAGE(OFFSET($BH$3,0,0,'Données projet'!$E$11+1,1))-AVERAGE(OFFSET($H$3,0,0,'Données projet'!$E$11+1,1))</f>
        <v>406.87679146534634</v>
      </c>
      <c r="BJ99" s="62">
        <f t="shared" si="92"/>
        <v>252.43382636914751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199.99576079505897</v>
      </c>
      <c r="T100" s="62">
        <f t="shared" si="88"/>
        <v>407.41464279973172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-5.6843418860808015E-14</v>
      </c>
      <c r="AJ100" s="14">
        <f>AI100*VLOOKUP('Données projet'!$B$10,Paramètres!$A$1:$I$89,3,0)*VLOOKUP('Données projet'!$B$10,Paramètres!$A$1:$I$89,5,0)</f>
        <v>-5.1431925385259088E-14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376.68007030857598</v>
      </c>
      <c r="AO100" s="62">
        <f t="shared" si="90"/>
        <v>532.90758914457626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267.60000000000008</v>
      </c>
      <c r="BE100" s="14">
        <f>BD100*VLOOKUP('Données projet'!$B$11,Paramètres!$A$1:$I$89,3,0)*VLOOKUP('Données projet'!$B$11,Paramètres!$A$1:$I$89,5,0)</f>
        <v>242.12448000000006</v>
      </c>
      <c r="BF100" s="14">
        <f t="shared" si="91"/>
        <v>58.896387987806008</v>
      </c>
      <c r="BG100" s="22">
        <f t="shared" si="61"/>
        <v>524.2780117454289</v>
      </c>
      <c r="BH100" s="62">
        <f t="shared" si="62"/>
        <v>800.82343802481171</v>
      </c>
      <c r="BI100" s="62">
        <f ca="1">AVERAGE(OFFSET($BH$3,0,0,'Données projet'!$E$11+1,1))-AVERAGE(OFFSET($H$3,0,0,'Données projet'!$E$11+1,1))</f>
        <v>406.87679146534634</v>
      </c>
      <c r="BJ100" s="62">
        <f t="shared" si="92"/>
        <v>252.43382636914751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199.99576079505897</v>
      </c>
      <c r="T101" s="62">
        <f t="shared" si="88"/>
        <v>407.41464279973172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-5.6843418860808015E-14</v>
      </c>
      <c r="AJ101" s="14">
        <f>AI101*VLOOKUP('Données projet'!$B$10,Paramètres!$A$1:$I$89,3,0)*VLOOKUP('Données projet'!$B$10,Paramètres!$A$1:$I$89,5,0)</f>
        <v>-5.1431925385259088E-14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376.68007030857598</v>
      </c>
      <c r="AO101" s="62">
        <f t="shared" si="90"/>
        <v>532.90758914457626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272.40000000000009</v>
      </c>
      <c r="BE101" s="14">
        <f>BD101*VLOOKUP('Données projet'!$B$11,Paramètres!$A$1:$I$89,3,0)*VLOOKUP('Données projet'!$B$11,Paramètres!$A$1:$I$89,5,0)</f>
        <v>246.46752000000009</v>
      </c>
      <c r="BF101" s="14">
        <f t="shared" si="91"/>
        <v>59.828888074217033</v>
      </c>
      <c r="BG101" s="22">
        <f t="shared" si="61"/>
        <v>533.4662440625948</v>
      </c>
      <c r="BH101" s="62">
        <f t="shared" si="62"/>
        <v>810.30290299722617</v>
      </c>
      <c r="BI101" s="62">
        <f ca="1">AVERAGE(OFFSET($BH$3,0,0,'Données projet'!$E$11+1,1))-AVERAGE(OFFSET($H$3,0,0,'Données projet'!$E$11+1,1))</f>
        <v>406.87679146534634</v>
      </c>
      <c r="BJ101" s="62">
        <f t="shared" si="92"/>
        <v>252.43382636914751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199.99576079505897</v>
      </c>
      <c r="T102" s="62">
        <f t="shared" si="88"/>
        <v>407.41464279973172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-5.6843418860808015E-14</v>
      </c>
      <c r="AJ102" s="14">
        <f>AI102*VLOOKUP('Données projet'!$B$10,Paramètres!$A$1:$I$89,3,0)*VLOOKUP('Données projet'!$B$10,Paramètres!$A$1:$I$89,5,0)</f>
        <v>-5.1431925385259088E-14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376.68007030857598</v>
      </c>
      <c r="AO102" s="62">
        <f t="shared" si="90"/>
        <v>532.90758914457626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277.2000000000001</v>
      </c>
      <c r="BE102" s="14">
        <f>BD102*VLOOKUP('Données projet'!$B$11,Paramètres!$A$1:$I$89,3,0)*VLOOKUP('Données projet'!$B$11,Paramètres!$A$1:$I$89,5,0)</f>
        <v>250.81056000000007</v>
      </c>
      <c r="BF102" s="14">
        <f t="shared" si="91"/>
        <v>60.75947736410874</v>
      </c>
      <c r="BG102" s="22">
        <f t="shared" si="61"/>
        <v>542.65114840915612</v>
      </c>
      <c r="BH102" s="62">
        <f t="shared" si="62"/>
        <v>819.77398776356631</v>
      </c>
      <c r="BI102" s="62">
        <f ca="1">AVERAGE(OFFSET($BH$3,0,0,'Données projet'!$E$11+1,1))-AVERAGE(OFFSET($H$3,0,0,'Données projet'!$E$11+1,1))</f>
        <v>406.87679146534634</v>
      </c>
      <c r="BJ102" s="62">
        <f t="shared" si="92"/>
        <v>252.43382636914751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199.99576079505897</v>
      </c>
      <c r="T103" s="62">
        <f t="shared" si="88"/>
        <v>407.41464279973172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-5.6843418860808015E-14</v>
      </c>
      <c r="AJ103" s="14">
        <f>AI103*VLOOKUP('Données projet'!$B$10,Paramètres!$A$1:$I$89,3,0)*VLOOKUP('Données projet'!$B$10,Paramètres!$A$1:$I$89,5,0)</f>
        <v>-5.1431925385259088E-14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376.68007030857598</v>
      </c>
      <c r="AO103" s="62">
        <f t="shared" si="90"/>
        <v>532.90758914457626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282.00000000000011</v>
      </c>
      <c r="BE103" s="14">
        <f>BD103*VLOOKUP('Données projet'!$B$11,Paramètres!$A$1:$I$89,3,0)*VLOOKUP('Données projet'!$B$11,Paramètres!$A$1:$I$89,5,0)</f>
        <v>255.1536000000001</v>
      </c>
      <c r="BF103" s="14">
        <f t="shared" si="91"/>
        <v>61.688192762754426</v>
      </c>
      <c r="BG103" s="22">
        <f t="shared" si="61"/>
        <v>551.83278906179737</v>
      </c>
      <c r="BH103" s="62">
        <f t="shared" si="62"/>
        <v>829.23684424550652</v>
      </c>
      <c r="BI103" s="62">
        <f ca="1">AVERAGE(OFFSET($BH$3,0,0,'Données projet'!$E$11+1,1))-AVERAGE(OFFSET($H$3,0,0,'Données projet'!$E$11+1,1))</f>
        <v>406.87679146534634</v>
      </c>
      <c r="BJ103" s="62">
        <f t="shared" si="92"/>
        <v>252.43382636914751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199.99576079505897</v>
      </c>
      <c r="T104" s="62">
        <f t="shared" si="88"/>
        <v>407.41464279973172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-5.6843418860808015E-14</v>
      </c>
      <c r="AJ104" s="14">
        <f>AI104*VLOOKUP('Données projet'!$B$10,Paramètres!$A$1:$I$89,3,0)*VLOOKUP('Données projet'!$B$10,Paramètres!$A$1:$I$89,5,0)</f>
        <v>-5.1431925385259088E-14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376.68007030857598</v>
      </c>
      <c r="AO104" s="62">
        <f t="shared" si="90"/>
        <v>532.90758914457626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265.40000000000009</v>
      </c>
      <c r="BE104" s="14">
        <f>BD104*VLOOKUP('Données projet'!$B$11,Paramètres!$A$1:$I$89,3,0)*VLOOKUP('Données projet'!$B$11,Paramètres!$A$1:$I$89,5,0)</f>
        <v>240.13392000000007</v>
      </c>
      <c r="BF104" s="14">
        <f t="shared" si="91"/>
        <v>58.468343087048616</v>
      </c>
      <c r="BG104" s="22">
        <f t="shared" si="61"/>
        <v>520.06560820994309</v>
      </c>
      <c r="BH104" s="62">
        <f t="shared" si="62"/>
        <v>797.74600075701755</v>
      </c>
      <c r="BI104" s="62">
        <f ca="1">AVERAGE(OFFSET($BH$3,0,0,'Données projet'!$E$11+1,1))-AVERAGE(OFFSET($H$3,0,0,'Données projet'!$E$11+1,1))</f>
        <v>406.87679146534634</v>
      </c>
      <c r="BJ104" s="62">
        <f t="shared" si="92"/>
        <v>252.43382636914751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199.99576079505897</v>
      </c>
      <c r="T105" s="62">
        <f t="shared" si="88"/>
        <v>407.41464279973172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-5.6843418860808015E-14</v>
      </c>
      <c r="AJ105" s="14">
        <f>AI105*VLOOKUP('Données projet'!$B$10,Paramètres!$A$1:$I$89,3,0)*VLOOKUP('Données projet'!$B$10,Paramètres!$A$1:$I$89,5,0)</f>
        <v>-5.1431925385259088E-14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376.68007030857598</v>
      </c>
      <c r="AO105" s="62">
        <f t="shared" si="90"/>
        <v>532.90758914457626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269.80000000000007</v>
      </c>
      <c r="BE105" s="14">
        <f>BD105*VLOOKUP('Données projet'!$B$11,Paramètres!$A$1:$I$89,3,0)*VLOOKUP('Données projet'!$B$11,Paramètres!$A$1:$I$89,5,0)</f>
        <v>244.11504000000008</v>
      </c>
      <c r="BF105" s="14">
        <f t="shared" si="91"/>
        <v>59.324023461759062</v>
      </c>
      <c r="BG105" s="22">
        <f t="shared" si="61"/>
        <v>528.48970219589717</v>
      </c>
      <c r="BH105" s="62">
        <f t="shared" si="62"/>
        <v>806.44163827088005</v>
      </c>
      <c r="BI105" s="62">
        <f ca="1">AVERAGE(OFFSET($BH$3,0,0,'Données projet'!$E$11+1,1))-AVERAGE(OFFSET($H$3,0,0,'Données projet'!$E$11+1,1))</f>
        <v>406.87679146534634</v>
      </c>
      <c r="BJ105" s="62">
        <f t="shared" si="92"/>
        <v>252.43382636914751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199.99576079505897</v>
      </c>
      <c r="T106" s="62">
        <f t="shared" si="88"/>
        <v>407.41464279973172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-5.6843418860808015E-14</v>
      </c>
      <c r="AJ106" s="14">
        <f>AI106*VLOOKUP('Données projet'!$B$10,Paramètres!$A$1:$I$89,3,0)*VLOOKUP('Données projet'!$B$10,Paramètres!$A$1:$I$89,5,0)</f>
        <v>-5.1431925385259088E-14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376.68007030857598</v>
      </c>
      <c r="AO106" s="62">
        <f t="shared" si="90"/>
        <v>532.90758914457626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274.20000000000005</v>
      </c>
      <c r="BE106" s="14">
        <f>BD106*VLOOKUP('Données projet'!$B$11,Paramètres!$A$1:$I$89,3,0)*VLOOKUP('Données projet'!$B$11,Paramètres!$A$1:$I$89,5,0)</f>
        <v>248.09616</v>
      </c>
      <c r="BF106" s="14">
        <f t="shared" si="91"/>
        <v>60.178080967364686</v>
      </c>
      <c r="BG106" s="22">
        <f t="shared" si="61"/>
        <v>536.91096968482668</v>
      </c>
      <c r="BH106" s="62">
        <f t="shared" si="62"/>
        <v>815.12973861458931</v>
      </c>
      <c r="BI106" s="62">
        <f ca="1">AVERAGE(OFFSET($BH$3,0,0,'Données projet'!$E$11+1,1))-AVERAGE(OFFSET($H$3,0,0,'Données projet'!$E$11+1,1))</f>
        <v>406.87679146534634</v>
      </c>
      <c r="BJ106" s="62">
        <f t="shared" si="92"/>
        <v>252.43382636914751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199.99576079505897</v>
      </c>
      <c r="T107" s="62">
        <f t="shared" si="88"/>
        <v>407.41464279973172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-5.6843418860808015E-14</v>
      </c>
      <c r="AJ107" s="14">
        <f>AI107*VLOOKUP('Données projet'!$B$10,Paramètres!$A$1:$I$89,3,0)*VLOOKUP('Données projet'!$B$10,Paramètres!$A$1:$I$89,5,0)</f>
        <v>-5.1431925385259088E-14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376.68007030857598</v>
      </c>
      <c r="AO107" s="62">
        <f t="shared" si="90"/>
        <v>532.90758914457626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278.60000000000002</v>
      </c>
      <c r="BE107" s="14">
        <f>BD107*VLOOKUP('Données projet'!$B$11,Paramètres!$A$1:$I$89,3,0)*VLOOKUP('Données projet'!$B$11,Paramètres!$A$1:$I$89,5,0)</f>
        <v>252.07728</v>
      </c>
      <c r="BF107" s="14">
        <f t="shared" si="91"/>
        <v>61.030544652154987</v>
      </c>
      <c r="BG107" s="22">
        <f t="shared" si="61"/>
        <v>545.32946126916988</v>
      </c>
      <c r="BH107" s="62">
        <f t="shared" si="62"/>
        <v>823.81043410023085</v>
      </c>
      <c r="BI107" s="62">
        <f ca="1">AVERAGE(OFFSET($BH$3,0,0,'Données projet'!$E$11+1,1))-AVERAGE(OFFSET($H$3,0,0,'Données projet'!$E$11+1,1))</f>
        <v>406.87679146534634</v>
      </c>
      <c r="BJ107" s="62">
        <f t="shared" si="92"/>
        <v>252.43382636914751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199.99576079505897</v>
      </c>
      <c r="T108" s="62">
        <f t="shared" si="88"/>
        <v>407.41464279973172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-5.6843418860808015E-14</v>
      </c>
      <c r="AJ108" s="14">
        <f>AI108*VLOOKUP('Données projet'!$B$10,Paramètres!$A$1:$I$89,3,0)*VLOOKUP('Données projet'!$B$10,Paramètres!$A$1:$I$89,5,0)</f>
        <v>-5.1431925385259088E-14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376.68007030857598</v>
      </c>
      <c r="AO108" s="62">
        <f t="shared" si="90"/>
        <v>532.90758914457626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283</v>
      </c>
      <c r="BB108" s="13">
        <f>VLOOKUP(A108,'Données projet'!$A$87:$I$107,9,0)</f>
        <v>4.4000000000000004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283</v>
      </c>
      <c r="BE108" s="14">
        <f>BD108*VLOOKUP('Données projet'!$B$11,Paramètres!$A$1:$I$89,3,0)*VLOOKUP('Données projet'!$B$11,Paramètres!$A$1:$I$89,5,0)</f>
        <v>256.05840000000001</v>
      </c>
      <c r="BF108" s="14">
        <f t="shared" si="91"/>
        <v>61.881442594256484</v>
      </c>
      <c r="BG108" s="22">
        <f t="shared" si="61"/>
        <v>553.74522585166335</v>
      </c>
      <c r="BH108" s="62">
        <f t="shared" si="62"/>
        <v>832.48385393253511</v>
      </c>
      <c r="BI108" s="62">
        <f ca="1">AVERAGE(OFFSET($BH$3,0,0,'Données projet'!$E$11+1,1))-AVERAGE(OFFSET($H$3,0,0,'Données projet'!$E$11+1,1))</f>
        <v>406.87679146534634</v>
      </c>
      <c r="BJ108" s="62">
        <f t="shared" si="92"/>
        <v>252.43382636914751</v>
      </c>
      <c r="BK108" s="16">
        <f>IF(ISNA(VLOOKUP(A108,'Données projet'!$A$87:$I$107,3,0)),0,VLOOKUP(A108,'Données projet'!$A$87:$I$107,3,0))</f>
        <v>17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199.99576079505897</v>
      </c>
      <c r="T109" s="62">
        <f t="shared" si="88"/>
        <v>407.41464279973172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-5.6843418860808015E-14</v>
      </c>
      <c r="AJ109" s="14">
        <f>AI109*VLOOKUP('Données projet'!$B$10,Paramètres!$A$1:$I$89,3,0)*VLOOKUP('Données projet'!$B$10,Paramètres!$A$1:$I$89,5,0)</f>
        <v>-5.1431925385259088E-14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376.68007030857598</v>
      </c>
      <c r="AO109" s="62">
        <f t="shared" si="90"/>
        <v>532.90758914457626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267.2</v>
      </c>
      <c r="BE109" s="14">
        <f>BD109*VLOOKUP('Données projet'!$B$11,Paramètres!$A$1:$I$89,3,0)*VLOOKUP('Données projet'!$B$11,Paramètres!$A$1:$I$89,5,0)</f>
        <v>241.76255999999995</v>
      </c>
      <c r="BF109" s="14">
        <f t="shared" si="91"/>
        <v>58.818592205643363</v>
      </c>
      <c r="BG109" s="22">
        <f t="shared" si="61"/>
        <v>523.5121734248288</v>
      </c>
      <c r="BH109" s="62">
        <f t="shared" si="62"/>
        <v>802.50398701295785</v>
      </c>
      <c r="BI109" s="62">
        <f ca="1">AVERAGE(OFFSET($BH$3,0,0,'Données projet'!$E$11+1,1))-AVERAGE(OFFSET($H$3,0,0,'Données projet'!$E$11+1,1))</f>
        <v>406.87679146534634</v>
      </c>
      <c r="BJ109" s="62">
        <f t="shared" si="92"/>
        <v>252.43382636914751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199.99576079505897</v>
      </c>
      <c r="T110" s="62">
        <f t="shared" si="88"/>
        <v>407.41464279973172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-5.6843418860808015E-14</v>
      </c>
      <c r="AJ110" s="14">
        <f>AI110*VLOOKUP('Données projet'!$B$10,Paramètres!$A$1:$I$89,3,0)*VLOOKUP('Données projet'!$B$10,Paramètres!$A$1:$I$89,5,0)</f>
        <v>-5.1431925385259088E-14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376.68007030857598</v>
      </c>
      <c r="AO110" s="62">
        <f t="shared" si="90"/>
        <v>532.90758914457626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271.39999999999998</v>
      </c>
      <c r="BE110" s="14">
        <f>BD110*VLOOKUP('Données projet'!$B$11,Paramètres!$A$1:$I$89,3,0)*VLOOKUP('Données projet'!$B$11,Paramètres!$A$1:$I$89,5,0)</f>
        <v>245.56271999999998</v>
      </c>
      <c r="BF110" s="14">
        <f t="shared" si="91"/>
        <v>59.634776048276898</v>
      </c>
      <c r="BG110" s="22">
        <f t="shared" si="61"/>
        <v>531.55230561741564</v>
      </c>
      <c r="BH110" s="62">
        <f t="shared" si="62"/>
        <v>810.79291251028928</v>
      </c>
      <c r="BI110" s="62">
        <f ca="1">AVERAGE(OFFSET($BH$3,0,0,'Données projet'!$E$11+1,1))-AVERAGE(OFFSET($H$3,0,0,'Données projet'!$E$11+1,1))</f>
        <v>406.87679146534634</v>
      </c>
      <c r="BJ110" s="62">
        <f t="shared" si="92"/>
        <v>252.43382636914751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199.99576079505897</v>
      </c>
      <c r="T111" s="62">
        <f t="shared" si="88"/>
        <v>407.41464279973172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-5.6843418860808015E-14</v>
      </c>
      <c r="AJ111" s="14">
        <f>AI111*VLOOKUP('Données projet'!$B$10,Paramètres!$A$1:$I$89,3,0)*VLOOKUP('Données projet'!$B$10,Paramètres!$A$1:$I$89,5,0)</f>
        <v>-5.1431925385259088E-14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376.68007030857598</v>
      </c>
      <c r="AO111" s="62">
        <f t="shared" si="90"/>
        <v>532.90758914457626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275.59999999999997</v>
      </c>
      <c r="BE111" s="14">
        <f>BD111*VLOOKUP('Données projet'!$B$11,Paramètres!$A$1:$I$89,3,0)*VLOOKUP('Données projet'!$B$11,Paramètres!$A$1:$I$89,5,0)</f>
        <v>249.36287999999993</v>
      </c>
      <c r="BF111" s="14">
        <f t="shared" si="91"/>
        <v>60.449490938742557</v>
      </c>
      <c r="BG111" s="22">
        <f t="shared" si="61"/>
        <v>539.58987938497648</v>
      </c>
      <c r="BH111" s="62">
        <f t="shared" si="62"/>
        <v>819.07496357497575</v>
      </c>
      <c r="BI111" s="62">
        <f ca="1">AVERAGE(OFFSET($BH$3,0,0,'Données projet'!$E$11+1,1))-AVERAGE(OFFSET($H$3,0,0,'Données projet'!$E$11+1,1))</f>
        <v>406.87679146534634</v>
      </c>
      <c r="BJ111" s="62">
        <f t="shared" si="92"/>
        <v>252.43382636914751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199.99576079505897</v>
      </c>
      <c r="T112" s="62">
        <f t="shared" si="88"/>
        <v>407.41464279973172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-5.6843418860808015E-14</v>
      </c>
      <c r="AJ112" s="14">
        <f>AI112*VLOOKUP('Données projet'!$B$10,Paramètres!$A$1:$I$89,3,0)*VLOOKUP('Données projet'!$B$10,Paramètres!$A$1:$I$89,5,0)</f>
        <v>-5.1431925385259088E-14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376.68007030857598</v>
      </c>
      <c r="AO112" s="62">
        <f t="shared" si="90"/>
        <v>532.90758914457626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279.79999999999995</v>
      </c>
      <c r="BE112" s="14">
        <f>BD112*VLOOKUP('Données projet'!$B$11,Paramètres!$A$1:$I$89,3,0)*VLOOKUP('Données projet'!$B$11,Paramètres!$A$1:$I$89,5,0)</f>
        <v>253.16303999999994</v>
      </c>
      <c r="BF112" s="14">
        <f t="shared" si="91"/>
        <v>61.262761848635037</v>
      </c>
      <c r="BG112" s="22">
        <f t="shared" si="61"/>
        <v>547.62493821970588</v>
      </c>
      <c r="BH112" s="62">
        <f t="shared" si="62"/>
        <v>827.35025857229516</v>
      </c>
      <c r="BI112" s="62">
        <f ca="1">AVERAGE(OFFSET($BH$3,0,0,'Données projet'!$E$11+1,1))-AVERAGE(OFFSET($H$3,0,0,'Données projet'!$E$11+1,1))</f>
        <v>406.87679146534634</v>
      </c>
      <c r="BJ112" s="62">
        <f t="shared" si="92"/>
        <v>252.43382636914751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199.99576079505897</v>
      </c>
      <c r="T113" s="62">
        <f t="shared" si="88"/>
        <v>407.41464279973172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-5.6843418860808015E-14</v>
      </c>
      <c r="AJ113" s="14">
        <f>AI113*VLOOKUP('Données projet'!$B$10,Paramètres!$A$1:$I$89,3,0)*VLOOKUP('Données projet'!$B$10,Paramètres!$A$1:$I$89,5,0)</f>
        <v>-5.1431925385259088E-14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376.68007030857598</v>
      </c>
      <c r="AO113" s="62">
        <f t="shared" si="90"/>
        <v>532.90758914457626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284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283.99999999999994</v>
      </c>
      <c r="BE113" s="14">
        <f>BD113*VLOOKUP('Données projet'!$B$11,Paramètres!$A$1:$I$89,3,0)*VLOOKUP('Données projet'!$B$11,Paramètres!$A$1:$I$89,5,0)</f>
        <v>256.96319999999992</v>
      </c>
      <c r="BF113" s="14">
        <f t="shared" si="91"/>
        <v>62.074612956838024</v>
      </c>
      <c r="BG113" s="22">
        <f t="shared" si="61"/>
        <v>555.65752423315928</v>
      </c>
      <c r="BH113" s="62">
        <f t="shared" si="62"/>
        <v>835.61891318800508</v>
      </c>
      <c r="BI113" s="62">
        <f ca="1">AVERAGE(OFFSET($BH$3,0,0,'Données projet'!$E$11+1,1))-AVERAGE(OFFSET($H$3,0,0,'Données projet'!$E$11+1,1))</f>
        <v>406.87679146534634</v>
      </c>
      <c r="BJ113" s="62">
        <f t="shared" si="92"/>
        <v>252.43382636914751</v>
      </c>
      <c r="BK113" s="16">
        <f>IF(ISNA(VLOOKUP(A113,'Données projet'!$A$87:$I$107,3,0)),0,VLOOKUP(A113,'Données projet'!$A$87:$I$107,3,0))</f>
        <v>18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199.99576079505897</v>
      </c>
      <c r="T114" s="62">
        <f t="shared" si="88"/>
        <v>407.41464279973172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-5.6843418860808015E-14</v>
      </c>
      <c r="AJ114" s="14">
        <f>AI114*VLOOKUP('Données projet'!$B$10,Paramètres!$A$1:$I$89,3,0)*VLOOKUP('Données projet'!$B$10,Paramètres!$A$1:$I$89,5,0)</f>
        <v>-5.1431925385259088E-14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376.68007030857598</v>
      </c>
      <c r="AO114" s="62">
        <f t="shared" si="90"/>
        <v>532.90758914457626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268.79999999999995</v>
      </c>
      <c r="BE114" s="14">
        <f>BD114*VLOOKUP('Données projet'!$B$11,Paramètres!$A$1:$I$89,3,0)*VLOOKUP('Données projet'!$B$11,Paramètres!$A$1:$I$89,5,0)</f>
        <v>243.21023999999997</v>
      </c>
      <c r="BF114" s="14">
        <f t="shared" si="91"/>
        <v>59.129694216846737</v>
      </c>
      <c r="BG114" s="22">
        <f t="shared" si="61"/>
        <v>526.57538542767463</v>
      </c>
      <c r="BH114" s="62">
        <f t="shared" si="62"/>
        <v>806.76874772229826</v>
      </c>
      <c r="BI114" s="62">
        <f ca="1">AVERAGE(OFFSET($BH$3,0,0,'Données projet'!$E$11+1,1))-AVERAGE(OFFSET($H$3,0,0,'Données projet'!$E$11+1,1))</f>
        <v>406.87679146534634</v>
      </c>
      <c r="BJ114" s="62">
        <f t="shared" si="92"/>
        <v>252.43382636914751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199.99576079505897</v>
      </c>
      <c r="T115" s="62">
        <f t="shared" si="88"/>
        <v>407.41464279973172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-5.6843418860808015E-14</v>
      </c>
      <c r="AJ115" s="14">
        <f>AI115*VLOOKUP('Données projet'!$B$10,Paramètres!$A$1:$I$89,3,0)*VLOOKUP('Données projet'!$B$10,Paramètres!$A$1:$I$89,5,0)</f>
        <v>-5.1431925385259088E-14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376.68007030857598</v>
      </c>
      <c r="AO115" s="62">
        <f t="shared" si="90"/>
        <v>532.90758914457626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272.59999999999997</v>
      </c>
      <c r="BE115" s="14">
        <f>BD115*VLOOKUP('Données projet'!$B$11,Paramètres!$A$1:$I$89,3,0)*VLOOKUP('Données projet'!$B$11,Paramètres!$A$1:$I$89,5,0)</f>
        <v>246.64847999999998</v>
      </c>
      <c r="BF115" s="14">
        <f t="shared" si="91"/>
        <v>59.867700517050096</v>
      </c>
      <c r="BG115" s="22">
        <f t="shared" si="61"/>
        <v>533.84901440052897</v>
      </c>
      <c r="BH115" s="62">
        <f t="shared" si="62"/>
        <v>814.27032581609978</v>
      </c>
      <c r="BI115" s="62">
        <f ca="1">AVERAGE(OFFSET($BH$3,0,0,'Données projet'!$E$11+1,1))-AVERAGE(OFFSET($H$3,0,0,'Données projet'!$E$11+1,1))</f>
        <v>406.87679146534634</v>
      </c>
      <c r="BJ115" s="62">
        <f t="shared" si="92"/>
        <v>252.43382636914751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199.99576079505897</v>
      </c>
      <c r="T116" s="62">
        <f t="shared" si="88"/>
        <v>407.41464279973172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-5.6843418860808015E-14</v>
      </c>
      <c r="AJ116" s="14">
        <f>AI116*VLOOKUP('Données projet'!$B$10,Paramètres!$A$1:$I$89,3,0)*VLOOKUP('Données projet'!$B$10,Paramètres!$A$1:$I$89,5,0)</f>
        <v>-5.1431925385259088E-14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376.68007030857598</v>
      </c>
      <c r="AO116" s="62">
        <f t="shared" si="90"/>
        <v>532.90758914457626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276.39999999999998</v>
      </c>
      <c r="BE116" s="14">
        <f>BD116*VLOOKUP('Données projet'!$B$11,Paramètres!$A$1:$I$89,3,0)*VLOOKUP('Données projet'!$B$11,Paramètres!$A$1:$I$89,5,0)</f>
        <v>250.08671999999999</v>
      </c>
      <c r="BF116" s="14">
        <f t="shared" si="91"/>
        <v>60.604510260306157</v>
      </c>
      <c r="BG116" s="22">
        <f t="shared" si="61"/>
        <v>541.12055937003322</v>
      </c>
      <c r="BH116" s="62">
        <f t="shared" si="62"/>
        <v>821.7658654989209</v>
      </c>
      <c r="BI116" s="62">
        <f ca="1">AVERAGE(OFFSET($BH$3,0,0,'Données projet'!$E$11+1,1))-AVERAGE(OFFSET($H$3,0,0,'Données projet'!$E$11+1,1))</f>
        <v>406.87679146534634</v>
      </c>
      <c r="BJ116" s="62">
        <f t="shared" si="92"/>
        <v>252.43382636914751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199.99576079505897</v>
      </c>
      <c r="T117" s="62">
        <f t="shared" si="88"/>
        <v>407.41464279973172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-5.6843418860808015E-14</v>
      </c>
      <c r="AJ117" s="14">
        <f>AI117*VLOOKUP('Données projet'!$B$10,Paramètres!$A$1:$I$89,3,0)*VLOOKUP('Données projet'!$B$10,Paramètres!$A$1:$I$89,5,0)</f>
        <v>-5.1431925385259088E-14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376.68007030857598</v>
      </c>
      <c r="AO117" s="62">
        <f t="shared" si="90"/>
        <v>532.90758914457626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280.2</v>
      </c>
      <c r="BE117" s="14">
        <f>BD117*VLOOKUP('Données projet'!$B$11,Paramètres!$A$1:$I$89,3,0)*VLOOKUP('Données projet'!$B$11,Paramètres!$A$1:$I$89,5,0)</f>
        <v>253.52495999999999</v>
      </c>
      <c r="BF117" s="14">
        <f t="shared" si="91"/>
        <v>61.340141798422209</v>
      </c>
      <c r="BG117" s="22">
        <f t="shared" si="61"/>
        <v>548.39005229891859</v>
      </c>
      <c r="BH117" s="62">
        <f t="shared" si="62"/>
        <v>829.25546733362398</v>
      </c>
      <c r="BI117" s="62">
        <f ca="1">AVERAGE(OFFSET($BH$3,0,0,'Données projet'!$E$11+1,1))-AVERAGE(OFFSET($H$3,0,0,'Données projet'!$E$11+1,1))</f>
        <v>406.87679146534634</v>
      </c>
      <c r="BJ117" s="62">
        <f t="shared" si="92"/>
        <v>252.43382636914751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199.99576079505897</v>
      </c>
      <c r="T118" s="62">
        <f t="shared" si="88"/>
        <v>407.41464279973172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-5.6843418860808015E-14</v>
      </c>
      <c r="AJ118" s="14">
        <f>AI118*VLOOKUP('Données projet'!$B$10,Paramètres!$A$1:$I$89,3,0)*VLOOKUP('Données projet'!$B$10,Paramètres!$A$1:$I$89,5,0)</f>
        <v>-5.1431925385259088E-14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376.68007030857598</v>
      </c>
      <c r="AO118" s="62">
        <f t="shared" si="90"/>
        <v>532.90758914457626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284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284</v>
      </c>
      <c r="BE118" s="14">
        <f>BD118*VLOOKUP('Données projet'!$B$11,Paramètres!$A$1:$I$89,3,0)*VLOOKUP('Données projet'!$B$11,Paramètres!$A$1:$I$89,5,0)</f>
        <v>256.96320000000003</v>
      </c>
      <c r="BF118" s="14">
        <f t="shared" si="91"/>
        <v>62.074612956838024</v>
      </c>
      <c r="BG118" s="22">
        <f t="shared" si="61"/>
        <v>555.65752423315951</v>
      </c>
      <c r="BH118" s="62">
        <f t="shared" si="62"/>
        <v>836.73922977625671</v>
      </c>
      <c r="BI118" s="62">
        <f ca="1">AVERAGE(OFFSET($BH$3,0,0,'Données projet'!$E$11+1,1))-AVERAGE(OFFSET($H$3,0,0,'Données projet'!$E$11+1,1))</f>
        <v>406.87679146534634</v>
      </c>
      <c r="BJ118" s="62">
        <f t="shared" si="92"/>
        <v>252.43382636914751</v>
      </c>
      <c r="BK118" s="16">
        <f>IF(ISNA(VLOOKUP(A118,'Données projet'!$A$87:$I$107,3,0)),0,VLOOKUP(A118,'Données projet'!$A$87:$I$107,3,0))</f>
        <v>19</v>
      </c>
      <c r="BL118" s="16">
        <f>IF(ISNA(VLOOKUP(A118,'Données projet'!$A$87:$I$107,4,0)),0,VLOOKUP(A118,'Données projet'!$A$87:$I$107,4,0))</f>
        <v>18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199.99576079505897</v>
      </c>
      <c r="T119" s="62">
        <f t="shared" si="88"/>
        <v>407.41464279973172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-5.6843418860808015E-14</v>
      </c>
      <c r="AJ119" s="14">
        <f>AI119*VLOOKUP('Données projet'!$B$10,Paramètres!$A$1:$I$89,3,0)*VLOOKUP('Données projet'!$B$10,Paramètres!$A$1:$I$89,5,0)</f>
        <v>-5.1431925385259088E-14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376.68007030857598</v>
      </c>
      <c r="AO119" s="62">
        <f t="shared" si="90"/>
        <v>532.90758914457626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3.6</v>
      </c>
      <c r="BD119" s="13">
        <f>IF('Données projet'!$A$88&gt;35,BD118+BC119-BL118,IF(A119&lt;'Données projet'!$A$88,$BA$205^A119,IF(A119='Données projet'!$A$88,'Données projet'!$B$88,BD118+BC119-BL118)))</f>
        <v>269.60000000000002</v>
      </c>
      <c r="BE119" s="14">
        <f>BD119*VLOOKUP('Données projet'!$B$11,Paramètres!$A$1:$I$89,3,0)*VLOOKUP('Données projet'!$B$11,Paramètres!$A$1:$I$89,5,0)</f>
        <v>243.93407999999999</v>
      </c>
      <c r="BF119" s="14">
        <f t="shared" si="91"/>
        <v>59.285164329617594</v>
      </c>
      <c r="BG119" s="22">
        <f t="shared" si="61"/>
        <v>528.10685054075066</v>
      </c>
      <c r="BH119" s="62">
        <f t="shared" si="62"/>
        <v>809.40109443547215</v>
      </c>
      <c r="BI119" s="62">
        <f ca="1">AVERAGE(OFFSET($BH$3,0,0,'Données projet'!$E$11+1,1))-AVERAGE(OFFSET($H$3,0,0,'Données projet'!$E$11+1,1))</f>
        <v>406.87679146534634</v>
      </c>
      <c r="BJ119" s="62">
        <f t="shared" si="92"/>
        <v>252.43382636914751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199.99576079505897</v>
      </c>
      <c r="T120" s="62">
        <f t="shared" si="88"/>
        <v>407.41464279973172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-5.6843418860808015E-14</v>
      </c>
      <c r="AJ120" s="14">
        <f>AI120*VLOOKUP('Données projet'!$B$10,Paramètres!$A$1:$I$89,3,0)*VLOOKUP('Données projet'!$B$10,Paramètres!$A$1:$I$89,5,0)</f>
        <v>-5.1431925385259088E-14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376.68007030857598</v>
      </c>
      <c r="AO120" s="62">
        <f t="shared" si="90"/>
        <v>532.90758914457626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3.6</v>
      </c>
      <c r="BD120" s="13">
        <f>IF('Données projet'!$A$88&gt;35,BD119+BC120-BL119,IF(A120&lt;'Données projet'!$A$88,$BA$205^A120,IF(A120='Données projet'!$A$88,'Données projet'!$B$88,BD119+BC120-BL119)))</f>
        <v>273.20000000000005</v>
      </c>
      <c r="BE120" s="14">
        <f>BD120*VLOOKUP('Données projet'!$B$11,Paramètres!$A$1:$I$89,3,0)*VLOOKUP('Données projet'!$B$11,Paramètres!$A$1:$I$89,5,0)</f>
        <v>247.19136000000003</v>
      </c>
      <c r="BF120" s="14">
        <f t="shared" si="91"/>
        <v>59.984117969781565</v>
      </c>
      <c r="BG120" s="22">
        <f t="shared" si="61"/>
        <v>534.99729079736949</v>
      </c>
      <c r="BH120" s="62">
        <f t="shared" si="62"/>
        <v>816.50038597847913</v>
      </c>
      <c r="BI120" s="62">
        <f ca="1">AVERAGE(OFFSET($BH$3,0,0,'Données projet'!$E$11+1,1))-AVERAGE(OFFSET($H$3,0,0,'Données projet'!$E$11+1,1))</f>
        <v>406.87679146534634</v>
      </c>
      <c r="BJ120" s="62">
        <f t="shared" si="92"/>
        <v>252.43382636914751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199.99576079505897</v>
      </c>
      <c r="T121" s="62">
        <f t="shared" si="88"/>
        <v>407.41464279973172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-5.6843418860808015E-14</v>
      </c>
      <c r="AJ121" s="14">
        <f>AI121*VLOOKUP('Données projet'!$B$10,Paramètres!$A$1:$I$89,3,0)*VLOOKUP('Données projet'!$B$10,Paramètres!$A$1:$I$89,5,0)</f>
        <v>-5.1431925385259088E-14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376.68007030857598</v>
      </c>
      <c r="AO121" s="62">
        <f t="shared" si="90"/>
        <v>532.90758914457626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3.6</v>
      </c>
      <c r="BD121" s="13">
        <f>IF('Données projet'!$A$88&gt;35,BD120+BC121-BL120,IF(A121&lt;'Données projet'!$A$88,$BA$205^A121,IF(A121='Données projet'!$A$88,'Données projet'!$B$88,BD120+BC121-BL120)))</f>
        <v>276.80000000000007</v>
      </c>
      <c r="BE121" s="14">
        <f>BD121*VLOOKUP('Données projet'!$B$11,Paramètres!$A$1:$I$89,3,0)*VLOOKUP('Données projet'!$B$11,Paramètres!$A$1:$I$89,5,0)</f>
        <v>250.44864000000007</v>
      </c>
      <c r="BF121" s="14">
        <f t="shared" si="91"/>
        <v>60.682000328890055</v>
      </c>
      <c r="BG121" s="22">
        <f t="shared" si="61"/>
        <v>541.88586523948368</v>
      </c>
      <c r="BH121" s="62">
        <f t="shared" si="62"/>
        <v>823.59418860408414</v>
      </c>
      <c r="BI121" s="62">
        <f ca="1">AVERAGE(OFFSET($BH$3,0,0,'Données projet'!$E$11+1,1))-AVERAGE(OFFSET($H$3,0,0,'Données projet'!$E$11+1,1))</f>
        <v>406.87679146534634</v>
      </c>
      <c r="BJ121" s="62">
        <f t="shared" si="92"/>
        <v>252.43382636914751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199.99576079505897</v>
      </c>
      <c r="T122" s="62">
        <f t="shared" si="88"/>
        <v>407.41464279973172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-5.6843418860808015E-14</v>
      </c>
      <c r="AJ122" s="14">
        <f>AI122*VLOOKUP('Données projet'!$B$10,Paramètres!$A$1:$I$89,3,0)*VLOOKUP('Données projet'!$B$10,Paramètres!$A$1:$I$89,5,0)</f>
        <v>-5.1431925385259088E-14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376.68007030857598</v>
      </c>
      <c r="AO122" s="62">
        <f t="shared" si="90"/>
        <v>532.90758914457626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3.6</v>
      </c>
      <c r="BD122" s="13">
        <f>IF('Données projet'!$A$88&gt;35,BD121+BC122-BL121,IF(A122&lt;'Données projet'!$A$88,$BA$205^A122,IF(A122='Données projet'!$A$88,'Données projet'!$B$88,BD121+BC122-BL121)))</f>
        <v>280.40000000000009</v>
      </c>
      <c r="BE122" s="14">
        <f>BD122*VLOOKUP('Données projet'!$B$11,Paramètres!$A$1:$I$89,3,0)*VLOOKUP('Données projet'!$B$11,Paramètres!$A$1:$I$89,5,0)</f>
        <v>253.70592000000005</v>
      </c>
      <c r="BF122" s="14">
        <f t="shared" si="91"/>
        <v>61.378826950685919</v>
      </c>
      <c r="BG122" s="22">
        <f t="shared" si="61"/>
        <v>548.77260093911138</v>
      </c>
      <c r="BH122" s="62">
        <f t="shared" si="62"/>
        <v>830.68259223704058</v>
      </c>
      <c r="BI122" s="62">
        <f ca="1">AVERAGE(OFFSET($BH$3,0,0,'Données projet'!$E$11+1,1))-AVERAGE(OFFSET($H$3,0,0,'Données projet'!$E$11+1,1))</f>
        <v>406.87679146534634</v>
      </c>
      <c r="BJ122" s="62">
        <f t="shared" si="92"/>
        <v>252.43382636914751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199.99576079505897</v>
      </c>
      <c r="T123" s="62">
        <f t="shared" si="88"/>
        <v>407.41464279973172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-5.6843418860808015E-14</v>
      </c>
      <c r="AJ123" s="14">
        <f>AI123*VLOOKUP('Données projet'!$B$10,Paramètres!$A$1:$I$89,3,0)*VLOOKUP('Données projet'!$B$10,Paramètres!$A$1:$I$89,5,0)</f>
        <v>-5.1431925385259088E-14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376.68007030857598</v>
      </c>
      <c r="AO123" s="62">
        <f t="shared" si="90"/>
        <v>532.90758914457626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284</v>
      </c>
      <c r="BB123" s="13">
        <f>VLOOKUP(A123,'Données projet'!$A$87:$I$107,9,0)</f>
        <v>3.6</v>
      </c>
      <c r="BC123" s="13">
        <f t="array" ref="BC123">INDEX(BB:BB,MIN(IF(ISNUMBER(BB123:BB319),ROW(BB123:BB319),"")))</f>
        <v>3.6</v>
      </c>
      <c r="BD123" s="13">
        <f>IF('Données projet'!$A$88&gt;35,BD122+BC123-BL122,IF(A123&lt;'Données projet'!$A$88,$BA$205^A123,IF(A123='Données projet'!$A$88,'Données projet'!$B$88,BD122+BC123-BL122)))</f>
        <v>284.00000000000011</v>
      </c>
      <c r="BE123" s="14">
        <f>BD123*VLOOKUP('Données projet'!$B$11,Paramètres!$A$1:$I$89,3,0)*VLOOKUP('Données projet'!$B$11,Paramètres!$A$1:$I$89,5,0)</f>
        <v>256.96320000000009</v>
      </c>
      <c r="BF123" s="14">
        <f t="shared" si="91"/>
        <v>62.074612956838024</v>
      </c>
      <c r="BG123" s="22">
        <f t="shared" si="61"/>
        <v>555.65752423315973</v>
      </c>
      <c r="BH123" s="62">
        <f t="shared" si="62"/>
        <v>837.76568497663629</v>
      </c>
      <c r="BI123" s="62">
        <f ca="1">AVERAGE(OFFSET($BH$3,0,0,'Données projet'!$E$11+1,1))-AVERAGE(OFFSET($H$3,0,0,'Données projet'!$E$11+1,1))</f>
        <v>406.87679146534634</v>
      </c>
      <c r="BJ123" s="62">
        <f t="shared" si="92"/>
        <v>252.43382636914751</v>
      </c>
      <c r="BK123" s="16">
        <f>IF(ISNA(VLOOKUP(A123,'Données projet'!$A$87:$I$107,3,0)),0,VLOOKUP(A123,'Données projet'!$A$87:$I$107,3,0))</f>
        <v>20</v>
      </c>
      <c r="BL123" s="16">
        <f>IF(ISNA(VLOOKUP(A123,'Données projet'!$A$87:$I$107,4,0)),0,VLOOKUP(A123,'Données projet'!$A$87:$I$107,4,0))</f>
        <v>284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199.99576079505897</v>
      </c>
      <c r="T124" s="62">
        <f t="shared" si="88"/>
        <v>407.41464279973172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-5.1431925385259088E-14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376.68007030857598</v>
      </c>
      <c r="AO124" s="62">
        <f t="shared" si="90"/>
        <v>532.90758914457626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1.0286385077051818E-13</v>
      </c>
      <c r="BF124" s="14">
        <f t="shared" si="91"/>
        <v>1.5402366592183556E-12</v>
      </c>
      <c r="BG124" s="22">
        <f t="shared" si="61"/>
        <v>2.8617333882306215E-12</v>
      </c>
      <c r="BH124" s="62">
        <f t="shared" si="62"/>
        <v>282.30289239218723</v>
      </c>
      <c r="BI124" s="62">
        <f ca="1">AVERAGE(OFFSET($BH$3,0,0,'Données projet'!$E$11+1,1))-AVERAGE(OFFSET($H$3,0,0,'Données projet'!$E$11+1,1))</f>
        <v>406.87679146534634</v>
      </c>
      <c r="BJ124" s="62">
        <f t="shared" si="92"/>
        <v>252.43382636914751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199.99576079505897</v>
      </c>
      <c r="T125" s="62">
        <f t="shared" si="88"/>
        <v>407.41464279973172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-5.1431925385259088E-14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376.68007030857598</v>
      </c>
      <c r="AO125" s="62">
        <f t="shared" si="90"/>
        <v>532.90758914457626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1.0286385077051818E-13</v>
      </c>
      <c r="BF125" s="14">
        <f t="shared" si="91"/>
        <v>1.5402366592183556E-12</v>
      </c>
      <c r="BG125" s="22">
        <f t="shared" si="61"/>
        <v>2.8617333882306215E-12</v>
      </c>
      <c r="BH125" s="62">
        <f t="shared" si="62"/>
        <v>282.49424588214464</v>
      </c>
      <c r="BI125" s="62">
        <f ca="1">AVERAGE(OFFSET($BH$3,0,0,'Données projet'!$E$11+1,1))-AVERAGE(OFFSET($H$3,0,0,'Données projet'!$E$11+1,1))</f>
        <v>406.87679146534634</v>
      </c>
      <c r="BJ125" s="62">
        <f t="shared" si="92"/>
        <v>252.43382636914751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199.99576079505897</v>
      </c>
      <c r="T126" s="62">
        <f t="shared" si="88"/>
        <v>407.41464279973172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-5.1431925385259088E-14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376.68007030857598</v>
      </c>
      <c r="AO126" s="62">
        <f t="shared" si="90"/>
        <v>532.90758914457626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1.0286385077051818E-13</v>
      </c>
      <c r="BF126" s="14">
        <f t="shared" si="91"/>
        <v>1.5402366592183556E-12</v>
      </c>
      <c r="BG126" s="22">
        <f t="shared" si="61"/>
        <v>2.8617333882306215E-12</v>
      </c>
      <c r="BH126" s="62">
        <f t="shared" si="62"/>
        <v>282.68227981685351</v>
      </c>
      <c r="BI126" s="62">
        <f ca="1">AVERAGE(OFFSET($BH$3,0,0,'Données projet'!$E$11+1,1))-AVERAGE(OFFSET($H$3,0,0,'Données projet'!$E$11+1,1))</f>
        <v>406.87679146534634</v>
      </c>
      <c r="BJ126" s="62">
        <f t="shared" si="92"/>
        <v>252.43382636914751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199.99576079505897</v>
      </c>
      <c r="T127" s="62">
        <f t="shared" si="88"/>
        <v>407.41464279973172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-5.1431925385259088E-14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376.68007030857598</v>
      </c>
      <c r="AO127" s="62">
        <f t="shared" si="90"/>
        <v>532.90758914457626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1.0286385077051818E-13</v>
      </c>
      <c r="BF127" s="14">
        <f t="shared" si="91"/>
        <v>1.5402366592183556E-12</v>
      </c>
      <c r="BG127" s="22">
        <f t="shared" si="61"/>
        <v>2.8617333882306215E-12</v>
      </c>
      <c r="BH127" s="62">
        <f t="shared" si="62"/>
        <v>282.86705178317618</v>
      </c>
      <c r="BI127" s="62">
        <f ca="1">AVERAGE(OFFSET($BH$3,0,0,'Données projet'!$E$11+1,1))-AVERAGE(OFFSET($H$3,0,0,'Données projet'!$E$11+1,1))</f>
        <v>406.87679146534634</v>
      </c>
      <c r="BJ127" s="62">
        <f t="shared" si="92"/>
        <v>252.43382636914751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199.99576079505897</v>
      </c>
      <c r="T128" s="62">
        <f t="shared" si="88"/>
        <v>407.41464279973172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-5.1431925385259088E-14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376.68007030857598</v>
      </c>
      <c r="AO128" s="62">
        <f t="shared" si="90"/>
        <v>532.90758914457626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1.0286385077051818E-13</v>
      </c>
      <c r="BF128" s="14">
        <f t="shared" si="91"/>
        <v>1.5402366592183556E-12</v>
      </c>
      <c r="BG128" s="22">
        <f t="shared" si="61"/>
        <v>2.8617333882306215E-12</v>
      </c>
      <c r="BH128" s="62">
        <f t="shared" si="62"/>
        <v>283.04861836897135</v>
      </c>
      <c r="BI128" s="62">
        <f ca="1">AVERAGE(OFFSET($BH$3,0,0,'Données projet'!$E$11+1,1))-AVERAGE(OFFSET($H$3,0,0,'Données projet'!$E$11+1,1))</f>
        <v>406.87679146534634</v>
      </c>
      <c r="BJ128" s="62">
        <f t="shared" si="92"/>
        <v>252.43382636914751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199.99576079505897</v>
      </c>
      <c r="T129" s="62">
        <f t="shared" si="88"/>
        <v>407.41464279973172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-5.1431925385259088E-14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376.68007030857598</v>
      </c>
      <c r="AO129" s="62">
        <f t="shared" si="90"/>
        <v>532.90758914457626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1.0286385077051818E-13</v>
      </c>
      <c r="BF129" s="14">
        <f t="shared" si="91"/>
        <v>1.5402366592183556E-12</v>
      </c>
      <c r="BG129" s="22">
        <f t="shared" si="61"/>
        <v>2.8617333882306215E-12</v>
      </c>
      <c r="BH129" s="62">
        <f t="shared" si="62"/>
        <v>283.22703518042505</v>
      </c>
      <c r="BI129" s="62">
        <f ca="1">AVERAGE(OFFSET($BH$3,0,0,'Données projet'!$E$11+1,1))-AVERAGE(OFFSET($H$3,0,0,'Données projet'!$E$11+1,1))</f>
        <v>406.87679146534634</v>
      </c>
      <c r="BJ129" s="62">
        <f t="shared" si="92"/>
        <v>252.43382636914751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199.99576079505897</v>
      </c>
      <c r="T130" s="62">
        <f t="shared" si="88"/>
        <v>407.41464279973172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-5.1431925385259088E-14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376.68007030857598</v>
      </c>
      <c r="AO130" s="62">
        <f t="shared" si="90"/>
        <v>532.90758914457626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1.0286385077051818E-13</v>
      </c>
      <c r="BF130" s="14">
        <f t="shared" si="91"/>
        <v>1.5402366592183556E-12</v>
      </c>
      <c r="BG130" s="22">
        <f t="shared" si="61"/>
        <v>2.8617333882306215E-12</v>
      </c>
      <c r="BH130" s="62">
        <f t="shared" si="62"/>
        <v>283.40235685908027</v>
      </c>
      <c r="BI130" s="62">
        <f ca="1">AVERAGE(OFFSET($BH$3,0,0,'Données projet'!$E$11+1,1))-AVERAGE(OFFSET($H$3,0,0,'Données projet'!$E$11+1,1))</f>
        <v>406.87679146534634</v>
      </c>
      <c r="BJ130" s="62">
        <f t="shared" si="92"/>
        <v>252.43382636914751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199.99576079505897</v>
      </c>
      <c r="T131" s="62">
        <f t="shared" si="88"/>
        <v>407.41464279973172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-5.1431925385259088E-14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376.68007030857598</v>
      </c>
      <c r="AO131" s="62">
        <f t="shared" si="90"/>
        <v>532.90758914457626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1.0286385077051818E-13</v>
      </c>
      <c r="BF131" s="14">
        <f t="shared" si="91"/>
        <v>1.5402366592183556E-12</v>
      </c>
      <c r="BG131" s="22">
        <f t="shared" si="61"/>
        <v>2.8617333882306215E-12</v>
      </c>
      <c r="BH131" s="62">
        <f t="shared" si="62"/>
        <v>283.57463709857137</v>
      </c>
      <c r="BI131" s="62">
        <f ca="1">AVERAGE(OFFSET($BH$3,0,0,'Données projet'!$E$11+1,1))-AVERAGE(OFFSET($H$3,0,0,'Données projet'!$E$11+1,1))</f>
        <v>406.87679146534634</v>
      </c>
      <c r="BJ131" s="62">
        <f t="shared" si="92"/>
        <v>252.43382636914751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199.99576079505897</v>
      </c>
      <c r="T132" s="62">
        <f t="shared" si="88"/>
        <v>407.41464279973172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-5.1431925385259088E-14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376.68007030857598</v>
      </c>
      <c r="AO132" s="62">
        <f t="shared" si="90"/>
        <v>532.90758914457626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1.0286385077051818E-13</v>
      </c>
      <c r="BF132" s="14">
        <f t="shared" si="91"/>
        <v>1.5402366592183556E-12</v>
      </c>
      <c r="BG132" s="22">
        <f t="shared" ref="BG132:BG153" si="115">(BE132+BF132)*0.475*44/12</f>
        <v>2.8617333882306215E-12</v>
      </c>
      <c r="BH132" s="62">
        <f t="shared" ref="BH132:BH195" si="116">BG132+(AY132+AZ132)*44/12</f>
        <v>283.7439286610682</v>
      </c>
      <c r="BI132" s="62">
        <f ca="1">AVERAGE(OFFSET($BH$3,0,0,'Données projet'!$E$11+1,1))-AVERAGE(OFFSET($H$3,0,0,'Données projet'!$E$11+1,1))</f>
        <v>406.87679146534634</v>
      </c>
      <c r="BJ132" s="62">
        <f t="shared" si="92"/>
        <v>252.43382636914751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199.99576079505897</v>
      </c>
      <c r="T133" s="62">
        <f t="shared" ref="T133:T196" si="142">$T$3</f>
        <v>407.41464279973172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-5.1431925385259088E-14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376.68007030857598</v>
      </c>
      <c r="AO133" s="62">
        <f t="shared" ref="AO133:AO196" si="144">$AO$3</f>
        <v>532.90758914457626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1.0286385077051818E-13</v>
      </c>
      <c r="BF133" s="14">
        <f t="shared" ref="BF133:BF153" si="145">EXP(-1.0587+0.8836*LN(BE133)+0.284)</f>
        <v>1.5402366592183556E-12</v>
      </c>
      <c r="BG133" s="22">
        <f t="shared" si="115"/>
        <v>2.8617333882306215E-12</v>
      </c>
      <c r="BH133" s="62">
        <f t="shared" si="116"/>
        <v>283.91028339343495</v>
      </c>
      <c r="BI133" s="62">
        <f ca="1">AVERAGE(OFFSET($BH$3,0,0,'Données projet'!$E$11+1,1))-AVERAGE(OFFSET($H$3,0,0,'Données projet'!$E$11+1,1))</f>
        <v>406.87679146534634</v>
      </c>
      <c r="BJ133" s="62">
        <f t="shared" ref="BJ133:BJ196" si="146">$BJ$3</f>
        <v>252.43382636914751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199.99576079505897</v>
      </c>
      <c r="T134" s="62">
        <f t="shared" si="142"/>
        <v>407.41464279973172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-5.1431925385259088E-14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376.68007030857598</v>
      </c>
      <c r="AO134" s="62">
        <f t="shared" si="144"/>
        <v>532.90758914457626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1.0286385077051818E-13</v>
      </c>
      <c r="BF134" s="14">
        <f t="shared" si="145"/>
        <v>1.5402366592183556E-12</v>
      </c>
      <c r="BG134" s="22">
        <f t="shared" si="115"/>
        <v>2.8617333882306215E-12</v>
      </c>
      <c r="BH134" s="62">
        <f t="shared" si="116"/>
        <v>284.07375224310857</v>
      </c>
      <c r="BI134" s="62">
        <f ca="1">AVERAGE(OFFSET($BH$3,0,0,'Données projet'!$E$11+1,1))-AVERAGE(OFFSET($H$3,0,0,'Données projet'!$E$11+1,1))</f>
        <v>406.87679146534634</v>
      </c>
      <c r="BJ134" s="62">
        <f t="shared" si="146"/>
        <v>252.43382636914751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199.99576079505897</v>
      </c>
      <c r="T135" s="62">
        <f t="shared" si="142"/>
        <v>407.41464279973172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-5.1431925385259088E-14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376.68007030857598</v>
      </c>
      <c r="AO135" s="62">
        <f t="shared" si="144"/>
        <v>532.90758914457626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1.0286385077051818E-13</v>
      </c>
      <c r="BF135" s="14">
        <f t="shared" si="145"/>
        <v>1.5402366592183556E-12</v>
      </c>
      <c r="BG135" s="22">
        <f t="shared" si="115"/>
        <v>2.8617333882306215E-12</v>
      </c>
      <c r="BH135" s="62">
        <f t="shared" si="116"/>
        <v>284.234385273702</v>
      </c>
      <c r="BI135" s="62">
        <f ca="1">AVERAGE(OFFSET($BH$3,0,0,'Données projet'!$E$11+1,1))-AVERAGE(OFFSET($H$3,0,0,'Données projet'!$E$11+1,1))</f>
        <v>406.87679146534634</v>
      </c>
      <c r="BJ135" s="62">
        <f t="shared" si="146"/>
        <v>252.43382636914751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199.99576079505897</v>
      </c>
      <c r="T136" s="62">
        <f t="shared" si="142"/>
        <v>407.41464279973172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-5.1431925385259088E-14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376.68007030857598</v>
      </c>
      <c r="AO136" s="62">
        <f t="shared" si="144"/>
        <v>532.90758914457626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1.0286385077051818E-13</v>
      </c>
      <c r="BF136" s="14">
        <f t="shared" si="145"/>
        <v>1.5402366592183556E-12</v>
      </c>
      <c r="BG136" s="22">
        <f t="shared" si="115"/>
        <v>2.8617333882306215E-12</v>
      </c>
      <c r="BH136" s="62">
        <f t="shared" si="116"/>
        <v>284.39223168033624</v>
      </c>
      <c r="BI136" s="62">
        <f ca="1">AVERAGE(OFFSET($BH$3,0,0,'Données projet'!$E$11+1,1))-AVERAGE(OFFSET($H$3,0,0,'Données projet'!$E$11+1,1))</f>
        <v>406.87679146534634</v>
      </c>
      <c r="BJ136" s="62">
        <f t="shared" si="146"/>
        <v>252.43382636914751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199.99576079505897</v>
      </c>
      <c r="T137" s="62">
        <f t="shared" si="142"/>
        <v>407.41464279973172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-5.1431925385259088E-14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376.68007030857598</v>
      </c>
      <c r="AO137" s="62">
        <f t="shared" si="144"/>
        <v>532.90758914457626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1.0286385077051818E-13</v>
      </c>
      <c r="BF137" s="14">
        <f t="shared" si="145"/>
        <v>1.5402366592183556E-12</v>
      </c>
      <c r="BG137" s="22">
        <f t="shared" si="115"/>
        <v>2.8617333882306215E-12</v>
      </c>
      <c r="BH137" s="62">
        <f t="shared" si="116"/>
        <v>284.54733980470712</v>
      </c>
      <c r="BI137" s="62">
        <f ca="1">AVERAGE(OFFSET($BH$3,0,0,'Données projet'!$E$11+1,1))-AVERAGE(OFFSET($H$3,0,0,'Données projet'!$E$11+1,1))</f>
        <v>406.87679146534634</v>
      </c>
      <c r="BJ137" s="62">
        <f t="shared" si="146"/>
        <v>252.43382636914751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199.99576079505897</v>
      </c>
      <c r="T138" s="62">
        <f t="shared" si="142"/>
        <v>407.41464279973172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-5.1431925385259088E-14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376.68007030857598</v>
      </c>
      <c r="AO138" s="62">
        <f t="shared" si="144"/>
        <v>532.90758914457626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1.0286385077051818E-13</v>
      </c>
      <c r="BF138" s="14">
        <f t="shared" si="145"/>
        <v>1.5402366592183556E-12</v>
      </c>
      <c r="BG138" s="22">
        <f t="shared" si="115"/>
        <v>2.8617333882306215E-12</v>
      </c>
      <c r="BH138" s="62">
        <f t="shared" si="116"/>
        <v>284.69975714988999</v>
      </c>
      <c r="BI138" s="62">
        <f ca="1">AVERAGE(OFFSET($BH$3,0,0,'Données projet'!$E$11+1,1))-AVERAGE(OFFSET($H$3,0,0,'Données projet'!$E$11+1,1))</f>
        <v>406.87679146534634</v>
      </c>
      <c r="BJ138" s="62">
        <f t="shared" si="146"/>
        <v>252.43382636914751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199.99576079505897</v>
      </c>
      <c r="T139" s="62">
        <f t="shared" si="142"/>
        <v>407.41464279973172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-5.1431925385259088E-14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376.68007030857598</v>
      </c>
      <c r="AO139" s="62">
        <f t="shared" si="144"/>
        <v>532.90758914457626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1.0286385077051818E-13</v>
      </c>
      <c r="BF139" s="14">
        <f t="shared" si="145"/>
        <v>1.5402366592183556E-12</v>
      </c>
      <c r="BG139" s="22">
        <f t="shared" si="115"/>
        <v>2.8617333882306215E-12</v>
      </c>
      <c r="BH139" s="62">
        <f t="shared" si="116"/>
        <v>284.84953039488806</v>
      </c>
      <c r="BI139" s="62">
        <f ca="1">AVERAGE(OFFSET($BH$3,0,0,'Données projet'!$E$11+1,1))-AVERAGE(OFFSET($H$3,0,0,'Données projet'!$E$11+1,1))</f>
        <v>406.87679146534634</v>
      </c>
      <c r="BJ139" s="62">
        <f t="shared" si="146"/>
        <v>252.43382636914751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199.99576079505897</v>
      </c>
      <c r="T140" s="62">
        <f t="shared" si="142"/>
        <v>407.41464279973172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-5.1431925385259088E-14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376.68007030857598</v>
      </c>
      <c r="AO140" s="62">
        <f t="shared" si="144"/>
        <v>532.90758914457626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1.0286385077051818E-13</v>
      </c>
      <c r="BF140" s="14">
        <f t="shared" si="145"/>
        <v>1.5402366592183556E-12</v>
      </c>
      <c r="BG140" s="22">
        <f t="shared" si="115"/>
        <v>2.8617333882306215E-12</v>
      </c>
      <c r="BH140" s="62">
        <f t="shared" si="116"/>
        <v>284.99670540892822</v>
      </c>
      <c r="BI140" s="62">
        <f ca="1">AVERAGE(OFFSET($BH$3,0,0,'Données projet'!$E$11+1,1))-AVERAGE(OFFSET($H$3,0,0,'Données projet'!$E$11+1,1))</f>
        <v>406.87679146534634</v>
      </c>
      <c r="BJ140" s="62">
        <f t="shared" si="146"/>
        <v>252.43382636914751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199.99576079505897</v>
      </c>
      <c r="T141" s="62">
        <f t="shared" si="142"/>
        <v>407.41464279973172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-5.1431925385259088E-14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376.68007030857598</v>
      </c>
      <c r="AO141" s="62">
        <f t="shared" si="144"/>
        <v>532.90758914457626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1.0286385077051818E-13</v>
      </c>
      <c r="BF141" s="14">
        <f t="shared" si="145"/>
        <v>1.5402366592183556E-12</v>
      </c>
      <c r="BG141" s="22">
        <f t="shared" si="115"/>
        <v>2.8617333882306215E-12</v>
      </c>
      <c r="BH141" s="62">
        <f t="shared" si="116"/>
        <v>285.14132726550878</v>
      </c>
      <c r="BI141" s="62">
        <f ca="1">AVERAGE(OFFSET($BH$3,0,0,'Données projet'!$E$11+1,1))-AVERAGE(OFFSET($H$3,0,0,'Données projet'!$E$11+1,1))</f>
        <v>406.87679146534634</v>
      </c>
      <c r="BJ141" s="62">
        <f t="shared" si="146"/>
        <v>252.43382636914751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199.99576079505897</v>
      </c>
      <c r="T142" s="62">
        <f t="shared" si="142"/>
        <v>407.41464279973172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-5.1431925385259088E-14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376.68007030857598</v>
      </c>
      <c r="AO142" s="62">
        <f t="shared" si="144"/>
        <v>532.90758914457626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1.0286385077051818E-13</v>
      </c>
      <c r="BF142" s="14">
        <f t="shared" si="145"/>
        <v>1.5402366592183556E-12</v>
      </c>
      <c r="BG142" s="22">
        <f t="shared" si="115"/>
        <v>2.8617333882306215E-12</v>
      </c>
      <c r="BH142" s="62">
        <f t="shared" si="116"/>
        <v>285.28344025620373</v>
      </c>
      <c r="BI142" s="62">
        <f ca="1">AVERAGE(OFFSET($BH$3,0,0,'Données projet'!$E$11+1,1))-AVERAGE(OFFSET($H$3,0,0,'Données projet'!$E$11+1,1))</f>
        <v>406.87679146534634</v>
      </c>
      <c r="BJ142" s="62">
        <f t="shared" si="146"/>
        <v>252.43382636914751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199.99576079505897</v>
      </c>
      <c r="T143" s="62">
        <f t="shared" si="142"/>
        <v>407.41464279973172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-5.1431925385259088E-14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376.68007030857598</v>
      </c>
      <c r="AO143" s="62">
        <f t="shared" si="144"/>
        <v>532.90758914457626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1.0286385077051818E-13</v>
      </c>
      <c r="BF143" s="14">
        <f t="shared" si="145"/>
        <v>1.5402366592183556E-12</v>
      </c>
      <c r="BG143" s="22">
        <f t="shared" si="115"/>
        <v>2.8617333882306215E-12</v>
      </c>
      <c r="BH143" s="62">
        <f t="shared" si="116"/>
        <v>285.4230879042272</v>
      </c>
      <c r="BI143" s="62">
        <f ca="1">AVERAGE(OFFSET($BH$3,0,0,'Données projet'!$E$11+1,1))-AVERAGE(OFFSET($H$3,0,0,'Données projet'!$E$11+1,1))</f>
        <v>406.87679146534634</v>
      </c>
      <c r="BJ143" s="62">
        <f t="shared" si="146"/>
        <v>252.43382636914751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199.99576079505897</v>
      </c>
      <c r="T144" s="62">
        <f t="shared" si="142"/>
        <v>407.41464279973172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-5.1431925385259088E-14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376.68007030857598</v>
      </c>
      <c r="AO144" s="62">
        <f t="shared" si="144"/>
        <v>532.90758914457626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1.0286385077051818E-13</v>
      </c>
      <c r="BF144" s="14">
        <f t="shared" si="145"/>
        <v>1.5402366592183556E-12</v>
      </c>
      <c r="BG144" s="22">
        <f t="shared" si="115"/>
        <v>2.8617333882306215E-12</v>
      </c>
      <c r="BH144" s="62">
        <f t="shared" si="116"/>
        <v>285.56031297776286</v>
      </c>
      <c r="BI144" s="62">
        <f ca="1">AVERAGE(OFFSET($BH$3,0,0,'Données projet'!$E$11+1,1))-AVERAGE(OFFSET($H$3,0,0,'Données projet'!$E$11+1,1))</f>
        <v>406.87679146534634</v>
      </c>
      <c r="BJ144" s="62">
        <f t="shared" si="146"/>
        <v>252.43382636914751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199.99576079505897</v>
      </c>
      <c r="T145" s="62">
        <f t="shared" si="142"/>
        <v>407.41464279973172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-5.1431925385259088E-14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376.68007030857598</v>
      </c>
      <c r="AO145" s="62">
        <f t="shared" si="144"/>
        <v>532.90758914457626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1.0286385077051818E-13</v>
      </c>
      <c r="BF145" s="14">
        <f t="shared" si="145"/>
        <v>1.5402366592183556E-12</v>
      </c>
      <c r="BG145" s="22">
        <f t="shared" si="115"/>
        <v>2.8617333882306215E-12</v>
      </c>
      <c r="BH145" s="62">
        <f t="shared" si="116"/>
        <v>285.69515750306192</v>
      </c>
      <c r="BI145" s="62">
        <f ca="1">AVERAGE(OFFSET($BH$3,0,0,'Données projet'!$E$11+1,1))-AVERAGE(OFFSET($H$3,0,0,'Données projet'!$E$11+1,1))</f>
        <v>406.87679146534634</v>
      </c>
      <c r="BJ145" s="62">
        <f t="shared" si="146"/>
        <v>252.43382636914751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199.99576079505897</v>
      </c>
      <c r="T146" s="62">
        <f t="shared" si="142"/>
        <v>407.41464279973172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-5.1431925385259088E-14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376.68007030857598</v>
      </c>
      <c r="AO146" s="62">
        <f t="shared" si="144"/>
        <v>532.90758914457626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1.0286385077051818E-13</v>
      </c>
      <c r="BF146" s="14">
        <f t="shared" si="145"/>
        <v>1.5402366592183556E-12</v>
      </c>
      <c r="BG146" s="22">
        <f t="shared" si="115"/>
        <v>2.8617333882306215E-12</v>
      </c>
      <c r="BH146" s="62">
        <f t="shared" si="116"/>
        <v>285.82766277731429</v>
      </c>
      <c r="BI146" s="62">
        <f ca="1">AVERAGE(OFFSET($BH$3,0,0,'Données projet'!$E$11+1,1))-AVERAGE(OFFSET($H$3,0,0,'Données projet'!$E$11+1,1))</f>
        <v>406.87679146534634</v>
      </c>
      <c r="BJ146" s="62">
        <f t="shared" si="146"/>
        <v>252.43382636914751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199.99576079505897</v>
      </c>
      <c r="T147" s="62">
        <f t="shared" si="142"/>
        <v>407.41464279973172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-5.1431925385259088E-14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376.68007030857598</v>
      </c>
      <c r="AO147" s="62">
        <f t="shared" si="144"/>
        <v>532.90758914457626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1.0286385077051818E-13</v>
      </c>
      <c r="BF147" s="14">
        <f t="shared" si="145"/>
        <v>1.5402366592183556E-12</v>
      </c>
      <c r="BG147" s="22">
        <f t="shared" si="115"/>
        <v>2.8617333882306215E-12</v>
      </c>
      <c r="BH147" s="62">
        <f t="shared" si="116"/>
        <v>285.95786938129572</v>
      </c>
      <c r="BI147" s="62">
        <f ca="1">AVERAGE(OFFSET($BH$3,0,0,'Données projet'!$E$11+1,1))-AVERAGE(OFFSET($H$3,0,0,'Données projet'!$E$11+1,1))</f>
        <v>406.87679146534634</v>
      </c>
      <c r="BJ147" s="62">
        <f t="shared" si="146"/>
        <v>252.43382636914751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199.99576079505897</v>
      </c>
      <c r="T148" s="62">
        <f t="shared" si="142"/>
        <v>407.41464279973172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-5.1431925385259088E-14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376.68007030857598</v>
      </c>
      <c r="AO148" s="62">
        <f t="shared" si="144"/>
        <v>532.90758914457626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1.0286385077051818E-13</v>
      </c>
      <c r="BF148" s="14">
        <f t="shared" si="145"/>
        <v>1.5402366592183556E-12</v>
      </c>
      <c r="BG148" s="22">
        <f t="shared" si="115"/>
        <v>2.8617333882306215E-12</v>
      </c>
      <c r="BH148" s="62">
        <f t="shared" si="116"/>
        <v>286.08581719179642</v>
      </c>
      <c r="BI148" s="62">
        <f ca="1">AVERAGE(OFFSET($BH$3,0,0,'Données projet'!$E$11+1,1))-AVERAGE(OFFSET($H$3,0,0,'Données projet'!$E$11+1,1))</f>
        <v>406.87679146534634</v>
      </c>
      <c r="BJ148" s="62">
        <f t="shared" si="146"/>
        <v>252.43382636914751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199.99576079505897</v>
      </c>
      <c r="T149" s="62">
        <f t="shared" si="142"/>
        <v>407.41464279973172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-5.1431925385259088E-14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376.68007030857598</v>
      </c>
      <c r="AO149" s="62">
        <f t="shared" si="144"/>
        <v>532.90758914457626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1.0286385077051818E-13</v>
      </c>
      <c r="BF149" s="14">
        <f t="shared" si="145"/>
        <v>1.5402366592183556E-12</v>
      </c>
      <c r="BG149" s="22">
        <f t="shared" si="115"/>
        <v>2.8617333882306215E-12</v>
      </c>
      <c r="BH149" s="62">
        <f t="shared" si="116"/>
        <v>286.21154539383349</v>
      </c>
      <c r="BI149" s="62">
        <f ca="1">AVERAGE(OFFSET($BH$3,0,0,'Données projet'!$E$11+1,1))-AVERAGE(OFFSET($H$3,0,0,'Données projet'!$E$11+1,1))</f>
        <v>406.87679146534634</v>
      </c>
      <c r="BJ149" s="62">
        <f t="shared" si="146"/>
        <v>252.43382636914751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199.99576079505897</v>
      </c>
      <c r="T150" s="62">
        <f t="shared" si="142"/>
        <v>407.41464279973172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-5.1431925385259088E-14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376.68007030857598</v>
      </c>
      <c r="AO150" s="62">
        <f t="shared" si="144"/>
        <v>532.90758914457626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1.0286385077051818E-13</v>
      </c>
      <c r="BF150" s="14">
        <f t="shared" si="145"/>
        <v>1.5402366592183556E-12</v>
      </c>
      <c r="BG150" s="22">
        <f t="shared" si="115"/>
        <v>2.8617333882306215E-12</v>
      </c>
      <c r="BH150" s="62">
        <f t="shared" si="116"/>
        <v>286.33509249265126</v>
      </c>
      <c r="BI150" s="62">
        <f ca="1">AVERAGE(OFFSET($BH$3,0,0,'Données projet'!$E$11+1,1))-AVERAGE(OFFSET($H$3,0,0,'Données projet'!$E$11+1,1))</f>
        <v>406.87679146534634</v>
      </c>
      <c r="BJ150" s="62">
        <f t="shared" si="146"/>
        <v>252.43382636914751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199.99576079505897</v>
      </c>
      <c r="T151" s="62">
        <f t="shared" si="142"/>
        <v>407.41464279973172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-5.1431925385259088E-14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376.68007030857598</v>
      </c>
      <c r="AO151" s="62">
        <f t="shared" si="144"/>
        <v>532.90758914457626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1.0286385077051818E-13</v>
      </c>
      <c r="BF151" s="14">
        <f t="shared" si="145"/>
        <v>1.5402366592183556E-12</v>
      </c>
      <c r="BG151" s="22">
        <f t="shared" si="115"/>
        <v>2.8617333882306215E-12</v>
      </c>
      <c r="BH151" s="62">
        <f t="shared" si="116"/>
        <v>286.45649632551454</v>
      </c>
      <c r="BI151" s="62">
        <f ca="1">AVERAGE(OFFSET($BH$3,0,0,'Données projet'!$E$11+1,1))-AVERAGE(OFFSET($H$3,0,0,'Données projet'!$E$11+1,1))</f>
        <v>406.87679146534634</v>
      </c>
      <c r="BJ151" s="62">
        <f t="shared" si="146"/>
        <v>252.43382636914751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199.99576079505897</v>
      </c>
      <c r="T152" s="62">
        <f t="shared" si="142"/>
        <v>407.41464279973172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-5.1431925385259088E-14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376.68007030857598</v>
      </c>
      <c r="AO152" s="62">
        <f t="shared" si="144"/>
        <v>532.90758914457626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1.0286385077051818E-13</v>
      </c>
      <c r="BF152" s="14">
        <f t="shared" si="145"/>
        <v>1.5402366592183556E-12</v>
      </c>
      <c r="BG152" s="22">
        <f t="shared" si="115"/>
        <v>2.8617333882306215E-12</v>
      </c>
      <c r="BH152" s="62">
        <f t="shared" si="116"/>
        <v>286.57579407329592</v>
      </c>
      <c r="BI152" s="62">
        <f ca="1">AVERAGE(OFFSET($BH$3,0,0,'Données projet'!$E$11+1,1))-AVERAGE(OFFSET($H$3,0,0,'Données projet'!$E$11+1,1))</f>
        <v>406.87679146534634</v>
      </c>
      <c r="BJ152" s="62">
        <f t="shared" si="146"/>
        <v>252.43382636914751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199.99576079505897</v>
      </c>
      <c r="T153" s="62">
        <f t="shared" si="142"/>
        <v>407.41464279973172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-5.1431925385259088E-14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376.68007030857598</v>
      </c>
      <c r="AO153" s="62">
        <f t="shared" si="144"/>
        <v>532.90758914457626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1.0286385077051818E-13</v>
      </c>
      <c r="BF153" s="14">
        <f t="shared" si="145"/>
        <v>1.5402366592183556E-12</v>
      </c>
      <c r="BG153" s="22">
        <f t="shared" si="115"/>
        <v>2.8617333882306215E-12</v>
      </c>
      <c r="BH153" s="62">
        <f t="shared" si="116"/>
        <v>286.69302227186319</v>
      </c>
      <c r="BI153" s="62">
        <f ca="1">AVERAGE(OFFSET($BH$3,0,0,'Données projet'!$E$11+1,1))-AVERAGE(OFFSET($H$3,0,0,'Données projet'!$E$11+1,1))</f>
        <v>406.87679146534634</v>
      </c>
      <c r="BJ153" s="62">
        <f t="shared" si="146"/>
        <v>252.43382636914751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199.99576079505897</v>
      </c>
      <c r="T154" s="62">
        <f t="shared" si="142"/>
        <v>407.41464279973172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-5.1431925385259088E-14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376.68007030857598</v>
      </c>
      <c r="AO154" s="62">
        <f t="shared" si="144"/>
        <v>532.90758914457626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1.0286385077051818E-13</v>
      </c>
      <c r="BF154" s="14">
        <f t="shared" ref="BF154:BF203" si="167">EXP(-1.0587+0.8836*LN(BE154)+0.284)</f>
        <v>1.5402366592183556E-12</v>
      </c>
      <c r="BG154" s="22">
        <f t="shared" ref="BG154:BG203" si="168">(BE154+BF154)*0.475*44/12</f>
        <v>2.8617333882306215E-12</v>
      </c>
      <c r="BH154" s="62">
        <f t="shared" si="116"/>
        <v>286.8082168232682</v>
      </c>
      <c r="BI154" s="62">
        <f ca="1">AVERAGE(OFFSET($BH$3,0,0,'Données projet'!$E$11+1,1))-AVERAGE(OFFSET($H$3,0,0,'Données projet'!$E$11+1,1))</f>
        <v>406.87679146534634</v>
      </c>
      <c r="BJ154" s="62">
        <f t="shared" si="146"/>
        <v>252.43382636914751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199.99576079505897</v>
      </c>
      <c r="T155" s="62">
        <f t="shared" si="142"/>
        <v>407.41464279973172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-5.1431925385259088E-14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376.68007030857598</v>
      </c>
      <c r="AO155" s="62">
        <f t="shared" si="144"/>
        <v>532.90758914457626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1.0286385077051818E-13</v>
      </c>
      <c r="BF155" s="14">
        <f t="shared" si="167"/>
        <v>1.5402366592183556E-12</v>
      </c>
      <c r="BG155" s="22">
        <f t="shared" si="168"/>
        <v>2.8617333882306215E-12</v>
      </c>
      <c r="BH155" s="62">
        <f t="shared" si="116"/>
        <v>286.92141300674274</v>
      </c>
      <c r="BI155" s="62">
        <f ca="1">AVERAGE(OFFSET($BH$3,0,0,'Données projet'!$E$11+1,1))-AVERAGE(OFFSET($H$3,0,0,'Données projet'!$E$11+1,1))</f>
        <v>406.87679146534634</v>
      </c>
      <c r="BJ155" s="62">
        <f t="shared" si="146"/>
        <v>252.43382636914751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199.99576079505897</v>
      </c>
      <c r="T156" s="62">
        <f t="shared" si="142"/>
        <v>407.41464279973172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-5.1431925385259088E-14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376.68007030857598</v>
      </c>
      <c r="AO156" s="62">
        <f t="shared" si="144"/>
        <v>532.90758914457626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1.0286385077051818E-13</v>
      </c>
      <c r="BF156" s="14">
        <f t="shared" si="167"/>
        <v>1.5402366592183556E-12</v>
      </c>
      <c r="BG156" s="22">
        <f t="shared" si="168"/>
        <v>2.8617333882306215E-12</v>
      </c>
      <c r="BH156" s="62">
        <f t="shared" si="116"/>
        <v>287.03264548950284</v>
      </c>
      <c r="BI156" s="62">
        <f ca="1">AVERAGE(OFFSET($BH$3,0,0,'Données projet'!$E$11+1,1))-AVERAGE(OFFSET($H$3,0,0,'Données projet'!$E$11+1,1))</f>
        <v>406.87679146534634</v>
      </c>
      <c r="BJ156" s="62">
        <f t="shared" si="146"/>
        <v>252.43382636914751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199.99576079505897</v>
      </c>
      <c r="T157" s="62">
        <f t="shared" si="142"/>
        <v>407.41464279973172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-5.1431925385259088E-14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376.68007030857598</v>
      </c>
      <c r="AO157" s="62">
        <f t="shared" si="144"/>
        <v>532.90758914457626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1.0286385077051818E-13</v>
      </c>
      <c r="BF157" s="14">
        <f t="shared" si="167"/>
        <v>1.5402366592183556E-12</v>
      </c>
      <c r="BG157" s="22">
        <f t="shared" si="168"/>
        <v>2.8617333882306215E-12</v>
      </c>
      <c r="BH157" s="62">
        <f t="shared" si="116"/>
        <v>287.14194833736559</v>
      </c>
      <c r="BI157" s="62">
        <f ca="1">AVERAGE(OFFSET($BH$3,0,0,'Données projet'!$E$11+1,1))-AVERAGE(OFFSET($H$3,0,0,'Données projet'!$E$11+1,1))</f>
        <v>406.87679146534634</v>
      </c>
      <c r="BJ157" s="62">
        <f t="shared" si="146"/>
        <v>252.43382636914751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199.99576079505897</v>
      </c>
      <c r="T158" s="62">
        <f t="shared" si="142"/>
        <v>407.41464279973172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-5.1431925385259088E-14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376.68007030857598</v>
      </c>
      <c r="AO158" s="62">
        <f t="shared" si="144"/>
        <v>532.90758914457626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1.0286385077051818E-13</v>
      </c>
      <c r="BF158" s="14">
        <f t="shared" si="167"/>
        <v>1.5402366592183556E-12</v>
      </c>
      <c r="BG158" s="22">
        <f t="shared" si="168"/>
        <v>2.8617333882306215E-12</v>
      </c>
      <c r="BH158" s="62">
        <f t="shared" si="116"/>
        <v>287.24935502518252</v>
      </c>
      <c r="BI158" s="62">
        <f ca="1">AVERAGE(OFFSET($BH$3,0,0,'Données projet'!$E$11+1,1))-AVERAGE(OFFSET($H$3,0,0,'Données projet'!$E$11+1,1))</f>
        <v>406.87679146534634</v>
      </c>
      <c r="BJ158" s="62">
        <f t="shared" si="146"/>
        <v>252.43382636914751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199.99576079505897</v>
      </c>
      <c r="T159" s="62">
        <f t="shared" si="142"/>
        <v>407.41464279973172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-5.1431925385259088E-14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376.68007030857598</v>
      </c>
      <c r="AO159" s="62">
        <f t="shared" si="144"/>
        <v>532.90758914457626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1.0286385077051818E-13</v>
      </c>
      <c r="BF159" s="14">
        <f t="shared" si="167"/>
        <v>1.5402366592183556E-12</v>
      </c>
      <c r="BG159" s="22">
        <f t="shared" si="168"/>
        <v>2.8617333882306215E-12</v>
      </c>
      <c r="BH159" s="62">
        <f t="shared" si="116"/>
        <v>287.35489844709116</v>
      </c>
      <c r="BI159" s="62">
        <f ca="1">AVERAGE(OFFSET($BH$3,0,0,'Données projet'!$E$11+1,1))-AVERAGE(OFFSET($H$3,0,0,'Données projet'!$E$11+1,1))</f>
        <v>406.87679146534634</v>
      </c>
      <c r="BJ159" s="62">
        <f t="shared" si="146"/>
        <v>252.43382636914751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199.99576079505897</v>
      </c>
      <c r="T160" s="62">
        <f t="shared" si="142"/>
        <v>407.41464279973172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-5.1431925385259088E-14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376.68007030857598</v>
      </c>
      <c r="AO160" s="62">
        <f t="shared" si="144"/>
        <v>532.90758914457626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1.0286385077051818E-13</v>
      </c>
      <c r="BF160" s="14">
        <f t="shared" si="167"/>
        <v>1.5402366592183556E-12</v>
      </c>
      <c r="BG160" s="22">
        <f t="shared" si="168"/>
        <v>2.8617333882306215E-12</v>
      </c>
      <c r="BH160" s="62">
        <f t="shared" si="116"/>
        <v>287.45861092658942</v>
      </c>
      <c r="BI160" s="62">
        <f ca="1">AVERAGE(OFFSET($BH$3,0,0,'Données projet'!$E$11+1,1))-AVERAGE(OFFSET($H$3,0,0,'Données projet'!$E$11+1,1))</f>
        <v>406.87679146534634</v>
      </c>
      <c r="BJ160" s="62">
        <f t="shared" si="146"/>
        <v>252.43382636914751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199.99576079505897</v>
      </c>
      <c r="T161" s="62">
        <f t="shared" si="142"/>
        <v>407.41464279973172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-5.1431925385259088E-14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376.68007030857598</v>
      </c>
      <c r="AO161" s="62">
        <f t="shared" si="144"/>
        <v>532.90758914457626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1.0286385077051818E-13</v>
      </c>
      <c r="BF161" s="14">
        <f t="shared" si="167"/>
        <v>1.5402366592183556E-12</v>
      </c>
      <c r="BG161" s="22">
        <f t="shared" si="168"/>
        <v>2.8617333882306215E-12</v>
      </c>
      <c r="BH161" s="62">
        <f t="shared" si="116"/>
        <v>287.56052422643484</v>
      </c>
      <c r="BI161" s="62">
        <f ca="1">AVERAGE(OFFSET($BH$3,0,0,'Données projet'!$E$11+1,1))-AVERAGE(OFFSET($H$3,0,0,'Données projet'!$E$11+1,1))</f>
        <v>406.87679146534634</v>
      </c>
      <c r="BJ161" s="62">
        <f t="shared" si="146"/>
        <v>252.43382636914751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199.99576079505897</v>
      </c>
      <c r="T162" s="62">
        <f t="shared" si="142"/>
        <v>407.41464279973172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-5.1431925385259088E-14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376.68007030857598</v>
      </c>
      <c r="AO162" s="62">
        <f t="shared" si="144"/>
        <v>532.90758914457626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1.0286385077051818E-13</v>
      </c>
      <c r="BF162" s="14">
        <f t="shared" si="167"/>
        <v>1.5402366592183556E-12</v>
      </c>
      <c r="BG162" s="22">
        <f t="shared" si="168"/>
        <v>2.8617333882306215E-12</v>
      </c>
      <c r="BH162" s="62">
        <f t="shared" si="116"/>
        <v>287.66066955837181</v>
      </c>
      <c r="BI162" s="62">
        <f ca="1">AVERAGE(OFFSET($BH$3,0,0,'Données projet'!$E$11+1,1))-AVERAGE(OFFSET($H$3,0,0,'Données projet'!$E$11+1,1))</f>
        <v>406.87679146534634</v>
      </c>
      <c r="BJ162" s="62">
        <f t="shared" si="146"/>
        <v>252.43382636914751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199.99576079505897</v>
      </c>
      <c r="T163" s="62">
        <f t="shared" si="142"/>
        <v>407.41464279973172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-5.1431925385259088E-14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376.68007030857598</v>
      </c>
      <c r="AO163" s="62">
        <f t="shared" si="144"/>
        <v>532.90758914457626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1.0286385077051818E-13</v>
      </c>
      <c r="BF163" s="14">
        <f t="shared" si="167"/>
        <v>1.5402366592183556E-12</v>
      </c>
      <c r="BG163" s="22">
        <f t="shared" si="168"/>
        <v>2.8617333882306215E-12</v>
      </c>
      <c r="BH163" s="62">
        <f t="shared" si="116"/>
        <v>287.7590775926912</v>
      </c>
      <c r="BI163" s="62">
        <f ca="1">AVERAGE(OFFSET($BH$3,0,0,'Données projet'!$E$11+1,1))-AVERAGE(OFFSET($H$3,0,0,'Données projet'!$E$11+1,1))</f>
        <v>406.87679146534634</v>
      </c>
      <c r="BJ163" s="62">
        <f t="shared" si="146"/>
        <v>252.43382636914751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199.99576079505897</v>
      </c>
      <c r="T164" s="62">
        <f t="shared" si="142"/>
        <v>407.41464279973172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-5.1431925385259088E-14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376.68007030857598</v>
      </c>
      <c r="AO164" s="62">
        <f t="shared" si="144"/>
        <v>532.90758914457626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1.0286385077051818E-13</v>
      </c>
      <c r="BF164" s="14">
        <f t="shared" si="167"/>
        <v>1.5402366592183556E-12</v>
      </c>
      <c r="BG164" s="22">
        <f t="shared" si="168"/>
        <v>2.8617333882306215E-12</v>
      </c>
      <c r="BH164" s="62">
        <f t="shared" si="116"/>
        <v>287.85577846762254</v>
      </c>
      <c r="BI164" s="62">
        <f ca="1">AVERAGE(OFFSET($BH$3,0,0,'Données projet'!$E$11+1,1))-AVERAGE(OFFSET($H$3,0,0,'Données projet'!$E$11+1,1))</f>
        <v>406.87679146534634</v>
      </c>
      <c r="BJ164" s="62">
        <f t="shared" si="146"/>
        <v>252.43382636914751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199.99576079505897</v>
      </c>
      <c r="T165" s="62">
        <f t="shared" si="142"/>
        <v>407.41464279973172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-5.1431925385259088E-14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376.68007030857598</v>
      </c>
      <c r="AO165" s="62">
        <f t="shared" si="144"/>
        <v>532.90758914457626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1.0286385077051818E-13</v>
      </c>
      <c r="BF165" s="14">
        <f t="shared" si="167"/>
        <v>1.5402366592183556E-12</v>
      </c>
      <c r="BG165" s="22">
        <f t="shared" si="168"/>
        <v>2.8617333882306215E-12</v>
      </c>
      <c r="BH165" s="62">
        <f t="shared" si="116"/>
        <v>287.95080179856456</v>
      </c>
      <c r="BI165" s="62">
        <f ca="1">AVERAGE(OFFSET($BH$3,0,0,'Données projet'!$E$11+1,1))-AVERAGE(OFFSET($H$3,0,0,'Données projet'!$E$11+1,1))</f>
        <v>406.87679146534634</v>
      </c>
      <c r="BJ165" s="62">
        <f t="shared" si="146"/>
        <v>252.43382636914751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199.99576079505897</v>
      </c>
      <c r="T166" s="62">
        <f t="shared" si="142"/>
        <v>407.41464279973172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-5.1431925385259088E-14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376.68007030857598</v>
      </c>
      <c r="AO166" s="62">
        <f t="shared" si="144"/>
        <v>532.90758914457626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1.0286385077051818E-13</v>
      </c>
      <c r="BF166" s="14">
        <f t="shared" si="167"/>
        <v>1.5402366592183556E-12</v>
      </c>
      <c r="BG166" s="22">
        <f t="shared" si="168"/>
        <v>2.8617333882306215E-12</v>
      </c>
      <c r="BH166" s="62">
        <f t="shared" si="116"/>
        <v>288.04417668715507</v>
      </c>
      <c r="BI166" s="62">
        <f ca="1">AVERAGE(OFFSET($BH$3,0,0,'Données projet'!$E$11+1,1))-AVERAGE(OFFSET($H$3,0,0,'Données projet'!$E$11+1,1))</f>
        <v>406.87679146534634</v>
      </c>
      <c r="BJ166" s="62">
        <f t="shared" si="146"/>
        <v>252.43382636914751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199.99576079505897</v>
      </c>
      <c r="T167" s="62">
        <f t="shared" si="142"/>
        <v>407.41464279973172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-5.1431925385259088E-14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376.68007030857598</v>
      </c>
      <c r="AO167" s="62">
        <f t="shared" si="144"/>
        <v>532.90758914457626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1.0286385077051818E-13</v>
      </c>
      <c r="BF167" s="14">
        <f t="shared" si="167"/>
        <v>1.5402366592183556E-12</v>
      </c>
      <c r="BG167" s="22">
        <f t="shared" si="168"/>
        <v>2.8617333882306215E-12</v>
      </c>
      <c r="BH167" s="62">
        <f t="shared" si="116"/>
        <v>288.13593173018353</v>
      </c>
      <c r="BI167" s="62">
        <f ca="1">AVERAGE(OFFSET($BH$3,0,0,'Données projet'!$E$11+1,1))-AVERAGE(OFFSET($H$3,0,0,'Données projet'!$E$11+1,1))</f>
        <v>406.87679146534634</v>
      </c>
      <c r="BJ167" s="62">
        <f t="shared" si="146"/>
        <v>252.43382636914751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199.99576079505897</v>
      </c>
      <c r="T168" s="62">
        <f t="shared" si="142"/>
        <v>407.41464279973172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-5.1431925385259088E-14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376.68007030857598</v>
      </c>
      <c r="AO168" s="62">
        <f t="shared" si="144"/>
        <v>532.90758914457626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1.0286385077051818E-13</v>
      </c>
      <c r="BF168" s="14">
        <f t="shared" si="167"/>
        <v>1.5402366592183556E-12</v>
      </c>
      <c r="BG168" s="22">
        <f t="shared" si="168"/>
        <v>2.8617333882306215E-12</v>
      </c>
      <c r="BH168" s="62">
        <f t="shared" si="116"/>
        <v>288.22609502834899</v>
      </c>
      <c r="BI168" s="62">
        <f ca="1">AVERAGE(OFFSET($BH$3,0,0,'Données projet'!$E$11+1,1))-AVERAGE(OFFSET($H$3,0,0,'Données projet'!$E$11+1,1))</f>
        <v>406.87679146534634</v>
      </c>
      <c r="BJ168" s="62">
        <f t="shared" si="146"/>
        <v>252.43382636914751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199.99576079505897</v>
      </c>
      <c r="T169" s="62">
        <f t="shared" si="142"/>
        <v>407.41464279973172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-5.1431925385259088E-14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376.68007030857598</v>
      </c>
      <c r="AO169" s="62">
        <f t="shared" si="144"/>
        <v>532.90758914457626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1.0286385077051818E-13</v>
      </c>
      <c r="BF169" s="14">
        <f t="shared" si="167"/>
        <v>1.5402366592183556E-12</v>
      </c>
      <c r="BG169" s="22">
        <f t="shared" si="168"/>
        <v>2.8617333882306215E-12</v>
      </c>
      <c r="BH169" s="62">
        <f t="shared" si="116"/>
        <v>288.31469419486626</v>
      </c>
      <c r="BI169" s="62">
        <f ca="1">AVERAGE(OFFSET($BH$3,0,0,'Données projet'!$E$11+1,1))-AVERAGE(OFFSET($H$3,0,0,'Données projet'!$E$11+1,1))</f>
        <v>406.87679146534634</v>
      </c>
      <c r="BJ169" s="62">
        <f t="shared" si="146"/>
        <v>252.43382636914751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199.99576079505897</v>
      </c>
      <c r="T170" s="62">
        <f t="shared" si="142"/>
        <v>407.41464279973172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-5.1431925385259088E-14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376.68007030857598</v>
      </c>
      <c r="AO170" s="62">
        <f t="shared" si="144"/>
        <v>532.90758914457626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1.0286385077051818E-13</v>
      </c>
      <c r="BF170" s="14">
        <f t="shared" si="167"/>
        <v>1.5402366592183556E-12</v>
      </c>
      <c r="BG170" s="22">
        <f t="shared" si="168"/>
        <v>2.8617333882306215E-12</v>
      </c>
      <c r="BH170" s="62">
        <f t="shared" si="116"/>
        <v>288.40175636392246</v>
      </c>
      <c r="BI170" s="62">
        <f ca="1">AVERAGE(OFFSET($BH$3,0,0,'Données projet'!$E$11+1,1))-AVERAGE(OFFSET($H$3,0,0,'Données projet'!$E$11+1,1))</f>
        <v>406.87679146534634</v>
      </c>
      <c r="BJ170" s="62">
        <f t="shared" si="146"/>
        <v>252.43382636914751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199.99576079505897</v>
      </c>
      <c r="T171" s="62">
        <f t="shared" si="142"/>
        <v>407.41464279973172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-5.1431925385259088E-14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376.68007030857598</v>
      </c>
      <c r="AO171" s="62">
        <f t="shared" si="144"/>
        <v>532.90758914457626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1.0286385077051818E-13</v>
      </c>
      <c r="BF171" s="14">
        <f t="shared" si="167"/>
        <v>1.5402366592183556E-12</v>
      </c>
      <c r="BG171" s="22">
        <f t="shared" si="168"/>
        <v>2.8617333882306215E-12</v>
      </c>
      <c r="BH171" s="62">
        <f t="shared" si="116"/>
        <v>288.48730819898736</v>
      </c>
      <c r="BI171" s="62">
        <f ca="1">AVERAGE(OFFSET($BH$3,0,0,'Données projet'!$E$11+1,1))-AVERAGE(OFFSET($H$3,0,0,'Données projet'!$E$11+1,1))</f>
        <v>406.87679146534634</v>
      </c>
      <c r="BJ171" s="62">
        <f t="shared" si="146"/>
        <v>252.43382636914751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199.99576079505897</v>
      </c>
      <c r="T172" s="62">
        <f t="shared" si="142"/>
        <v>407.41464279973172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-5.1431925385259088E-14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376.68007030857598</v>
      </c>
      <c r="AO172" s="62">
        <f t="shared" si="144"/>
        <v>532.90758914457626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1.0286385077051818E-13</v>
      </c>
      <c r="BF172" s="14">
        <f t="shared" si="167"/>
        <v>1.5402366592183556E-12</v>
      </c>
      <c r="BG172" s="22">
        <f t="shared" si="168"/>
        <v>2.8617333882306215E-12</v>
      </c>
      <c r="BH172" s="62">
        <f t="shared" si="116"/>
        <v>288.57137590097926</v>
      </c>
      <c r="BI172" s="62">
        <f ca="1">AVERAGE(OFFSET($BH$3,0,0,'Données projet'!$E$11+1,1))-AVERAGE(OFFSET($H$3,0,0,'Données projet'!$E$11+1,1))</f>
        <v>406.87679146534634</v>
      </c>
      <c r="BJ172" s="62">
        <f t="shared" si="146"/>
        <v>252.43382636914751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199.99576079505897</v>
      </c>
      <c r="T173" s="62">
        <f t="shared" si="142"/>
        <v>407.41464279973172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-5.1431925385259088E-14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376.68007030857598</v>
      </c>
      <c r="AO173" s="62">
        <f t="shared" si="144"/>
        <v>532.90758914457626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1.0286385077051818E-13</v>
      </c>
      <c r="BF173" s="14">
        <f t="shared" si="167"/>
        <v>1.5402366592183556E-12</v>
      </c>
      <c r="BG173" s="22">
        <f t="shared" si="168"/>
        <v>2.8617333882306215E-12</v>
      </c>
      <c r="BH173" s="62">
        <f t="shared" si="116"/>
        <v>288.65398521628873</v>
      </c>
      <c r="BI173" s="62">
        <f ca="1">AVERAGE(OFFSET($BH$3,0,0,'Données projet'!$E$11+1,1))-AVERAGE(OFFSET($H$3,0,0,'Données projet'!$E$11+1,1))</f>
        <v>406.87679146534634</v>
      </c>
      <c r="BJ173" s="62">
        <f t="shared" si="146"/>
        <v>252.43382636914751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199.99576079505897</v>
      </c>
      <c r="T174" s="62">
        <f t="shared" si="142"/>
        <v>407.41464279973172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-5.1431925385259088E-14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376.68007030857598</v>
      </c>
      <c r="AO174" s="62">
        <f t="shared" si="144"/>
        <v>532.90758914457626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1.0286385077051818E-13</v>
      </c>
      <c r="BF174" s="14">
        <f t="shared" si="167"/>
        <v>1.5402366592183556E-12</v>
      </c>
      <c r="BG174" s="22">
        <f t="shared" si="168"/>
        <v>2.8617333882306215E-12</v>
      </c>
      <c r="BH174" s="62">
        <f t="shared" si="116"/>
        <v>288.73516144466436</v>
      </c>
      <c r="BI174" s="62">
        <f ca="1">AVERAGE(OFFSET($BH$3,0,0,'Données projet'!$E$11+1,1))-AVERAGE(OFFSET($H$3,0,0,'Données projet'!$E$11+1,1))</f>
        <v>406.87679146534634</v>
      </c>
      <c r="BJ174" s="62">
        <f t="shared" si="146"/>
        <v>252.43382636914751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199.99576079505897</v>
      </c>
      <c r="T175" s="62">
        <f t="shared" si="142"/>
        <v>407.41464279973172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-5.1431925385259088E-14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376.68007030857598</v>
      </c>
      <c r="AO175" s="62">
        <f t="shared" si="144"/>
        <v>532.90758914457626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1.0286385077051818E-13</v>
      </c>
      <c r="BF175" s="14">
        <f t="shared" si="167"/>
        <v>1.5402366592183556E-12</v>
      </c>
      <c r="BG175" s="22">
        <f t="shared" si="168"/>
        <v>2.8617333882306215E-12</v>
      </c>
      <c r="BH175" s="62">
        <f t="shared" si="116"/>
        <v>288.81492944696049</v>
      </c>
      <c r="BI175" s="62">
        <f ca="1">AVERAGE(OFFSET($BH$3,0,0,'Données projet'!$E$11+1,1))-AVERAGE(OFFSET($H$3,0,0,'Données projet'!$E$11+1,1))</f>
        <v>406.87679146534634</v>
      </c>
      <c r="BJ175" s="62">
        <f t="shared" si="146"/>
        <v>252.43382636914751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199.99576079505897</v>
      </c>
      <c r="T176" s="62">
        <f t="shared" si="142"/>
        <v>407.41464279973172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-5.1431925385259088E-14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376.68007030857598</v>
      </c>
      <c r="AO176" s="62">
        <f t="shared" si="144"/>
        <v>532.90758914457626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1.0286385077051818E-13</v>
      </c>
      <c r="BF176" s="14">
        <f t="shared" si="167"/>
        <v>1.5402366592183556E-12</v>
      </c>
      <c r="BG176" s="22">
        <f t="shared" si="168"/>
        <v>2.8617333882306215E-12</v>
      </c>
      <c r="BH176" s="62">
        <f t="shared" si="116"/>
        <v>288.89331365275132</v>
      </c>
      <c r="BI176" s="62">
        <f ca="1">AVERAGE(OFFSET($BH$3,0,0,'Données projet'!$E$11+1,1))-AVERAGE(OFFSET($H$3,0,0,'Données projet'!$E$11+1,1))</f>
        <v>406.87679146534634</v>
      </c>
      <c r="BJ176" s="62">
        <f t="shared" si="146"/>
        <v>252.43382636914751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199.99576079505897</v>
      </c>
      <c r="T177" s="62">
        <f t="shared" si="142"/>
        <v>407.41464279973172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-5.1431925385259088E-14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376.68007030857598</v>
      </c>
      <c r="AO177" s="62">
        <f t="shared" si="144"/>
        <v>532.90758914457626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1.0286385077051818E-13</v>
      </c>
      <c r="BF177" s="14">
        <f t="shared" si="167"/>
        <v>1.5402366592183556E-12</v>
      </c>
      <c r="BG177" s="22">
        <f t="shared" si="168"/>
        <v>2.8617333882306215E-12</v>
      </c>
      <c r="BH177" s="62">
        <f t="shared" si="116"/>
        <v>288.97033806781258</v>
      </c>
      <c r="BI177" s="62">
        <f ca="1">AVERAGE(OFFSET($BH$3,0,0,'Données projet'!$E$11+1,1))-AVERAGE(OFFSET($H$3,0,0,'Données projet'!$E$11+1,1))</f>
        <v>406.87679146534634</v>
      </c>
      <c r="BJ177" s="62">
        <f t="shared" si="146"/>
        <v>252.43382636914751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199.99576079505897</v>
      </c>
      <c r="T178" s="62">
        <f t="shared" si="142"/>
        <v>407.41464279973172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-5.1431925385259088E-14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376.68007030857598</v>
      </c>
      <c r="AO178" s="62">
        <f t="shared" si="144"/>
        <v>532.90758914457626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1.0286385077051818E-13</v>
      </c>
      <c r="BF178" s="14">
        <f t="shared" si="167"/>
        <v>1.5402366592183556E-12</v>
      </c>
      <c r="BG178" s="22">
        <f t="shared" si="168"/>
        <v>2.8617333882306215E-12</v>
      </c>
      <c r="BH178" s="62">
        <f t="shared" si="116"/>
        <v>289.04602628147325</v>
      </c>
      <c r="BI178" s="62">
        <f ca="1">AVERAGE(OFFSET($BH$3,0,0,'Données projet'!$E$11+1,1))-AVERAGE(OFFSET($H$3,0,0,'Données projet'!$E$11+1,1))</f>
        <v>406.87679146534634</v>
      </c>
      <c r="BJ178" s="62">
        <f t="shared" si="146"/>
        <v>252.43382636914751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199.99576079505897</v>
      </c>
      <c r="T179" s="62">
        <f t="shared" si="142"/>
        <v>407.41464279973172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-5.1431925385259088E-14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376.68007030857598</v>
      </c>
      <c r="AO179" s="62">
        <f t="shared" si="144"/>
        <v>532.90758914457626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1.0286385077051818E-13</v>
      </c>
      <c r="BF179" s="14">
        <f t="shared" si="167"/>
        <v>1.5402366592183556E-12</v>
      </c>
      <c r="BG179" s="22">
        <f t="shared" si="168"/>
        <v>2.8617333882306215E-12</v>
      </c>
      <c r="BH179" s="62">
        <f t="shared" si="116"/>
        <v>289.12040147384045</v>
      </c>
      <c r="BI179" s="62">
        <f ca="1">AVERAGE(OFFSET($BH$3,0,0,'Données projet'!$E$11+1,1))-AVERAGE(OFFSET($H$3,0,0,'Données projet'!$E$11+1,1))</f>
        <v>406.87679146534634</v>
      </c>
      <c r="BJ179" s="62">
        <f t="shared" si="146"/>
        <v>252.43382636914751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199.99576079505897</v>
      </c>
      <c r="T180" s="62">
        <f t="shared" si="142"/>
        <v>407.41464279973172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-5.1431925385259088E-14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376.68007030857598</v>
      </c>
      <c r="AO180" s="62">
        <f t="shared" si="144"/>
        <v>532.90758914457626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1.0286385077051818E-13</v>
      </c>
      <c r="BF180" s="14">
        <f t="shared" si="167"/>
        <v>1.5402366592183556E-12</v>
      </c>
      <c r="BG180" s="22">
        <f t="shared" si="168"/>
        <v>2.8617333882306215E-12</v>
      </c>
      <c r="BH180" s="62">
        <f t="shared" si="116"/>
        <v>289.1934864228981</v>
      </c>
      <c r="BI180" s="62">
        <f ca="1">AVERAGE(OFFSET($BH$3,0,0,'Données projet'!$E$11+1,1))-AVERAGE(OFFSET($H$3,0,0,'Données projet'!$E$11+1,1))</f>
        <v>406.87679146534634</v>
      </c>
      <c r="BJ180" s="62">
        <f t="shared" si="146"/>
        <v>252.43382636914751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199.99576079505897</v>
      </c>
      <c r="T181" s="62">
        <f t="shared" si="142"/>
        <v>407.41464279973172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-5.1431925385259088E-14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376.68007030857598</v>
      </c>
      <c r="AO181" s="62">
        <f t="shared" si="144"/>
        <v>532.90758914457626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1.0286385077051818E-13</v>
      </c>
      <c r="BF181" s="14">
        <f t="shared" si="167"/>
        <v>1.5402366592183556E-12</v>
      </c>
      <c r="BG181" s="22">
        <f t="shared" si="168"/>
        <v>2.8617333882306215E-12</v>
      </c>
      <c r="BH181" s="62">
        <f t="shared" si="116"/>
        <v>289.26530351148301</v>
      </c>
      <c r="BI181" s="62">
        <f ca="1">AVERAGE(OFFSET($BH$3,0,0,'Données projet'!$E$11+1,1))-AVERAGE(OFFSET($H$3,0,0,'Données projet'!$E$11+1,1))</f>
        <v>406.87679146534634</v>
      </c>
      <c r="BJ181" s="62">
        <f t="shared" si="146"/>
        <v>252.43382636914751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199.99576079505897</v>
      </c>
      <c r="T182" s="62">
        <f t="shared" si="142"/>
        <v>407.41464279973172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-5.1431925385259088E-14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376.68007030857598</v>
      </c>
      <c r="AO182" s="62">
        <f t="shared" si="144"/>
        <v>532.90758914457626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1.0286385077051818E-13</v>
      </c>
      <c r="BF182" s="14">
        <f t="shared" si="167"/>
        <v>1.5402366592183556E-12</v>
      </c>
      <c r="BG182" s="22">
        <f t="shared" si="168"/>
        <v>2.8617333882306215E-12</v>
      </c>
      <c r="BH182" s="62">
        <f t="shared" si="116"/>
        <v>289.33587473413996</v>
      </c>
      <c r="BI182" s="62">
        <f ca="1">AVERAGE(OFFSET($BH$3,0,0,'Données projet'!$E$11+1,1))-AVERAGE(OFFSET($H$3,0,0,'Données projet'!$E$11+1,1))</f>
        <v>406.87679146534634</v>
      </c>
      <c r="BJ182" s="62">
        <f t="shared" si="146"/>
        <v>252.43382636914751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199.99576079505897</v>
      </c>
      <c r="T183" s="62">
        <f t="shared" si="142"/>
        <v>407.41464279973172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-5.1431925385259088E-14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376.68007030857598</v>
      </c>
      <c r="AO183" s="62">
        <f t="shared" si="144"/>
        <v>532.90758914457626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1.0286385077051818E-13</v>
      </c>
      <c r="BF183" s="14">
        <f t="shared" si="167"/>
        <v>1.5402366592183556E-12</v>
      </c>
      <c r="BG183" s="22">
        <f t="shared" si="168"/>
        <v>2.8617333882306215E-12</v>
      </c>
      <c r="BH183" s="62">
        <f t="shared" si="116"/>
        <v>289.40522170385748</v>
      </c>
      <c r="BI183" s="62">
        <f ca="1">AVERAGE(OFFSET($BH$3,0,0,'Données projet'!$E$11+1,1))-AVERAGE(OFFSET($H$3,0,0,'Données projet'!$E$11+1,1))</f>
        <v>406.87679146534634</v>
      </c>
      <c r="BJ183" s="62">
        <f t="shared" si="146"/>
        <v>252.43382636914751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199.99576079505897</v>
      </c>
      <c r="T184" s="62">
        <f t="shared" si="142"/>
        <v>407.41464279973172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-5.1431925385259088E-14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376.68007030857598</v>
      </c>
      <c r="AO184" s="62">
        <f t="shared" si="144"/>
        <v>532.90758914457626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1.0286385077051818E-13</v>
      </c>
      <c r="BF184" s="14">
        <f t="shared" si="167"/>
        <v>1.5402366592183556E-12</v>
      </c>
      <c r="BG184" s="22">
        <f t="shared" si="168"/>
        <v>2.8617333882306215E-12</v>
      </c>
      <c r="BH184" s="62">
        <f t="shared" si="116"/>
        <v>289.47336565868693</v>
      </c>
      <c r="BI184" s="62">
        <f ca="1">AVERAGE(OFFSET($BH$3,0,0,'Données projet'!$E$11+1,1))-AVERAGE(OFFSET($H$3,0,0,'Données projet'!$E$11+1,1))</f>
        <v>406.87679146534634</v>
      </c>
      <c r="BJ184" s="62">
        <f t="shared" si="146"/>
        <v>252.43382636914751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199.99576079505897</v>
      </c>
      <c r="T185" s="62">
        <f t="shared" si="142"/>
        <v>407.41464279973172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-5.1431925385259088E-14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376.68007030857598</v>
      </c>
      <c r="AO185" s="62">
        <f t="shared" si="144"/>
        <v>532.90758914457626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1.0286385077051818E-13</v>
      </c>
      <c r="BF185" s="14">
        <f t="shared" si="167"/>
        <v>1.5402366592183556E-12</v>
      </c>
      <c r="BG185" s="22">
        <f t="shared" si="168"/>
        <v>2.8617333882306215E-12</v>
      </c>
      <c r="BH185" s="62">
        <f t="shared" si="116"/>
        <v>289.54032746824726</v>
      </c>
      <c r="BI185" s="62">
        <f ca="1">AVERAGE(OFFSET($BH$3,0,0,'Données projet'!$E$11+1,1))-AVERAGE(OFFSET($H$3,0,0,'Données projet'!$E$11+1,1))</f>
        <v>406.87679146534634</v>
      </c>
      <c r="BJ185" s="62">
        <f t="shared" si="146"/>
        <v>252.43382636914751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199.99576079505897</v>
      </c>
      <c r="T186" s="62">
        <f t="shared" si="142"/>
        <v>407.41464279973172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-5.1431925385259088E-14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376.68007030857598</v>
      </c>
      <c r="AO186" s="62">
        <f t="shared" si="144"/>
        <v>532.90758914457626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1.0286385077051818E-13</v>
      </c>
      <c r="BF186" s="14">
        <f t="shared" si="167"/>
        <v>1.5402366592183556E-12</v>
      </c>
      <c r="BG186" s="22">
        <f t="shared" si="168"/>
        <v>2.8617333882306215E-12</v>
      </c>
      <c r="BH186" s="62">
        <f t="shared" si="116"/>
        <v>289.6061276401158</v>
      </c>
      <c r="BI186" s="62">
        <f ca="1">AVERAGE(OFFSET($BH$3,0,0,'Données projet'!$E$11+1,1))-AVERAGE(OFFSET($H$3,0,0,'Données projet'!$E$11+1,1))</f>
        <v>406.87679146534634</v>
      </c>
      <c r="BJ186" s="62">
        <f t="shared" si="146"/>
        <v>252.43382636914751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199.99576079505897</v>
      </c>
      <c r="T187" s="62">
        <f t="shared" si="142"/>
        <v>407.41464279973172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-5.1431925385259088E-14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376.68007030857598</v>
      </c>
      <c r="AO187" s="62">
        <f t="shared" si="144"/>
        <v>532.90758914457626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1.0286385077051818E-13</v>
      </c>
      <c r="BF187" s="14">
        <f t="shared" si="167"/>
        <v>1.5402366592183556E-12</v>
      </c>
      <c r="BG187" s="22">
        <f t="shared" si="168"/>
        <v>2.8617333882306215E-12</v>
      </c>
      <c r="BH187" s="62">
        <f t="shared" si="116"/>
        <v>289.67078632610958</v>
      </c>
      <c r="BI187" s="62">
        <f ca="1">AVERAGE(OFFSET($BH$3,0,0,'Données projet'!$E$11+1,1))-AVERAGE(OFFSET($H$3,0,0,'Données projet'!$E$11+1,1))</f>
        <v>406.87679146534634</v>
      </c>
      <c r="BJ187" s="62">
        <f t="shared" si="146"/>
        <v>252.43382636914751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199.99576079505897</v>
      </c>
      <c r="T188" s="62">
        <f t="shared" si="142"/>
        <v>407.41464279973172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-5.1431925385259088E-14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376.68007030857598</v>
      </c>
      <c r="AO188" s="62">
        <f t="shared" si="144"/>
        <v>532.90758914457626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1.0286385077051818E-13</v>
      </c>
      <c r="BF188" s="14">
        <f t="shared" si="167"/>
        <v>1.5402366592183556E-12</v>
      </c>
      <c r="BG188" s="22">
        <f t="shared" si="168"/>
        <v>2.8617333882306215E-12</v>
      </c>
      <c r="BH188" s="62">
        <f t="shared" si="116"/>
        <v>289.73432332845658</v>
      </c>
      <c r="BI188" s="62">
        <f ca="1">AVERAGE(OFFSET($BH$3,0,0,'Données projet'!$E$11+1,1))-AVERAGE(OFFSET($H$3,0,0,'Données projet'!$E$11+1,1))</f>
        <v>406.87679146534634</v>
      </c>
      <c r="BJ188" s="62">
        <f t="shared" si="146"/>
        <v>252.43382636914751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199.99576079505897</v>
      </c>
      <c r="T189" s="62">
        <f t="shared" si="142"/>
        <v>407.41464279973172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-5.1431925385259088E-14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376.68007030857598</v>
      </c>
      <c r="AO189" s="62">
        <f t="shared" si="144"/>
        <v>532.90758914457626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1.0286385077051818E-13</v>
      </c>
      <c r="BF189" s="14">
        <f t="shared" si="167"/>
        <v>1.5402366592183556E-12</v>
      </c>
      <c r="BG189" s="22">
        <f t="shared" si="168"/>
        <v>2.8617333882306215E-12</v>
      </c>
      <c r="BH189" s="62">
        <f t="shared" si="116"/>
        <v>289.79675810586025</v>
      </c>
      <c r="BI189" s="62">
        <f ca="1">AVERAGE(OFFSET($BH$3,0,0,'Données projet'!$E$11+1,1))-AVERAGE(OFFSET($H$3,0,0,'Données projet'!$E$11+1,1))</f>
        <v>406.87679146534634</v>
      </c>
      <c r="BJ189" s="62">
        <f t="shared" si="146"/>
        <v>252.43382636914751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199.99576079505897</v>
      </c>
      <c r="T190" s="62">
        <f t="shared" si="142"/>
        <v>407.41464279973172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-5.1431925385259088E-14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376.68007030857598</v>
      </c>
      <c r="AO190" s="62">
        <f t="shared" si="144"/>
        <v>532.90758914457626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1.0286385077051818E-13</v>
      </c>
      <c r="BF190" s="14">
        <f t="shared" si="167"/>
        <v>1.5402366592183556E-12</v>
      </c>
      <c r="BG190" s="22">
        <f t="shared" si="168"/>
        <v>2.8617333882306215E-12</v>
      </c>
      <c r="BH190" s="62">
        <f t="shared" si="116"/>
        <v>289.85810977945926</v>
      </c>
      <c r="BI190" s="62">
        <f ca="1">AVERAGE(OFFSET($BH$3,0,0,'Données projet'!$E$11+1,1))-AVERAGE(OFFSET($H$3,0,0,'Données projet'!$E$11+1,1))</f>
        <v>406.87679146534634</v>
      </c>
      <c r="BJ190" s="62">
        <f t="shared" si="146"/>
        <v>252.43382636914751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199.99576079505897</v>
      </c>
      <c r="T191" s="62">
        <f t="shared" si="142"/>
        <v>407.41464279973172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-5.1431925385259088E-14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376.68007030857598</v>
      </c>
      <c r="AO191" s="62">
        <f t="shared" si="144"/>
        <v>532.90758914457626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1.0286385077051818E-13</v>
      </c>
      <c r="BF191" s="14">
        <f t="shared" si="167"/>
        <v>1.5402366592183556E-12</v>
      </c>
      <c r="BG191" s="22">
        <f t="shared" si="168"/>
        <v>2.8617333882306215E-12</v>
      </c>
      <c r="BH191" s="62">
        <f t="shared" si="116"/>
        <v>289.91839713868308</v>
      </c>
      <c r="BI191" s="62">
        <f ca="1">AVERAGE(OFFSET($BH$3,0,0,'Données projet'!$E$11+1,1))-AVERAGE(OFFSET($H$3,0,0,'Données projet'!$E$11+1,1))</f>
        <v>406.87679146534634</v>
      </c>
      <c r="BJ191" s="62">
        <f t="shared" si="146"/>
        <v>252.43382636914751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199.99576079505897</v>
      </c>
      <c r="T192" s="62">
        <f t="shared" si="142"/>
        <v>407.41464279973172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-5.1431925385259088E-14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376.68007030857598</v>
      </c>
      <c r="AO192" s="62">
        <f t="shared" si="144"/>
        <v>532.90758914457626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1.0286385077051818E-13</v>
      </c>
      <c r="BF192" s="14">
        <f t="shared" si="167"/>
        <v>1.5402366592183556E-12</v>
      </c>
      <c r="BG192" s="22">
        <f t="shared" si="168"/>
        <v>2.8617333882306215E-12</v>
      </c>
      <c r="BH192" s="62">
        <f t="shared" si="116"/>
        <v>289.9776386470067</v>
      </c>
      <c r="BI192" s="62">
        <f ca="1">AVERAGE(OFFSET($BH$3,0,0,'Données projet'!$E$11+1,1))-AVERAGE(OFFSET($H$3,0,0,'Données projet'!$E$11+1,1))</f>
        <v>406.87679146534634</v>
      </c>
      <c r="BJ192" s="62">
        <f t="shared" si="146"/>
        <v>252.43382636914751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199.99576079505897</v>
      </c>
      <c r="T193" s="62">
        <f t="shared" si="142"/>
        <v>407.41464279973172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-5.1431925385259088E-14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376.68007030857598</v>
      </c>
      <c r="AO193" s="62">
        <f t="shared" si="144"/>
        <v>532.90758914457626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1.0286385077051818E-13</v>
      </c>
      <c r="BF193" s="14">
        <f t="shared" si="167"/>
        <v>1.5402366592183556E-12</v>
      </c>
      <c r="BG193" s="22">
        <f t="shared" si="168"/>
        <v>2.8617333882306215E-12</v>
      </c>
      <c r="BH193" s="62">
        <f t="shared" si="116"/>
        <v>290.03585244760512</v>
      </c>
      <c r="BI193" s="62">
        <f ca="1">AVERAGE(OFFSET($BH$3,0,0,'Données projet'!$E$11+1,1))-AVERAGE(OFFSET($H$3,0,0,'Données projet'!$E$11+1,1))</f>
        <v>406.87679146534634</v>
      </c>
      <c r="BJ193" s="62">
        <f t="shared" si="146"/>
        <v>252.43382636914751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199.99576079505897</v>
      </c>
      <c r="T194" s="62">
        <f t="shared" si="142"/>
        <v>407.41464279973172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-5.1431925385259088E-14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376.68007030857598</v>
      </c>
      <c r="AO194" s="62">
        <f t="shared" si="144"/>
        <v>532.90758914457626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1.0286385077051818E-13</v>
      </c>
      <c r="BF194" s="14">
        <f t="shared" si="167"/>
        <v>1.5402366592183556E-12</v>
      </c>
      <c r="BG194" s="22">
        <f t="shared" si="168"/>
        <v>2.8617333882306215E-12</v>
      </c>
      <c r="BH194" s="62">
        <f t="shared" si="116"/>
        <v>290.09305636890969</v>
      </c>
      <c r="BI194" s="62">
        <f ca="1">AVERAGE(OFFSET($BH$3,0,0,'Données projet'!$E$11+1,1))-AVERAGE(OFFSET($H$3,0,0,'Données projet'!$E$11+1,1))</f>
        <v>406.87679146534634</v>
      </c>
      <c r="BJ194" s="62">
        <f t="shared" si="146"/>
        <v>252.43382636914751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199.99576079505897</v>
      </c>
      <c r="T195" s="62">
        <f t="shared" si="142"/>
        <v>407.41464279973172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-5.1431925385259088E-14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376.68007030857598</v>
      </c>
      <c r="AO195" s="62">
        <f t="shared" si="144"/>
        <v>532.90758914457626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1.0286385077051818E-13</v>
      </c>
      <c r="BF195" s="14">
        <f t="shared" si="167"/>
        <v>1.5402366592183556E-12</v>
      </c>
      <c r="BG195" s="22">
        <f t="shared" si="168"/>
        <v>2.8617333882306215E-12</v>
      </c>
      <c r="BH195" s="62">
        <f t="shared" si="116"/>
        <v>290.1492679300685</v>
      </c>
      <c r="BI195" s="62">
        <f ca="1">AVERAGE(OFFSET($BH$3,0,0,'Données projet'!$E$11+1,1))-AVERAGE(OFFSET($H$3,0,0,'Données projet'!$E$11+1,1))</f>
        <v>406.87679146534634</v>
      </c>
      <c r="BJ195" s="62">
        <f t="shared" si="146"/>
        <v>252.43382636914751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199.99576079505897</v>
      </c>
      <c r="T196" s="62">
        <f t="shared" si="142"/>
        <v>407.41464279973172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-5.1431925385259088E-14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376.68007030857598</v>
      </c>
      <c r="AO196" s="62">
        <f t="shared" si="144"/>
        <v>532.90758914457626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1.0286385077051818E-13</v>
      </c>
      <c r="BF196" s="14">
        <f t="shared" si="167"/>
        <v>1.5402366592183556E-12</v>
      </c>
      <c r="BG196" s="22">
        <f t="shared" si="168"/>
        <v>2.8617333882306215E-12</v>
      </c>
      <c r="BH196" s="62">
        <f t="shared" ref="BH196:BH203" si="194">BG196+(AY196+AZ196)*44/12</f>
        <v>290.20450434631135</v>
      </c>
      <c r="BI196" s="62">
        <f ca="1">AVERAGE(OFFSET($BH$3,0,0,'Données projet'!$E$11+1,1))-AVERAGE(OFFSET($H$3,0,0,'Données projet'!$E$11+1,1))</f>
        <v>406.87679146534634</v>
      </c>
      <c r="BJ196" s="62">
        <f t="shared" si="146"/>
        <v>252.43382636914751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199.99576079505897</v>
      </c>
      <c r="T197" s="62">
        <f t="shared" ref="T197:T203" si="204">$T$3</f>
        <v>407.41464279973172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-5.1431925385259088E-14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376.68007030857598</v>
      </c>
      <c r="AO197" s="62">
        <f t="shared" ref="AO197:AO203" si="205">$AO$3</f>
        <v>532.90758914457626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1.0286385077051818E-13</v>
      </c>
      <c r="BF197" s="14">
        <f t="shared" si="167"/>
        <v>1.5402366592183556E-12</v>
      </c>
      <c r="BG197" s="22">
        <f t="shared" si="168"/>
        <v>2.8617333882306215E-12</v>
      </c>
      <c r="BH197" s="62">
        <f t="shared" si="194"/>
        <v>290.25878253422258</v>
      </c>
      <c r="BI197" s="62">
        <f ca="1">AVERAGE(OFFSET($BH$3,0,0,'Données projet'!$E$11+1,1))-AVERAGE(OFFSET($H$3,0,0,'Données projet'!$E$11+1,1))</f>
        <v>406.87679146534634</v>
      </c>
      <c r="BJ197" s="62">
        <f t="shared" ref="BJ197:BJ203" si="206">$BJ$3</f>
        <v>252.43382636914751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199.99576079505897</v>
      </c>
      <c r="T198" s="62">
        <f t="shared" si="204"/>
        <v>407.41464279973172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-5.1431925385259088E-14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376.68007030857598</v>
      </c>
      <c r="AO198" s="62">
        <f t="shared" si="205"/>
        <v>532.90758914457626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1.0286385077051818E-13</v>
      </c>
      <c r="BF198" s="14">
        <f t="shared" si="167"/>
        <v>1.5402366592183556E-12</v>
      </c>
      <c r="BG198" s="22">
        <f t="shared" si="168"/>
        <v>2.8617333882306215E-12</v>
      </c>
      <c r="BH198" s="62">
        <f t="shared" si="194"/>
        <v>290.31211911692134</v>
      </c>
      <c r="BI198" s="62">
        <f ca="1">AVERAGE(OFFSET($BH$3,0,0,'Données projet'!$E$11+1,1))-AVERAGE(OFFSET($H$3,0,0,'Données projet'!$E$11+1,1))</f>
        <v>406.87679146534634</v>
      </c>
      <c r="BJ198" s="62">
        <f t="shared" si="206"/>
        <v>252.43382636914751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199.99576079505897</v>
      </c>
      <c r="T199" s="62">
        <f t="shared" si="204"/>
        <v>407.41464279973172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-5.1431925385259088E-14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376.68007030857598</v>
      </c>
      <c r="AO199" s="62">
        <f t="shared" si="205"/>
        <v>532.90758914457626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1.0286385077051818E-13</v>
      </c>
      <c r="BF199" s="14">
        <f t="shared" si="167"/>
        <v>1.5402366592183556E-12</v>
      </c>
      <c r="BG199" s="22">
        <f t="shared" si="168"/>
        <v>2.8617333882306215E-12</v>
      </c>
      <c r="BH199" s="62">
        <f t="shared" si="194"/>
        <v>290.36453042915304</v>
      </c>
      <c r="BI199" s="62">
        <f ca="1">AVERAGE(OFFSET($BH$3,0,0,'Données projet'!$E$11+1,1))-AVERAGE(OFFSET($H$3,0,0,'Données projet'!$E$11+1,1))</f>
        <v>406.87679146534634</v>
      </c>
      <c r="BJ199" s="62">
        <f t="shared" si="206"/>
        <v>252.43382636914751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199.99576079505897</v>
      </c>
      <c r="T200" s="62">
        <f t="shared" si="204"/>
        <v>407.41464279973172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-5.1431925385259088E-14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376.68007030857598</v>
      </c>
      <c r="AO200" s="62">
        <f t="shared" si="205"/>
        <v>532.90758914457626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1.0286385077051818E-13</v>
      </c>
      <c r="BF200" s="14">
        <f t="shared" si="167"/>
        <v>1.5402366592183556E-12</v>
      </c>
      <c r="BG200" s="22">
        <f t="shared" si="168"/>
        <v>2.8617333882306215E-12</v>
      </c>
      <c r="BH200" s="62">
        <f t="shared" si="194"/>
        <v>290.41603252229163</v>
      </c>
      <c r="BI200" s="62">
        <f ca="1">AVERAGE(OFFSET($BH$3,0,0,'Données projet'!$E$11+1,1))-AVERAGE(OFFSET($H$3,0,0,'Données projet'!$E$11+1,1))</f>
        <v>406.87679146534634</v>
      </c>
      <c r="BJ200" s="62">
        <f t="shared" si="206"/>
        <v>252.43382636914751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199.99576079505897</v>
      </c>
      <c r="T201" s="62">
        <f t="shared" si="204"/>
        <v>407.41464279973172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-5.1431925385259088E-14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376.68007030857598</v>
      </c>
      <c r="AO201" s="62">
        <f t="shared" si="205"/>
        <v>532.90758914457626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1.0286385077051818E-13</v>
      </c>
      <c r="BF201" s="14">
        <f t="shared" si="167"/>
        <v>1.5402366592183556E-12</v>
      </c>
      <c r="BG201" s="22">
        <f t="shared" si="168"/>
        <v>2.8617333882306215E-12</v>
      </c>
      <c r="BH201" s="62">
        <f t="shared" si="194"/>
        <v>290.46664116925575</v>
      </c>
      <c r="BI201" s="62">
        <f ca="1">AVERAGE(OFFSET($BH$3,0,0,'Données projet'!$E$11+1,1))-AVERAGE(OFFSET($H$3,0,0,'Données projet'!$E$11+1,1))</f>
        <v>406.87679146534634</v>
      </c>
      <c r="BJ201" s="62">
        <f t="shared" si="206"/>
        <v>252.43382636914751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199.99576079505897</v>
      </c>
      <c r="T202" s="62">
        <f t="shared" si="204"/>
        <v>407.41464279973172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-5.1431925385259088E-14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376.68007030857598</v>
      </c>
      <c r="AO202" s="62">
        <f t="shared" si="205"/>
        <v>532.90758914457626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1.0286385077051818E-13</v>
      </c>
      <c r="BF202" s="14">
        <f t="shared" si="167"/>
        <v>1.5402366592183556E-12</v>
      </c>
      <c r="BG202" s="22">
        <f t="shared" si="168"/>
        <v>2.8617333882306215E-12</v>
      </c>
      <c r="BH202" s="62">
        <f t="shared" si="194"/>
        <v>290.51637186933897</v>
      </c>
      <c r="BI202" s="62">
        <f ca="1">AVERAGE(OFFSET($BH$3,0,0,'Données projet'!$E$11+1,1))-AVERAGE(OFFSET($H$3,0,0,'Données projet'!$E$11+1,1))</f>
        <v>406.87679146534634</v>
      </c>
      <c r="BJ202" s="62">
        <f t="shared" si="206"/>
        <v>252.43382636914751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199.99576079505897</v>
      </c>
      <c r="T203" s="62">
        <f t="shared" si="204"/>
        <v>407.41464279973172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-5.1431925385259088E-14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376.68007030857598</v>
      </c>
      <c r="AO203" s="62">
        <f t="shared" si="205"/>
        <v>532.90758914457626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1.0286385077051818E-13</v>
      </c>
      <c r="BF203" s="14">
        <f t="shared" si="167"/>
        <v>1.5402366592183556E-12</v>
      </c>
      <c r="BG203" s="22">
        <f t="shared" si="168"/>
        <v>2.8617333882306215E-12</v>
      </c>
      <c r="BH203" s="62">
        <f t="shared" si="194"/>
        <v>290.56523985295695</v>
      </c>
      <c r="BI203" s="62">
        <f ca="1">AVERAGE(OFFSET($BH$3,0,0,'Données projet'!$E$11+1,1))-AVERAGE(OFFSET($H$3,0,0,'Données projet'!$E$11+1,1))</f>
        <v>406.87679146534634</v>
      </c>
      <c r="BJ203" s="62">
        <f t="shared" si="206"/>
        <v>252.43382636914751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2.0243974584998852</v>
      </c>
      <c r="BA205" s="88">
        <f>EXP(LN('Données projet'!B88)/'Données projet'!A88)</f>
        <v>1.185906184594963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I26" sqref="I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2.3188</v>
      </c>
      <c r="C6" s="156">
        <f ca="1">IF(OR('Données projet'!B9="",'Données projet'!C9="",'Données projet'!C9=0%),0,Calculateur!S3)</f>
        <v>199.99576079505897</v>
      </c>
      <c r="D6" s="156">
        <f>IF(OR('Données projet'!B9="",'Données projet'!C9="",'Données projet'!C9=0%),0,Calculateur!T3)</f>
        <v>407.41464279973172</v>
      </c>
      <c r="E6" s="156">
        <f ca="1">MIN(C6,D6)</f>
        <v>199.99576079505897</v>
      </c>
      <c r="F6" s="156">
        <f ca="1">E6*B6</f>
        <v>463.75017013158276</v>
      </c>
      <c r="G6" s="156">
        <f ca="1">F6*(100%-'Données projet'!$C$24)*(100%-'Données projet'!$C$25)*(100%-'Données projet'!$C$26)*(100%-'Données projet'!$C$27)</f>
        <v>396.50639546250329</v>
      </c>
      <c r="H6" s="157">
        <f>IF(OR('Données projet'!B9="",'Données projet'!C9="",'Données projet'!C9=0%),0,AVERAGE(Calculateur!$AC$3:$AC$33)*B6)</f>
        <v>22.455217426270863</v>
      </c>
      <c r="I6" s="158">
        <f>H6*(100%-'Données projet'!$C$24)*(100%-'Données projet'!$C$25)*(100%-'Données projet'!$C$26)*(100%-'Données projet'!$C$27)</f>
        <v>19.199210899461587</v>
      </c>
      <c r="J6" s="159">
        <f>IF(OR('Données projet'!B9="",'Données projet'!C9="",'Données projet'!C9=0%),0,SUM(Calculateur!$V$3:$V$33)*VLOOKUP('Données projet'!$B$9,Paramètres!$A$1:$I$89,9,0)*B6)</f>
        <v>119.65008</v>
      </c>
      <c r="K6" s="160">
        <f>J6*(100%-'Données projet'!$C$24)*(100%-'Données projet'!$C$25)*(100%-'Données projet'!$C$26)*(100%-'Données projet'!$C$27)</f>
        <v>102.3008184</v>
      </c>
      <c r="L6" s="161">
        <f ca="1">G6+I6+K6</f>
        <v>518.00642476196492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Robinier faux-acacia</v>
      </c>
      <c r="B7" s="163">
        <f>'Données projet'!D10</f>
        <v>1.2121</v>
      </c>
      <c r="C7" s="156">
        <f ca="1">IF(OR('Données projet'!B10="",'Données projet'!C10="",'Données projet'!C10=0%),0,Calculateur!AN3)</f>
        <v>376.68007030857598</v>
      </c>
      <c r="D7" s="156">
        <f>IF(OR('Données projet'!B10="",'Données projet'!C10="",'Données projet'!C10=0%),0,Calculateur!AO3)</f>
        <v>532.90758914457626</v>
      </c>
      <c r="E7" s="156">
        <f t="shared" ref="E7:E15" ca="1" si="0">MIN(C7,D7)</f>
        <v>376.68007030857598</v>
      </c>
      <c r="F7" s="156">
        <f t="shared" ref="F7:F15" ca="1" si="1">E7*B7</f>
        <v>456.57391322102495</v>
      </c>
      <c r="G7" s="156">
        <f ca="1">F7*(100%-'Données projet'!$C$24)*(100%-'Données projet'!$C$25)*(100%-'Données projet'!$C$26)*(100%-'Données projet'!$C$27)</f>
        <v>390.37069580397628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30.302499999999998</v>
      </c>
      <c r="K7" s="160">
        <f>J7*(100%-'Données projet'!$C$24)*(100%-'Données projet'!$C$25)*(100%-'Données projet'!$C$26)*(100%-'Données projet'!$C$27)</f>
        <v>25.908637499999998</v>
      </c>
      <c r="L7" s="161">
        <f t="shared" ref="L7:L15" ca="1" si="2">G7+I7+K7</f>
        <v>416.27933330397627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1.7390999999999999</v>
      </c>
      <c r="C8" s="156">
        <f ca="1">IF(OR('Données projet'!B11="",'Données projet'!C11="",'Données projet'!C11=0%),0,Calculateur!BI3)</f>
        <v>406.87679146534634</v>
      </c>
      <c r="D8" s="156">
        <f>IF(OR('Données projet'!B11="",'Données projet'!C11="",'Données projet'!C11=0%),0,Calculateur!BJ3)</f>
        <v>252.43382636914751</v>
      </c>
      <c r="E8" s="156">
        <f t="shared" ca="1" si="0"/>
        <v>252.43382636914751</v>
      </c>
      <c r="F8" s="156">
        <f t="shared" ca="1" si="1"/>
        <v>439.00766743858441</v>
      </c>
      <c r="G8" s="156">
        <f ca="1">F8*(100%-'Données projet'!$C$24)*(100%-'Données projet'!$C$25)*(100%-'Données projet'!$C$26)*(100%-'Données projet'!$C$27)</f>
        <v>375.35155565998969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12.608474999999999</v>
      </c>
      <c r="K8" s="160">
        <f>J8*(100%-'Données projet'!$C$24)*(100%-'Données projet'!$C$25)*(100%-'Données projet'!$C$26)*(100%-'Données projet'!$C$27)</f>
        <v>10.780246125</v>
      </c>
      <c r="L8" s="161">
        <f t="shared" ca="1" si="2"/>
        <v>386.1318017849897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1359.331750791192</v>
      </c>
      <c r="G16" s="175">
        <f t="shared" ca="1" si="3"/>
        <v>1162.2286469264691</v>
      </c>
      <c r="H16" s="176">
        <f t="shared" si="3"/>
        <v>22.455217426270863</v>
      </c>
      <c r="I16" s="176">
        <f t="shared" si="3"/>
        <v>19.199210899461587</v>
      </c>
      <c r="J16" s="177">
        <f t="shared" si="3"/>
        <v>162.56105500000001</v>
      </c>
      <c r="K16" s="177">
        <f t="shared" si="3"/>
        <v>138.98970202499999</v>
      </c>
      <c r="L16" s="178">
        <f t="shared" ca="1" si="3"/>
        <v>1320.417559850931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Robinier faux-acacia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I24" sqref="I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4989.3999352022702</v>
      </c>
      <c r="U10" s="190">
        <f>'Données projet'!D9</f>
        <v>2.3188</v>
      </c>
      <c r="V10" s="189">
        <f>U10*T10</f>
        <v>11569.420569747024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Robinier faux-acacia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2530.8700565052168</v>
      </c>
      <c r="U11" s="190">
        <f>'Données projet'!D10</f>
        <v>1.2121</v>
      </c>
      <c r="V11" s="189">
        <f t="shared" ref="V11" si="0">U11*T11</f>
        <v>3067.6675954899733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1082.5695010338711</v>
      </c>
      <c r="U12" s="190">
        <f>'Données projet'!D11</f>
        <v>1.7390999999999999</v>
      </c>
      <c r="V12" s="189">
        <f t="shared" ref="V12:V19" si="1">U12*T12</f>
        <v>1882.6966192480052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5438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>
        <v>15</v>
      </c>
      <c r="D23" s="194">
        <f>B23*C23</f>
        <v>420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-12138.475215514994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>
        <v>25</v>
      </c>
      <c r="D24" s="194">
        <f t="shared" ref="D24:D42" si="2">B24*C24</f>
        <v>1000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3269.4540914999216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>
        <v>35</v>
      </c>
      <c r="D25" s="194">
        <f t="shared" si="2"/>
        <v>1820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34</v>
      </c>
      <c r="Q25" s="265"/>
      <c r="R25" s="25"/>
      <c r="S25" s="198" t="s">
        <v>266</v>
      </c>
      <c r="T25" s="341">
        <f ca="1">T23-T24</f>
        <v>-15407.929307014916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>
        <v>45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>
        <v>50</v>
      </c>
      <c r="D27" s="194">
        <f t="shared" si="2"/>
        <v>16250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620.38977068309714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34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32.535885167464116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31.134818342070929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29.794084537866919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28.511085682169305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27.283335581023259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26.108455101457672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24.98416756120351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23.908294316941166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22.878750542527435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21.893541189021473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20.950757118680833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Robinier faux-acacia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20.04857140543621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19.185235794675798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18.359077315479237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17.56849503873611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16.811956974867098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16.08799710513598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15.395212540799982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14.732260804593285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14.097857229275874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5</v>
      </c>
      <c r="B54" s="193">
        <f>'Données projet'!D62</f>
        <v>6</v>
      </c>
      <c r="C54" s="204">
        <v>4</v>
      </c>
      <c r="D54" s="191">
        <f>B54*C54</f>
        <v>24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13.490772468206577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10</v>
      </c>
      <c r="B55" s="193">
        <f>'Données projet'!D63</f>
        <v>28</v>
      </c>
      <c r="C55" s="204">
        <v>8</v>
      </c>
      <c r="D55" s="191">
        <f t="shared" ref="D55:D73" si="4">B55*C55</f>
        <v>224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12.909830113116346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15</v>
      </c>
      <c r="B56" s="193">
        <f>'Données projet'!D64</f>
        <v>23</v>
      </c>
      <c r="C56" s="204">
        <v>13</v>
      </c>
      <c r="D56" s="191">
        <f t="shared" si="4"/>
        <v>299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12.353904414465402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20</v>
      </c>
      <c r="B57" s="193">
        <f>'Données projet'!D65</f>
        <v>18</v>
      </c>
      <c r="C57" s="204">
        <v>19</v>
      </c>
      <c r="D57" s="191">
        <f t="shared" si="4"/>
        <v>342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11.821918099966895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25</v>
      </c>
      <c r="B58" s="193">
        <f>'Données projet'!D66</f>
        <v>14</v>
      </c>
      <c r="C58" s="204">
        <v>22</v>
      </c>
      <c r="D58" s="191">
        <f t="shared" si="4"/>
        <v>308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11.31284028704966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30</v>
      </c>
      <c r="B59" s="193">
        <f>'Données projet'!D67</f>
        <v>11</v>
      </c>
      <c r="C59" s="204">
        <v>25</v>
      </c>
      <c r="D59" s="191">
        <f t="shared" si="4"/>
        <v>275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10.825684485214989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35</v>
      </c>
      <c r="B60" s="193">
        <f>'Données projet'!D68</f>
        <v>9</v>
      </c>
      <c r="C60" s="204">
        <v>30</v>
      </c>
      <c r="D60" s="191">
        <f t="shared" si="4"/>
        <v>270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10.359506684416257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40</v>
      </c>
      <c r="B61" s="193">
        <f>'Données projet'!D69</f>
        <v>7</v>
      </c>
      <c r="C61" s="204">
        <v>37</v>
      </c>
      <c r="D61" s="191">
        <f t="shared" si="4"/>
        <v>259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9.913403525757186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45</v>
      </c>
      <c r="B62" s="193">
        <f>'Données projet'!D70</f>
        <v>312</v>
      </c>
      <c r="C62" s="204">
        <v>45</v>
      </c>
      <c r="D62" s="191">
        <f t="shared" si="4"/>
        <v>14040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9.4865105509638141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9.0780005272381015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8.6870818442469862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8.3129969801406602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7.9550210336274283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7.6124603192606974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8</v>
      </c>
      <c r="C85" s="204">
        <v>10</v>
      </c>
      <c r="D85" s="191">
        <f>B85*C85</f>
        <v>80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21</v>
      </c>
      <c r="C86" s="204">
        <v>10</v>
      </c>
      <c r="D86" s="191">
        <f t="shared" ref="D86:D104" si="6">B86*C86</f>
        <v>210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21</v>
      </c>
      <c r="C87" s="204">
        <v>10</v>
      </c>
      <c r="D87" s="191">
        <f t="shared" si="6"/>
        <v>210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21</v>
      </c>
      <c r="C88" s="204">
        <v>10</v>
      </c>
      <c r="D88" s="191">
        <f t="shared" si="6"/>
        <v>210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21</v>
      </c>
      <c r="C89" s="204">
        <v>20</v>
      </c>
      <c r="D89" s="191">
        <f t="shared" si="6"/>
        <v>420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21</v>
      </c>
      <c r="C90" s="204">
        <v>30</v>
      </c>
      <c r="D90" s="191">
        <f t="shared" si="6"/>
        <v>630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21</v>
      </c>
      <c r="C91" s="204">
        <v>30</v>
      </c>
      <c r="D91" s="191">
        <f t="shared" si="6"/>
        <v>630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21</v>
      </c>
      <c r="C92" s="204">
        <v>40</v>
      </c>
      <c r="D92" s="191">
        <f t="shared" si="6"/>
        <v>840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21</v>
      </c>
      <c r="C93" s="204">
        <v>50</v>
      </c>
      <c r="D93" s="191">
        <f t="shared" si="6"/>
        <v>1050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21</v>
      </c>
      <c r="C94" s="204">
        <v>60</v>
      </c>
      <c r="D94" s="191">
        <f t="shared" si="6"/>
        <v>1260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21</v>
      </c>
      <c r="C95" s="204">
        <v>70</v>
      </c>
      <c r="D95" s="191">
        <f t="shared" si="6"/>
        <v>1470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21</v>
      </c>
      <c r="C96" s="204">
        <v>70</v>
      </c>
      <c r="D96" s="191">
        <f t="shared" si="6"/>
        <v>1470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21</v>
      </c>
      <c r="C97" s="204">
        <v>80</v>
      </c>
      <c r="D97" s="191">
        <f t="shared" si="6"/>
        <v>1680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21</v>
      </c>
      <c r="C98" s="204">
        <v>80</v>
      </c>
      <c r="D98" s="191">
        <f t="shared" si="6"/>
        <v>1680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21</v>
      </c>
      <c r="C99" s="204">
        <v>90</v>
      </c>
      <c r="D99" s="191">
        <f t="shared" si="6"/>
        <v>1890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21</v>
      </c>
      <c r="C100" s="204">
        <v>90</v>
      </c>
      <c r="D100" s="191">
        <f t="shared" si="6"/>
        <v>1890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105</v>
      </c>
      <c r="B101" s="193">
        <f>'Données projet'!D104</f>
        <v>20</v>
      </c>
      <c r="C101" s="204">
        <v>100</v>
      </c>
      <c r="D101" s="191">
        <f t="shared" si="6"/>
        <v>2000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110</v>
      </c>
      <c r="B102" s="193">
        <f>'Données projet'!D105</f>
        <v>19</v>
      </c>
      <c r="C102" s="204">
        <v>100</v>
      </c>
      <c r="D102" s="191">
        <f t="shared" si="6"/>
        <v>1900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115</v>
      </c>
      <c r="B103" s="193">
        <f>'Données projet'!D106</f>
        <v>18</v>
      </c>
      <c r="C103" s="204">
        <v>110</v>
      </c>
      <c r="D103" s="191">
        <f t="shared" si="6"/>
        <v>1980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120</v>
      </c>
      <c r="B104" s="193">
        <f>'Données projet'!D107</f>
        <v>284</v>
      </c>
      <c r="C104" s="204">
        <v>200</v>
      </c>
      <c r="D104" s="191">
        <f t="shared" si="6"/>
        <v>56800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2025-02-20T13:17:40Z</dcterms:modified>
</cp:coreProperties>
</file>