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Dominique LIGNEAU/2.Dossier_LBC_déposé/"/>
    </mc:Choice>
  </mc:AlternateContent>
  <xr:revisionPtr revIDLastSave="24" documentId="11_E6967C7E78D5A5CAE6D435F968EBF6B69F8688AF" xr6:coauthVersionLast="47" xr6:coauthVersionMax="47" xr10:uidLastSave="{F5F04947-6232-4015-A0C9-B4D4EB17A4CA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<sst xmlns="http://schemas.openxmlformats.org/spreadsheetml/2006/main" count="1171" uniqueCount="325">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</sst>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1.7202304100925723</c:v>
                </c:pt>
                <c:pt idx="2">
                  <c:v>2.2298741320266284</c:v>
                </c:pt>
                <c:pt idx="3">
                  <c:v>2.8911257088074844</c:v>
                </c:pt>
                <c:pt idx="4">
                  <c:v>3.7492588904152253</c:v>
                </c:pt>
                <c:pt idx="5">
                  <c:v>9.4527708386346081</c:v>
                </c:pt>
                <c:pt idx="6">
                  <c:v>16.799486671896954</c:v>
                </c:pt>
                <c:pt idx="7">
                  <c:v>25.664243314453273</c:v>
                </c:pt>
                <c:pt idx="8">
                  <c:v>35.922764560948956</c:v>
                </c:pt>
                <c:pt idx="9">
                  <c:v>47.453531707676156</c:v>
                </c:pt>
                <c:pt idx="10">
                  <c:v>60.137455844870459</c:v>
                </c:pt>
                <c:pt idx="11">
                  <c:v>73.857406838666478</c:v>
                </c:pt>
                <c:pt idx="12">
                  <c:v>88.497823262041379</c:v>
                </c:pt>
                <c:pt idx="13">
                  <c:v>103.94441176932362</c:v>
                </c:pt>
                <c:pt idx="14">
                  <c:v>120.08391644444065</c:v>
                </c:pt>
                <c:pt idx="15">
                  <c:v>136.80393960137704</c:v>
                </c:pt>
                <c:pt idx="16">
                  <c:v>153.99280012767676</c:v>
                </c:pt>
                <c:pt idx="17">
                  <c:v>171.53941943248637</c:v>
                </c:pt>
                <c:pt idx="18">
                  <c:v>189.3332279334883</c:v>
                </c:pt>
                <c:pt idx="19">
                  <c:v>207.26408700923182</c:v>
                </c:pt>
                <c:pt idx="20">
                  <c:v>225.22222271584272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9"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4.3600000000000003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207</v>
      </c>
      <c r="C9" s="32">
        <v>1</v>
      </c>
      <c r="D9" s="33">
        <f t="shared" ref="D9:D18" si="0">C9*$C$5</f>
        <v>4.3600000000000003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</v>
      </c>
      <c r="D19" s="38">
        <f>SUM(D9:D18)</f>
        <v>4.3600000000000003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0.15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Peuplier Koster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9" t="s">
        <v>42</v>
      </c>
      <c r="D34" s="259"/>
      <c r="E34" s="260" t="s">
        <v>43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</v>
      </c>
      <c r="B36" s="60">
        <v>2.94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0.73499999999999999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</v>
      </c>
      <c r="B37" s="60">
        <v>7.6591666666666711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4.7191666666666716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</v>
      </c>
      <c r="B38" s="60">
        <v>13.873589743589744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6.2144230769230724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</v>
      </c>
      <c r="B39" s="60">
        <v>21.480576923076921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7.6069871794871773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</v>
      </c>
      <c r="B40" s="60">
        <v>30.377435897435895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8.8968589743589739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</v>
      </c>
      <c r="B41" s="60">
        <v>40.46147435897435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10.084038461538455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</v>
      </c>
      <c r="B42" s="60">
        <v>51.630000000000017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11.168525641025667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11</v>
      </c>
      <c r="B43" s="60">
        <v>63.780320512820509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12.150320512820493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12</v>
      </c>
      <c r="B44" s="60">
        <v>76.80974358974359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13.029423076923081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13</v>
      </c>
      <c r="B45" s="60">
        <v>90.615576923076929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13.805833333333339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14</v>
      </c>
      <c r="B46" s="60">
        <v>105.09512820512822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14.47955128205129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15</v>
      </c>
      <c r="B47" s="60">
        <v>120.14570512820511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15.050576923076889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16</v>
      </c>
      <c r="B48" s="60">
        <v>135.66461538461539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15.51891025641028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17</v>
      </c>
      <c r="B49" s="60">
        <v>151.54916666666668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15.884551282051291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18</v>
      </c>
      <c r="B50" s="50">
        <v>167.69666666666663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16.147499999999951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19</v>
      </c>
      <c r="B51" s="50">
        <v>184.00442307692299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16.30775641025636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20</v>
      </c>
      <c r="B52" s="50">
        <v>200.36974358974356</v>
      </c>
      <c r="C52" s="50" t="s">
        <v>324</v>
      </c>
      <c r="D52" s="50">
        <v>200.36974358974356</v>
      </c>
      <c r="E52" s="51">
        <v>0.7</v>
      </c>
      <c r="F52" s="51">
        <v>0.15</v>
      </c>
      <c r="G52" s="51">
        <v>0.15</v>
      </c>
      <c r="H52" s="51">
        <v>0</v>
      </c>
      <c r="I52" s="49">
        <f t="shared" si="1"/>
        <v>16.365320512820574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/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9" t="s">
        <v>42</v>
      </c>
      <c r="D60" s="259"/>
      <c r="E60" s="260" t="s">
        <v>43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9" t="s">
        <v>42</v>
      </c>
      <c r="D86" s="259"/>
      <c r="E86" s="260" t="s">
        <v>43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9" t="s">
        <v>42</v>
      </c>
      <c r="D112" s="259"/>
      <c r="E112" s="260" t="s">
        <v>43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9" t="s">
        <v>42</v>
      </c>
      <c r="D138" s="259"/>
      <c r="E138" s="260" t="s">
        <v>43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9" t="s">
        <v>42</v>
      </c>
      <c r="D164" s="259"/>
      <c r="E164" s="260" t="s">
        <v>43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9" t="s">
        <v>42</v>
      </c>
      <c r="D190" s="259"/>
      <c r="E190" s="260" t="s">
        <v>43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9" t="s">
        <v>42</v>
      </c>
      <c r="D216" s="259"/>
      <c r="E216" s="260" t="s">
        <v>43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9" t="s">
        <v>42</v>
      </c>
      <c r="D242" s="259"/>
      <c r="E242" s="260" t="s">
        <v>43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9" t="s">
        <v>42</v>
      </c>
      <c r="D268" s="259"/>
      <c r="E268" s="260" t="s">
        <v>43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8" sqref="C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58</v>
      </c>
      <c r="D8" s="23"/>
      <c r="E8" s="105">
        <v>4</v>
      </c>
      <c r="F8" s="61">
        <v>0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92.058412565764968</v>
      </c>
      <c r="T3" s="59">
        <f>IF('Données projet'!E9&gt;30,$R$33-$H$33,LOOKUP('Données projet'!$E$9,$A$3:$A$203,R3:R203)-LOOKUP('Données projet'!$E$9,$A$3:$A$203,$H$3:$H$203))</f>
        <v>249.6666671602872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0.73499999999999999</v>
      </c>
      <c r="N4" s="13">
        <f>IF('Données projet'!$A$36&gt;35,N3+M4-V3,IF(A4&lt;'Données projet'!$A$36,$K$205^A4,IF(A4='Données projet'!$A$36,'Données projet'!$B$36,N3+M4-V3)))</f>
        <v>1.3094437062921891</v>
      </c>
      <c r="O4" s="13">
        <f>N4*VLOOKUP('Données projet'!$B$9,Paramètres!$A$1:$I$89,3,0)*VLOOKUP('Données projet'!$B$9,Paramètres!$A$1:$I$89,5,0)</f>
        <v>0.6659306912719557</v>
      </c>
      <c r="P4" s="13">
        <f>EXP(-1.0587+0.8836*LN(O4)+0.284)</f>
        <v>0.32176141021660248</v>
      </c>
      <c r="Q4" s="20">
        <f t="shared" ref="Q4:Q34" si="2">(O4+P4)*0.475*44/12</f>
        <v>1.7202304100925723</v>
      </c>
      <c r="R4" s="59">
        <f t="shared" si="0"/>
        <v>259.60911929898145</v>
      </c>
      <c r="S4" s="59">
        <f ca="1">AVERAGE(OFFSET($R$3,0,0,'Données projet'!$E$9+1,1))-AVERAGE(OFFSET($H$3,0,0,'Données projet'!$E$9+1,1))</f>
        <v>92.058412565764968</v>
      </c>
      <c r="T4" s="59">
        <f>$T$3</f>
        <v>249.6666671602872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0.73499999999999999</v>
      </c>
      <c r="N5" s="13">
        <f>IF('Données projet'!$A$36&gt;35,N4+M5-V4,IF(A5&lt;'Données projet'!$A$36,$K$205^A5,IF(A5='Données projet'!$A$36,'Données projet'!$B$36,N4+M5-V4)))</f>
        <v>1.7146428199482249</v>
      </c>
      <c r="O5" s="13">
        <f>N5*VLOOKUP('Données projet'!$B$9,Paramètres!$A$1:$I$89,3,0)*VLOOKUP('Données projet'!$B$9,Paramètres!$A$1:$I$89,5,0)</f>
        <v>0.87199875251286929</v>
      </c>
      <c r="P5" s="13">
        <f t="shared" ref="P5:P68" si="33">EXP(-1.0587+0.8836*LN(O5)+0.284)</f>
        <v>0.40831175391390312</v>
      </c>
      <c r="Q5" s="20">
        <f t="shared" si="2"/>
        <v>2.2298741320266284</v>
      </c>
      <c r="R5" s="59">
        <f t="shared" si="0"/>
        <v>261.34098524313777</v>
      </c>
      <c r="S5" s="59">
        <f ca="1">AVERAGE(OFFSET($R$3,0,0,'Données projet'!$E$9+1,1))-AVERAGE(OFFSET($H$3,0,0,'Données projet'!$E$9+1,1))</f>
        <v>92.058412565764968</v>
      </c>
      <c r="T5" s="59">
        <f t="shared" ref="T5:T68" si="34">$T$3</f>
        <v>249.6666671602872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0.73499999999999999</v>
      </c>
      <c r="N6" s="13">
        <f>IF('Données projet'!$A$36&gt;35,N5+M6-V5,IF(A6&lt;'Données projet'!$A$36,$K$205^A6,IF(A6='Données projet'!$A$36,'Données projet'!$B$36,N5+M6-V5)))</f>
        <v>2.2452282491202942</v>
      </c>
      <c r="O6" s="13">
        <f>N6*VLOOKUP('Données projet'!$B$9,Paramètres!$A$1:$I$89,3,0)*VLOOKUP('Données projet'!$B$9,Paramètres!$A$1:$I$89,5,0)</f>
        <v>1.1418332783726168</v>
      </c>
      <c r="P6" s="13">
        <f t="shared" si="33"/>
        <v>0.51814320515321177</v>
      </c>
      <c r="Q6" s="20">
        <f t="shared" si="2"/>
        <v>2.8911257088074844</v>
      </c>
      <c r="R6" s="59">
        <f t="shared" si="0"/>
        <v>263.22445904214078</v>
      </c>
      <c r="S6" s="59">
        <f ca="1">AVERAGE(OFFSET($R$3,0,0,'Données projet'!$E$9+1,1))-AVERAGE(OFFSET($H$3,0,0,'Données projet'!$E$9+1,1))</f>
        <v>92.058412565764968</v>
      </c>
      <c r="T6" s="59">
        <f t="shared" si="34"/>
        <v>249.6666671602872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2.94</v>
      </c>
      <c r="L7" s="12">
        <f>VLOOKUP(A7,'Données projet'!$A$35:$I$55,9,0)</f>
        <v>0.73499999999999999</v>
      </c>
      <c r="M7" s="12">
        <f t="array" ref="M7">INDEX(L:L,MIN(IF(ISNUMBER(L7:L203),ROW(L7:L203),"")))</f>
        <v>0.73499999999999999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1.4951664000000002</v>
      </c>
      <c r="P7" s="13">
        <f t="shared" si="33"/>
        <v>0.65751813038194717</v>
      </c>
      <c r="Q7" s="20">
        <f t="shared" si="2"/>
        <v>3.7492588904152253</v>
      </c>
      <c r="R7" s="59">
        <f t="shared" si="0"/>
        <v>265.30481444597075</v>
      </c>
      <c r="S7" s="59">
        <f ca="1">AVERAGE(OFFSET($R$3,0,0,'Données projet'!$E$9+1,1))-AVERAGE(OFFSET($H$3,0,0,'Données projet'!$E$9+1,1))</f>
        <v>92.058412565764968</v>
      </c>
      <c r="T7" s="59">
        <f t="shared" si="34"/>
        <v>249.6666671602872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7.6591666666666711</v>
      </c>
      <c r="L8" s="12">
        <f>VLOOKUP(A8,'Données projet'!$A$35:$I$55,9,0)</f>
        <v>4.7191666666666716</v>
      </c>
      <c r="M8" s="12">
        <f t="array" ref="M8">INDEX(L:L,MIN(IF(ISNUMBER(L8:L204),ROW(L8:L204),"")))</f>
        <v>4.7191666666666716</v>
      </c>
      <c r="N8" s="13">
        <f>IF('Données projet'!$A$36&gt;35,N7+M8-V7,IF(A8&lt;'Données projet'!$A$36,$K$205^A8,IF(A8='Données projet'!$A$36,'Données projet'!$B$36,N7+M8-V7)))</f>
        <v>7.6591666666666711</v>
      </c>
      <c r="O8" s="13">
        <f>N8*VLOOKUP('Données projet'!$B$9,Paramètres!$A$1:$I$89,3,0)*VLOOKUP('Données projet'!$B$9,Paramètres!$A$1:$I$89,5,0)</f>
        <v>3.8951458000000025</v>
      </c>
      <c r="P8" s="13">
        <f t="shared" si="33"/>
        <v>1.5322824327088642</v>
      </c>
      <c r="Q8" s="20">
        <f t="shared" si="2"/>
        <v>9.4527708386346081</v>
      </c>
      <c r="R8" s="59">
        <f t="shared" si="0"/>
        <v>272.23054861641236</v>
      </c>
      <c r="S8" s="59">
        <f ca="1">AVERAGE(OFFSET($R$3,0,0,'Données projet'!$E$9+1,1))-AVERAGE(OFFSET($H$3,0,0,'Données projet'!$E$9+1,1))</f>
        <v>92.058412565764968</v>
      </c>
      <c r="T8" s="59">
        <f t="shared" si="34"/>
        <v>249.6666671602872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13.873589743589744</v>
      </c>
      <c r="L9" s="12">
        <f>VLOOKUP(A9,'Données projet'!$A$35:$I$55,9,0)</f>
        <v>6.2144230769230724</v>
      </c>
      <c r="M9" s="12">
        <f t="array" ref="M9">INDEX(L:L,MIN(IF(ISNUMBER(L9:L205),ROW(L9:L205),"")))</f>
        <v>6.2144230769230724</v>
      </c>
      <c r="N9" s="13">
        <f>IF('Données projet'!$A$36&gt;35,N8+M9-V8,IF(A9&lt;'Données projet'!$A$36,$K$205^A9,IF(A9='Données projet'!$A$36,'Données projet'!$B$36,N8+M9-V8)))</f>
        <v>13.873589743589744</v>
      </c>
      <c r="O9" s="13">
        <f>N9*VLOOKUP('Données projet'!$B$9,Paramètres!$A$1:$I$89,3,0)*VLOOKUP('Données projet'!$B$9,Paramètres!$A$1:$I$89,5,0)</f>
        <v>7.0555528000000001</v>
      </c>
      <c r="P9" s="13">
        <f t="shared" si="33"/>
        <v>2.5900854805149982</v>
      </c>
      <c r="Q9" s="20">
        <f t="shared" si="2"/>
        <v>16.799486671896954</v>
      </c>
      <c r="R9" s="59">
        <f t="shared" si="0"/>
        <v>280.79948667189694</v>
      </c>
      <c r="S9" s="59">
        <f ca="1">AVERAGE(OFFSET($R$3,0,0,'Données projet'!$E$9+1,1))-AVERAGE(OFFSET($H$3,0,0,'Données projet'!$E$9+1,1))</f>
        <v>92.058412565764968</v>
      </c>
      <c r="T9" s="59">
        <f t="shared" si="34"/>
        <v>249.6666671602872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21.480576923076921</v>
      </c>
      <c r="L10" s="12">
        <f>VLOOKUP(A10,'Données projet'!$A$35:$I$55,9,0)</f>
        <v>7.6069871794871773</v>
      </c>
      <c r="M10" s="12">
        <f t="array" ref="M10">INDEX(L:L,MIN(IF(ISNUMBER(L10:L206),ROW(L10:L206),"")))</f>
        <v>7.6069871794871773</v>
      </c>
      <c r="N10" s="13">
        <f>IF('Données projet'!$A$36&gt;35,N9+M10-V9,IF(A10&lt;'Données projet'!$A$36,$K$205^A10,IF(A10='Données projet'!$A$36,'Données projet'!$B$36,N9+M10-V9)))</f>
        <v>21.480576923076921</v>
      </c>
      <c r="O10" s="13">
        <f>N10*VLOOKUP('Données projet'!$B$9,Paramètres!$A$1:$I$89,3,0)*VLOOKUP('Données projet'!$B$9,Paramètres!$A$1:$I$89,5,0)</f>
        <v>10.9241622</v>
      </c>
      <c r="P10" s="13">
        <f t="shared" si="33"/>
        <v>3.8112885068631246</v>
      </c>
      <c r="Q10" s="20">
        <f t="shared" si="2"/>
        <v>25.664243314453273</v>
      </c>
      <c r="R10" s="59">
        <f t="shared" si="0"/>
        <v>290.88646553667547</v>
      </c>
      <c r="S10" s="59">
        <f ca="1">AVERAGE(OFFSET($R$3,0,0,'Données projet'!$E$9+1,1))-AVERAGE(OFFSET($H$3,0,0,'Données projet'!$E$9+1,1))</f>
        <v>92.058412565764968</v>
      </c>
      <c r="T10" s="59">
        <f t="shared" si="34"/>
        <v>249.6666671602872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30.377435897435895</v>
      </c>
      <c r="L11" s="12">
        <f>VLOOKUP(A11,'Données projet'!$A$35:$I$55,9,0)</f>
        <v>8.8968589743589739</v>
      </c>
      <c r="M11" s="12">
        <f t="array" ref="M11">INDEX(L:L,MIN(IF(ISNUMBER(L11:L207),ROW(L11:L207),"")))</f>
        <v>8.8968589743589739</v>
      </c>
      <c r="N11" s="13">
        <f>IF('Données projet'!$A$36&gt;35,N10+M11-V10,IF(A11&lt;'Données projet'!$A$36,$K$205^A11,IF(A11='Données projet'!$A$36,'Données projet'!$B$36,N10+M11-V10)))</f>
        <v>30.377435897435895</v>
      </c>
      <c r="O11" s="13">
        <f>N11*VLOOKUP('Données projet'!$B$9,Paramètres!$A$1:$I$89,3,0)*VLOOKUP('Données projet'!$B$9,Paramètres!$A$1:$I$89,5,0)</f>
        <v>15.448748800000001</v>
      </c>
      <c r="P11" s="13">
        <f t="shared" si="33"/>
        <v>5.1767619526979693</v>
      </c>
      <c r="Q11" s="20">
        <f t="shared" si="2"/>
        <v>35.922764560948956</v>
      </c>
      <c r="R11" s="59">
        <f t="shared" si="0"/>
        <v>302.36720900539342</v>
      </c>
      <c r="S11" s="59">
        <f ca="1">AVERAGE(OFFSET($R$3,0,0,'Données projet'!$E$9+1,1))-AVERAGE(OFFSET($H$3,0,0,'Données projet'!$E$9+1,1))</f>
        <v>92.058412565764968</v>
      </c>
      <c r="T11" s="59">
        <f t="shared" si="34"/>
        <v>249.6666671602872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40.46147435897435</v>
      </c>
      <c r="L12" s="12">
        <f>VLOOKUP(A12,'Données projet'!$A$35:$I$55,9,0)</f>
        <v>10.084038461538455</v>
      </c>
      <c r="M12" s="12">
        <f t="array" ref="M12">INDEX(L:L,MIN(IF(ISNUMBER(L12:L208),ROW(L12:L208),"")))</f>
        <v>10.084038461538455</v>
      </c>
      <c r="N12" s="13">
        <f>IF('Données projet'!$A$36&gt;35,N11+M12-V11,IF(A12&lt;'Données projet'!$A$36,$K$205^A12,IF(A12='Données projet'!$A$36,'Données projet'!$B$36,N11+M12-V11)))</f>
        <v>40.46147435897435</v>
      </c>
      <c r="O12" s="13">
        <f>N12*VLOOKUP('Données projet'!$B$9,Paramètres!$A$1:$I$89,3,0)*VLOOKUP('Données projet'!$B$9,Paramètres!$A$1:$I$89,5,0)</f>
        <v>20.577087399999996</v>
      </c>
      <c r="P12" s="13">
        <f t="shared" si="33"/>
        <v>6.668959513498276</v>
      </c>
      <c r="Q12" s="20">
        <f t="shared" si="2"/>
        <v>47.453531707676156</v>
      </c>
      <c r="R12" s="59">
        <f t="shared" si="0"/>
        <v>315.12019837434286</v>
      </c>
      <c r="S12" s="59">
        <f ca="1">AVERAGE(OFFSET($R$3,0,0,'Données projet'!$E$9+1,1))-AVERAGE(OFFSET($H$3,0,0,'Données projet'!$E$9+1,1))</f>
        <v>92.058412565764968</v>
      </c>
      <c r="T12" s="59">
        <f t="shared" si="34"/>
        <v>249.6666671602872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51.630000000000017</v>
      </c>
      <c r="L13" s="12">
        <f>VLOOKUP(A13,'Données projet'!$A$35:$I$55,9,0)</f>
        <v>11.168525641025667</v>
      </c>
      <c r="M13" s="12">
        <f t="array" ref="M13">INDEX(L:L,MIN(IF(ISNUMBER(L13:L209),ROW(L13:L209),"")))</f>
        <v>11.168525641025667</v>
      </c>
      <c r="N13" s="13">
        <f>IF('Données projet'!$A$36&gt;35,N12+M13-V12,IF(A13&lt;'Données projet'!$A$36,$K$205^A13,IF(A13='Données projet'!$A$36,'Données projet'!$B$36,N12+M13-V12)))</f>
        <v>51.630000000000017</v>
      </c>
      <c r="O13" s="13">
        <f>N13*VLOOKUP('Données projet'!$B$9,Paramètres!$A$1:$I$89,3,0)*VLOOKUP('Données projet'!$B$9,Paramètres!$A$1:$I$89,5,0)</f>
        <v>26.256952800000011</v>
      </c>
      <c r="P13" s="13">
        <f t="shared" si="33"/>
        <v>8.2717299817437926</v>
      </c>
      <c r="Q13" s="20">
        <f t="shared" si="2"/>
        <v>60.137455844870459</v>
      </c>
      <c r="R13" s="59">
        <f t="shared" si="0"/>
        <v>329.02634473375929</v>
      </c>
      <c r="S13" s="59">
        <f ca="1">AVERAGE(OFFSET($R$3,0,0,'Données projet'!$E$9+1,1))-AVERAGE(OFFSET($H$3,0,0,'Données projet'!$E$9+1,1))</f>
        <v>92.058412565764968</v>
      </c>
      <c r="T13" s="59">
        <f t="shared" si="34"/>
        <v>249.6666671602872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63.780320512820509</v>
      </c>
      <c r="L14" s="12">
        <f>VLOOKUP(A14,'Données projet'!$A$35:$I$55,9,0)</f>
        <v>12.150320512820493</v>
      </c>
      <c r="M14" s="12">
        <f t="array" ref="M14">INDEX(L:L,MIN(IF(ISNUMBER(L14:L210),ROW(L14:L210),"")))</f>
        <v>12.150320512820493</v>
      </c>
      <c r="N14" s="13">
        <f>IF('Données projet'!$A$36&gt;35,N13+M14-V13,IF(A14&lt;'Données projet'!$A$36,$K$205^A14,IF(A14='Données projet'!$A$36,'Données projet'!$B$36,N13+M14-V13)))</f>
        <v>63.780320512820509</v>
      </c>
      <c r="O14" s="13">
        <f>N14*VLOOKUP('Données projet'!$B$9,Paramètres!$A$1:$I$89,3,0)*VLOOKUP('Données projet'!$B$9,Paramètres!$A$1:$I$89,5,0)</f>
        <v>32.4361198</v>
      </c>
      <c r="P14" s="13">
        <f t="shared" si="33"/>
        <v>9.9700468059329115</v>
      </c>
      <c r="Q14" s="20">
        <f t="shared" si="2"/>
        <v>73.857406838666478</v>
      </c>
      <c r="R14" s="59">
        <f t="shared" si="0"/>
        <v>343.96851794977761</v>
      </c>
      <c r="S14" s="59">
        <f ca="1">AVERAGE(OFFSET($R$3,0,0,'Données projet'!$E$9+1,1))-AVERAGE(OFFSET($H$3,0,0,'Données projet'!$E$9+1,1))</f>
        <v>92.058412565764968</v>
      </c>
      <c r="T14" s="59">
        <f t="shared" si="34"/>
        <v>249.6666671602872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76.80974358974359</v>
      </c>
      <c r="L15" s="12">
        <f>VLOOKUP(A15,'Données projet'!$A$35:$I$55,9,0)</f>
        <v>13.029423076923081</v>
      </c>
      <c r="M15" s="12">
        <f t="array" ref="M15">INDEX(L:L,MIN(IF(ISNUMBER(L15:L211),ROW(L15:L211),"")))</f>
        <v>13.029423076923081</v>
      </c>
      <c r="N15" s="13">
        <f>IF('Données projet'!$A$36&gt;35,N14+M15-V14,IF(A15&lt;'Données projet'!$A$36,$K$205^A15,IF(A15='Données projet'!$A$36,'Données projet'!$B$36,N14+M15-V14)))</f>
        <v>76.80974358974359</v>
      </c>
      <c r="O15" s="13">
        <f>N15*VLOOKUP('Données projet'!$B$9,Paramètres!$A$1:$I$89,3,0)*VLOOKUP('Données projet'!$B$9,Paramètres!$A$1:$I$89,5,0)</f>
        <v>39.0623632</v>
      </c>
      <c r="P15" s="13">
        <f t="shared" si="33"/>
        <v>11.749784127487876</v>
      </c>
      <c r="Q15" s="20">
        <f t="shared" si="2"/>
        <v>88.497823262041379</v>
      </c>
      <c r="R15" s="59">
        <f t="shared" si="0"/>
        <v>359.83115659537469</v>
      </c>
      <c r="S15" s="59">
        <f ca="1">AVERAGE(OFFSET($R$3,0,0,'Données projet'!$E$9+1,1))-AVERAGE(OFFSET($H$3,0,0,'Données projet'!$E$9+1,1))</f>
        <v>92.058412565764968</v>
      </c>
      <c r="T15" s="59">
        <f t="shared" si="34"/>
        <v>249.6666671602872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90.615576923076929</v>
      </c>
      <c r="L16" s="12">
        <f>VLOOKUP(A16,'Données projet'!$A$35:$I$55,9,0)</f>
        <v>13.805833333333339</v>
      </c>
      <c r="M16" s="12">
        <f t="array" ref="M16">INDEX(L:L,MIN(IF(ISNUMBER(L16:L212),ROW(L16:L212),"")))</f>
        <v>13.805833333333339</v>
      </c>
      <c r="N16" s="13">
        <f>IF('Données projet'!$A$36&gt;35,N15+M16-V15,IF(A16&lt;'Données projet'!$A$36,$K$205^A16,IF(A16='Données projet'!$A$36,'Données projet'!$B$36,N15+M16-V15)))</f>
        <v>90.615576923076929</v>
      </c>
      <c r="O16" s="13">
        <f>N16*VLOOKUP('Données projet'!$B$9,Paramètres!$A$1:$I$89,3,0)*VLOOKUP('Données projet'!$B$9,Paramètres!$A$1:$I$89,5,0)</f>
        <v>46.083457800000005</v>
      </c>
      <c r="P16" s="13">
        <f t="shared" si="33"/>
        <v>13.597544172817395</v>
      </c>
      <c r="Q16" s="20">
        <f t="shared" si="2"/>
        <v>103.94441176932362</v>
      </c>
      <c r="R16" s="59">
        <f t="shared" si="0"/>
        <v>376.49996732487915</v>
      </c>
      <c r="S16" s="59">
        <f ca="1">AVERAGE(OFFSET($R$3,0,0,'Données projet'!$E$9+1,1))-AVERAGE(OFFSET($H$3,0,0,'Données projet'!$E$9+1,1))</f>
        <v>92.058412565764968</v>
      </c>
      <c r="T16" s="59">
        <f t="shared" si="34"/>
        <v>249.6666671602872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105.09512820512822</v>
      </c>
      <c r="L17" s="12">
        <f>VLOOKUP(A17,'Données projet'!$A$35:$I$55,9,0)</f>
        <v>14.47955128205129</v>
      </c>
      <c r="M17" s="12">
        <f t="array" ref="M17">INDEX(L:L,MIN(IF(ISNUMBER(L17:L213),ROW(L17:L213),"")))</f>
        <v>14.47955128205129</v>
      </c>
      <c r="N17" s="13">
        <f>IF('Données projet'!$A$36&gt;35,N16+M17-V16,IF(A17&lt;'Données projet'!$A$36,$K$205^A17,IF(A17='Données projet'!$A$36,'Données projet'!$B$36,N16+M17-V16)))</f>
        <v>105.09512820512822</v>
      </c>
      <c r="O17" s="13">
        <f>N17*VLOOKUP('Données projet'!$B$9,Paramètres!$A$1:$I$89,3,0)*VLOOKUP('Données projet'!$B$9,Paramètres!$A$1:$I$89,5,0)</f>
        <v>53.447178400000006</v>
      </c>
      <c r="P17" s="13">
        <f t="shared" si="33"/>
        <v>15.500524821688407</v>
      </c>
      <c r="Q17" s="20">
        <f t="shared" si="2"/>
        <v>120.08391644444065</v>
      </c>
      <c r="R17" s="59">
        <f t="shared" si="0"/>
        <v>393.86169422221843</v>
      </c>
      <c r="S17" s="59">
        <f ca="1">AVERAGE(OFFSET($R$3,0,0,'Données projet'!$E$9+1,1))-AVERAGE(OFFSET($H$3,0,0,'Données projet'!$E$9+1,1))</f>
        <v>92.058412565764968</v>
      </c>
      <c r="T17" s="59">
        <f t="shared" si="34"/>
        <v>249.6666671602872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120.14570512820511</v>
      </c>
      <c r="L18" s="12">
        <f>VLOOKUP(A18,'Données projet'!$A$35:$I$55,9,0)</f>
        <v>15.050576923076889</v>
      </c>
      <c r="M18" s="12">
        <f t="array" ref="M18">INDEX(L:L,MIN(IF(ISNUMBER(L18:L214),ROW(L18:L214),"")))</f>
        <v>15.050576923076889</v>
      </c>
      <c r="N18" s="13">
        <f>IF('Données projet'!$A$36&gt;35,N17+M18-V17,IF(A18&lt;'Données projet'!$A$36,$K$205^A18,IF(A18='Données projet'!$A$36,'Données projet'!$B$36,N17+M18-V17)))</f>
        <v>120.14570512820511</v>
      </c>
      <c r="O18" s="13">
        <f>N18*VLOOKUP('Données projet'!$B$9,Paramètres!$A$1:$I$89,3,0)*VLOOKUP('Données projet'!$B$9,Paramètres!$A$1:$I$89,5,0)</f>
        <v>61.101299799999993</v>
      </c>
      <c r="P18" s="13">
        <f t="shared" si="33"/>
        <v>17.446416717537055</v>
      </c>
      <c r="Q18" s="20">
        <f t="shared" si="2"/>
        <v>136.80393960137704</v>
      </c>
      <c r="R18" s="59">
        <f t="shared" si="0"/>
        <v>411.80393960137701</v>
      </c>
      <c r="S18" s="59">
        <f ca="1">AVERAGE(OFFSET($R$3,0,0,'Données projet'!$E$9+1,1))-AVERAGE(OFFSET($H$3,0,0,'Données projet'!$E$9+1,1))</f>
        <v>92.058412565764968</v>
      </c>
      <c r="T18" s="59">
        <f t="shared" si="34"/>
        <v>249.6666671602872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135.66461538461539</v>
      </c>
      <c r="L19" s="12">
        <f>VLOOKUP(A19,'Données projet'!$A$35:$I$55,9,0)</f>
        <v>15.51891025641028</v>
      </c>
      <c r="M19" s="12">
        <f t="array" ref="M19">INDEX(L:L,MIN(IF(ISNUMBER(L19:L215),ROW(L19:L215),"")))</f>
        <v>15.51891025641028</v>
      </c>
      <c r="N19" s="13">
        <f>IF('Données projet'!$A$36&gt;35,N18+M19-V18,IF(A19&lt;'Données projet'!$A$36,$K$205^A19,IF(A19='Données projet'!$A$36,'Données projet'!$B$36,N18+M19-V18)))</f>
        <v>135.66461538461539</v>
      </c>
      <c r="O19" s="13">
        <f>N19*VLOOKUP('Données projet'!$B$9,Paramètres!$A$1:$I$89,3,0)*VLOOKUP('Données projet'!$B$9,Paramètres!$A$1:$I$89,5,0)</f>
        <v>68.993596800000006</v>
      </c>
      <c r="P19" s="13">
        <f t="shared" si="33"/>
        <v>19.423321933594313</v>
      </c>
      <c r="Q19" s="20">
        <f t="shared" si="2"/>
        <v>153.99280012767676</v>
      </c>
      <c r="R19" s="59">
        <f t="shared" si="0"/>
        <v>430.21502234989896</v>
      </c>
      <c r="S19" s="59">
        <f ca="1">AVERAGE(OFFSET($R$3,0,0,'Données projet'!$E$9+1,1))-AVERAGE(OFFSET($H$3,0,0,'Données projet'!$E$9+1,1))</f>
        <v>92.058412565764968</v>
      </c>
      <c r="T19" s="59">
        <f t="shared" si="34"/>
        <v>249.6666671602872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151.54916666666668</v>
      </c>
      <c r="L20" s="12">
        <f>VLOOKUP(A20,'Données projet'!$A$35:$I$55,9,0)</f>
        <v>15.884551282051291</v>
      </c>
      <c r="M20" s="12">
        <f t="array" ref="M20">INDEX(L:L,MIN(IF(ISNUMBER(L20:L216),ROW(L20:L216),"")))</f>
        <v>15.884551282051291</v>
      </c>
      <c r="N20" s="13">
        <f>IF('Données projet'!$A$36&gt;35,N19+M20-V19,IF(A20&lt;'Données projet'!$A$36,$K$205^A20,IF(A20='Données projet'!$A$36,'Données projet'!$B$36,N19+M20-V19)))</f>
        <v>151.54916666666668</v>
      </c>
      <c r="O20" s="13">
        <f>N20*VLOOKUP('Données projet'!$B$9,Paramètres!$A$1:$I$89,3,0)*VLOOKUP('Données projet'!$B$9,Paramètres!$A$1:$I$89,5,0)</f>
        <v>77.071844200000015</v>
      </c>
      <c r="P20" s="13">
        <f t="shared" si="33"/>
        <v>21.419688488508918</v>
      </c>
      <c r="Q20" s="20">
        <f t="shared" si="2"/>
        <v>171.53941943248637</v>
      </c>
      <c r="R20" s="59">
        <f t="shared" si="0"/>
        <v>448.98386387693085</v>
      </c>
      <c r="S20" s="59">
        <f ca="1">AVERAGE(OFFSET($R$3,0,0,'Données projet'!$E$9+1,1))-AVERAGE(OFFSET($H$3,0,0,'Données projet'!$E$9+1,1))</f>
        <v>92.058412565764968</v>
      </c>
      <c r="T20" s="59">
        <f t="shared" si="34"/>
        <v>249.6666671602872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167.69666666666663</v>
      </c>
      <c r="L21" s="12">
        <f>VLOOKUP(A21,'Données projet'!$A$35:$I$55,9,0)</f>
        <v>16.147499999999951</v>
      </c>
      <c r="M21" s="12">
        <f t="array" ref="M21">INDEX(L:L,MIN(IF(ISNUMBER(L21:L217),ROW(L21:L217),"")))</f>
        <v>16.147499999999951</v>
      </c>
      <c r="N21" s="13">
        <f>IF('Données projet'!$A$36&gt;35,N20+M21-V20,IF(A21&lt;'Données projet'!$A$36,$K$205^A21,IF(A21='Données projet'!$A$36,'Données projet'!$B$36,N20+M21-V20)))</f>
        <v>167.69666666666663</v>
      </c>
      <c r="O21" s="13">
        <f>N21*VLOOKUP('Données projet'!$B$9,Paramètres!$A$1:$I$89,3,0)*VLOOKUP('Données projet'!$B$9,Paramètres!$A$1:$I$89,5,0)</f>
        <v>85.283816799999983</v>
      </c>
      <c r="P21" s="13">
        <f t="shared" si="33"/>
        <v>23.424256654634469</v>
      </c>
      <c r="Q21" s="20">
        <f t="shared" si="2"/>
        <v>189.3332279334883</v>
      </c>
      <c r="R21" s="59">
        <f t="shared" si="0"/>
        <v>467.99989460015502</v>
      </c>
      <c r="S21" s="59">
        <f ca="1">AVERAGE(OFFSET($R$3,0,0,'Données projet'!$E$9+1,1))-AVERAGE(OFFSET($H$3,0,0,'Données projet'!$E$9+1,1))</f>
        <v>92.058412565764968</v>
      </c>
      <c r="T21" s="59">
        <f t="shared" si="34"/>
        <v>249.6666671602872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184.00442307692299</v>
      </c>
      <c r="L22" s="12">
        <f>VLOOKUP(A22,'Données projet'!$A$35:$I$55,9,0)</f>
        <v>16.30775641025636</v>
      </c>
      <c r="M22" s="12">
        <f t="array" ref="M22">INDEX(L:L,MIN(IF(ISNUMBER(L22:L218),ROW(L22:L218),"")))</f>
        <v>16.30775641025636</v>
      </c>
      <c r="N22" s="13">
        <f>IF('Données projet'!$A$36&gt;35,N21+M22-V21,IF(A22&lt;'Données projet'!$A$36,$K$205^A22,IF(A22='Données projet'!$A$36,'Données projet'!$B$36,N21+M22-V21)))</f>
        <v>184.00442307692299</v>
      </c>
      <c r="O22" s="13">
        <f>N22*VLOOKUP('Données projet'!$B$9,Paramètres!$A$1:$I$89,3,0)*VLOOKUP('Données projet'!$B$9,Paramètres!$A$1:$I$89,5,0)</f>
        <v>93.57728939999997</v>
      </c>
      <c r="P22" s="13">
        <f t="shared" si="33"/>
        <v>25.426014145970452</v>
      </c>
      <c r="Q22" s="20">
        <f t="shared" si="2"/>
        <v>207.26408700923182</v>
      </c>
      <c r="R22" s="59">
        <f t="shared" si="0"/>
        <v>487.15297589812064</v>
      </c>
      <c r="S22" s="59">
        <f ca="1">AVERAGE(OFFSET($R$3,0,0,'Données projet'!$E$9+1,1))-AVERAGE(OFFSET($H$3,0,0,'Données projet'!$E$9+1,1))</f>
        <v>92.058412565764968</v>
      </c>
      <c r="T22" s="59">
        <f t="shared" si="34"/>
        <v>249.6666671602872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200.36974358974356</v>
      </c>
      <c r="L23" s="12">
        <f>VLOOKUP(A23,'Données projet'!$A$35:$I$55,9,0)</f>
        <v>16.365320512820574</v>
      </c>
      <c r="M23" s="12">
        <f t="array" ref="M23">INDEX(L:L,MIN(IF(ISNUMBER(L23:L219),ROW(L23:L219),"")))</f>
        <v>16.365320512820574</v>
      </c>
      <c r="N23" s="13">
        <f>IF('Données projet'!$A$36&gt;35,N22+M23-V22,IF(A23&lt;'Données projet'!$A$36,$K$205^A23,IF(A23='Données projet'!$A$36,'Données projet'!$B$36,N22+M23-V22)))</f>
        <v>200.36974358974356</v>
      </c>
      <c r="O23" s="13">
        <f>N23*VLOOKUP('Données projet'!$B$9,Paramètres!$A$1:$I$89,3,0)*VLOOKUP('Données projet'!$B$9,Paramètres!$A$1:$I$89,5,0)</f>
        <v>101.9000368</v>
      </c>
      <c r="P23" s="13">
        <f t="shared" si="33"/>
        <v>27.414158060770966</v>
      </c>
      <c r="Q23" s="20">
        <f t="shared" si="2"/>
        <v>225.22222271584272</v>
      </c>
      <c r="R23" s="59">
        <f t="shared" si="0"/>
        <v>506.33333382695389</v>
      </c>
      <c r="S23" s="59">
        <f ca="1">AVERAGE(OFFSET($R$3,0,0,'Données projet'!$E$9+1,1))-AVERAGE(OFFSET($H$3,0,0,'Données projet'!$E$9+1,1))</f>
        <v>92.058412565764968</v>
      </c>
      <c r="T23" s="59">
        <f t="shared" si="34"/>
        <v>249.6666671602872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200.36974358974356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47.311938389401384</v>
      </c>
      <c r="AA23" s="21">
        <f>EXP(-LN(2)/25)*AA22+(1-EXP(-LN(2)/25))/(LN(2)/25)*Calculateur!V23*Calculateur!X23*VLOOKUP('Données projet'!$B$9,Paramètres!$A$1:$I$89,3,0)*0.475*44/12</f>
        <v>10.0983542701501</v>
      </c>
      <c r="AB23" s="21">
        <f>EXP(-LN(2)/2)*AB22+(1-EXP(-LN(2)/2))/(LN(2)/2)*V23*Y23*VLOOKUP('Données projet'!$B$9,Paramètres!$A$1:$I$89,3,0)*0.475*44/12</f>
        <v>14.421814098011927</v>
      </c>
      <c r="AC23" s="22">
        <f t="shared" si="3"/>
        <v>71.832106757563409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92.058412565764968</v>
      </c>
      <c r="T24" s="59">
        <f t="shared" si="34"/>
        <v>249.6666671602872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46.384180135018205</v>
      </c>
      <c r="AA24" s="21">
        <f>EXP(-LN(2)/25)*AA23+(1-EXP(-LN(2)/25))/(LN(2)/25)*Calculateur!V24*Calculateur!X24*VLOOKUP('Données projet'!$B$9,Paramètres!$A$1:$I$89,3,0)*0.475*44/12</f>
        <v>9.8222142415834739</v>
      </c>
      <c r="AB24" s="21">
        <f>EXP(-LN(2)/2)*AB23+(1-EXP(-LN(2)/2))/(LN(2)/2)*V24*Y24*VLOOKUP('Données projet'!$B$9,Paramètres!$A$1:$I$89,3,0)*0.475*44/12</f>
        <v>10.197762545715987</v>
      </c>
      <c r="AC24" s="22">
        <f t="shared" si="3"/>
        <v>66.404156922317668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92.058412565764968</v>
      </c>
      <c r="T25" s="59">
        <f t="shared" si="34"/>
        <v>249.6666671602872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45.474614654126825</v>
      </c>
      <c r="AA25" s="21">
        <f>EXP(-LN(2)/25)*AA24+(1-EXP(-LN(2)/25))/(LN(2)/25)*Calculateur!V25*Calculateur!X25*VLOOKUP('Données projet'!$B$9,Paramètres!$A$1:$I$89,3,0)*0.475*44/12</f>
        <v>9.5536252766195755</v>
      </c>
      <c r="AB25" s="21">
        <f>EXP(-LN(2)/2)*AB24+(1-EXP(-LN(2)/2))/(LN(2)/2)*V25*Y25*VLOOKUP('Données projet'!$B$9,Paramètres!$A$1:$I$89,3,0)*0.475*44/12</f>
        <v>7.2109070490059652</v>
      </c>
      <c r="AC25" s="22">
        <f t="shared" si="3"/>
        <v>62.23914697975237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92.058412565764968</v>
      </c>
      <c r="T26" s="59">
        <f t="shared" si="34"/>
        <v>249.6666671602872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44.58288519753556</v>
      </c>
      <c r="AA26" s="21">
        <f>EXP(-LN(2)/25)*AA25+(1-EXP(-LN(2)/25))/(LN(2)/25)*Calculateur!V26*Calculateur!X26*VLOOKUP('Données projet'!$B$9,Paramètres!$A$1:$I$89,3,0)*0.475*44/12</f>
        <v>9.2923808910270953</v>
      </c>
      <c r="AB26" s="21">
        <f>EXP(-LN(2)/2)*AB25+(1-EXP(-LN(2)/2))/(LN(2)/2)*V26*Y26*VLOOKUP('Données projet'!$B$9,Paramètres!$A$1:$I$89,3,0)*0.475*44/12</f>
        <v>5.0988812728579944</v>
      </c>
      <c r="AC26" s="22">
        <f t="shared" si="3"/>
        <v>58.974147361420648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92.058412565764968</v>
      </c>
      <c r="T27" s="59">
        <f t="shared" si="34"/>
        <v>249.6666671602872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43.708642011686784</v>
      </c>
      <c r="AA27" s="21">
        <f>EXP(-LN(2)/25)*AA26+(1-EXP(-LN(2)/25))/(LN(2)/25)*Calculateur!V27*Calculateur!X27*VLOOKUP('Données projet'!$B$9,Paramètres!$A$1:$I$89,3,0)*0.475*44/12</f>
        <v>9.0382802468968855</v>
      </c>
      <c r="AB27" s="21">
        <f>EXP(-LN(2)/2)*AB26+(1-EXP(-LN(2)/2))/(LN(2)/2)*V27*Y27*VLOOKUP('Données projet'!$B$9,Paramètres!$A$1:$I$89,3,0)*0.475*44/12</f>
        <v>3.6054535245029831</v>
      </c>
      <c r="AC27" s="22">
        <f t="shared" si="3"/>
        <v>56.35237578308665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92.058412565764968</v>
      </c>
      <c r="T28" s="59">
        <f t="shared" si="34"/>
        <v>249.6666671602872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42.851542201476811</v>
      </c>
      <c r="AA28" s="21">
        <f>EXP(-LN(2)/25)*AA27+(1-EXP(-LN(2)/25))/(LN(2)/25)*Calculateur!V28*Calculateur!X28*VLOOKUP('Données projet'!$B$9,Paramètres!$A$1:$I$89,3,0)*0.475*44/12</f>
        <v>8.79112799824299</v>
      </c>
      <c r="AB28" s="21">
        <f>EXP(-LN(2)/2)*AB27+(1-EXP(-LN(2)/2))/(LN(2)/2)*V28*Y28*VLOOKUP('Données projet'!$B$9,Paramètres!$A$1:$I$89,3,0)*0.475*44/12</f>
        <v>2.5494406364289977</v>
      </c>
      <c r="AC28" s="22">
        <f t="shared" si="3"/>
        <v>54.1921108361488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92.058412565764968</v>
      </c>
      <c r="T29" s="59">
        <f t="shared" si="34"/>
        <v>249.6666671602872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42.01124959576579</v>
      </c>
      <c r="AA29" s="21">
        <f>EXP(-LN(2)/25)*AA28+(1-EXP(-LN(2)/25))/(LN(2)/25)*Calculateur!V29*Calculateur!X29*VLOOKUP('Données projet'!$B$9,Paramètres!$A$1:$I$89,3,0)*0.475*44/12</f>
        <v>8.5507341408257069</v>
      </c>
      <c r="AB29" s="21">
        <f>EXP(-LN(2)/2)*AB28+(1-EXP(-LN(2)/2))/(LN(2)/2)*V29*Y29*VLOOKUP('Données projet'!$B$9,Paramètres!$A$1:$I$89,3,0)*0.475*44/12</f>
        <v>1.8027267622514918</v>
      </c>
      <c r="AC29" s="22">
        <f t="shared" si="3"/>
        <v>52.364710498842989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92.058412565764968</v>
      </c>
      <c r="T30" s="59">
        <f t="shared" si="34"/>
        <v>249.6666671602872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41.187434615524886</v>
      </c>
      <c r="AA30" s="21">
        <f>EXP(-LN(2)/25)*AA29+(1-EXP(-LN(2)/25))/(LN(2)/25)*Calculateur!V30*Calculateur!X30*VLOOKUP('Données projet'!$B$9,Paramètres!$A$1:$I$89,3,0)*0.475*44/12</f>
        <v>8.3169138660812632</v>
      </c>
      <c r="AB30" s="21">
        <f>EXP(-LN(2)/2)*AB29+(1-EXP(-LN(2)/2))/(LN(2)/2)*V30*Y30*VLOOKUP('Données projet'!$B$9,Paramètres!$A$1:$I$89,3,0)*0.475*44/12</f>
        <v>1.274720318214499</v>
      </c>
      <c r="AC30" s="22">
        <f t="shared" si="3"/>
        <v>50.779068799820649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92.058412565764968</v>
      </c>
      <c r="T31" s="59">
        <f t="shared" si="34"/>
        <v>249.6666671602872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40.379774144568984</v>
      </c>
      <c r="AA31" s="21">
        <f>EXP(-LN(2)/25)*AA30+(1-EXP(-LN(2)/25))/(LN(2)/25)*Calculateur!V31*Calculateur!X31*VLOOKUP('Données projet'!$B$9,Paramètres!$A$1:$I$89,3,0)*0.475*44/12</f>
        <v>8.0894874190457795</v>
      </c>
      <c r="AB31" s="21">
        <f>EXP(-LN(2)/2)*AB30+(1-EXP(-LN(2)/2))/(LN(2)/2)*V31*Y31*VLOOKUP('Données projet'!$B$9,Paramètres!$A$1:$I$89,3,0)*0.475*44/12</f>
        <v>0.9013633811257461</v>
      </c>
      <c r="AC31" s="22">
        <f t="shared" si="3"/>
        <v>49.370624944740513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92.058412565764968</v>
      </c>
      <c r="T32" s="59">
        <f t="shared" si="34"/>
        <v>249.6666671602872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39.587951402824281</v>
      </c>
      <c r="AA32" s="21">
        <f>EXP(-LN(2)/25)*AA31+(1-EXP(-LN(2)/25))/(LN(2)/25)*Calculateur!V32*Calculateur!X32*VLOOKUP('Données projet'!$B$9,Paramètres!$A$1:$I$89,3,0)*0.475*44/12</f>
        <v>7.8682799601643181</v>
      </c>
      <c r="AB32" s="21">
        <f>EXP(-LN(2)/2)*AB31+(1-EXP(-LN(2)/2))/(LN(2)/2)*V32*Y32*VLOOKUP('Données projet'!$B$9,Paramètres!$A$1:$I$89,3,0)*0.475*44/12</f>
        <v>0.63736015910724964</v>
      </c>
      <c r="AC32" s="22">
        <f t="shared" si="3"/>
        <v>48.093591522095849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92.058412565764968</v>
      </c>
      <c r="T33" s="59">
        <f t="shared" si="34"/>
        <v>249.6666671602872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38.811655822081008</v>
      </c>
      <c r="AA33" s="21">
        <f>EXP(-LN(2)/25)*AA32+(1-EXP(-LN(2)/25))/(LN(2)/25)*Calculateur!V33*Calculateur!X33*VLOOKUP('Données projet'!$B$9,Paramètres!$A$1:$I$89,3,0)*0.475*44/12</f>
        <v>7.6531214308787652</v>
      </c>
      <c r="AB33" s="21">
        <f>EXP(-LN(2)/2)*AB32+(1-EXP(-LN(2)/2))/(LN(2)/2)*V33*Y33*VLOOKUP('Données projet'!$B$9,Paramètres!$A$1:$I$89,3,0)*0.475*44/12</f>
        <v>0.45068169056287311</v>
      </c>
      <c r="AC33" s="22">
        <f t="shared" si="3"/>
        <v>46.915458943522644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92.058412565764968</v>
      </c>
      <c r="T34" s="59">
        <f t="shared" si="34"/>
        <v>249.6666671602872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38.050582924182557</v>
      </c>
      <c r="AA34" s="21">
        <f>EXP(-LN(2)/25)*AA33+(1-EXP(-LN(2)/25))/(LN(2)/25)*Calculateur!V34*Calculateur!X34*VLOOKUP('Données projet'!$B$9,Paramètres!$A$1:$I$89,3,0)*0.475*44/12</f>
        <v>7.4438464228912204</v>
      </c>
      <c r="AB34" s="21">
        <f>EXP(-LN(2)/2)*AB33+(1-EXP(-LN(2)/2))/(LN(2)/2)*V34*Y34*VLOOKUP('Données projet'!$B$9,Paramètres!$A$1:$I$89,3,0)*0.475*44/12</f>
        <v>0.31868007955362487</v>
      </c>
      <c r="AC34" s="22">
        <f t="shared" si="3"/>
        <v>45.813109426627399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92.058412565764968</v>
      </c>
      <c r="T35" s="59">
        <f t="shared" si="34"/>
        <v>249.6666671602872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37.304434201603264</v>
      </c>
      <c r="AA35" s="21">
        <f>EXP(-LN(2)/25)*AA34+(1-EXP(-LN(2)/25))/(LN(2)/25)*Calculateur!V35*Calculateur!X35*VLOOKUP('Données projet'!$B$9,Paramètres!$A$1:$I$89,3,0)*0.475*44/12</f>
        <v>7.2402940510023894</v>
      </c>
      <c r="AB35" s="21">
        <f>EXP(-LN(2)/2)*AB34+(1-EXP(-LN(2)/2))/(LN(2)/2)*V35*Y35*VLOOKUP('Données projet'!$B$9,Paramètres!$A$1:$I$89,3,0)*0.475*44/12</f>
        <v>0.22534084528143661</v>
      </c>
      <c r="AC35" s="22">
        <f t="shared" si="3"/>
        <v>44.770069097887088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92.058412565764968</v>
      </c>
      <c r="T36" s="59">
        <f t="shared" si="34"/>
        <v>249.6666671602872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36.572917000367973</v>
      </c>
      <c r="AA36" s="21">
        <f>EXP(-LN(2)/25)*AA35+(1-EXP(-LN(2)/25))/(LN(2)/25)*Calculateur!V36*Calculateur!X36*VLOOKUP('Données projet'!$B$9,Paramètres!$A$1:$I$89,3,0)*0.475*44/12</f>
        <v>7.0423078294272132</v>
      </c>
      <c r="AB36" s="21">
        <f>EXP(-LN(2)/2)*AB35+(1-EXP(-LN(2)/2))/(LN(2)/2)*V36*Y36*VLOOKUP('Données projet'!$B$9,Paramètres!$A$1:$I$89,3,0)*0.475*44/12</f>
        <v>0.15934003977681246</v>
      </c>
      <c r="AC36" s="22">
        <f t="shared" si="3"/>
        <v>43.774564869572004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92.058412565764968</v>
      </c>
      <c r="T37" s="59">
        <f t="shared" si="34"/>
        <v>249.6666671602872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35.855744405267465</v>
      </c>
      <c r="AA37" s="21">
        <f>EXP(-LN(2)/25)*AA36+(1-EXP(-LN(2)/25))/(LN(2)/25)*Calculateur!V37*Calculateur!X37*VLOOKUP('Données projet'!$B$9,Paramètres!$A$1:$I$89,3,0)*0.475*44/12</f>
        <v>6.8497355514926523</v>
      </c>
      <c r="AB37" s="21">
        <f>EXP(-LN(2)/2)*AB36+(1-EXP(-LN(2)/2))/(LN(2)/2)*V37*Y37*VLOOKUP('Données projet'!$B$9,Paramètres!$A$1:$I$89,3,0)*0.475*44/12</f>
        <v>0.11267042264071832</v>
      </c>
      <c r="AC37" s="22">
        <f t="shared" si="3"/>
        <v>42.818150379400834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92.058412565764968</v>
      </c>
      <c r="T38" s="59">
        <f t="shared" si="34"/>
        <v>249.6666671602872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35.152635127324793</v>
      </c>
      <c r="AA38" s="21">
        <f>EXP(-LN(2)/25)*AA37+(1-EXP(-LN(2)/25))/(LN(2)/25)*Calculateur!V38*Calculateur!X38*VLOOKUP('Données projet'!$B$9,Paramètres!$A$1:$I$89,3,0)*0.475*44/12</f>
        <v>6.6624291726251483</v>
      </c>
      <c r="AB38" s="21">
        <f>EXP(-LN(2)/2)*AB37+(1-EXP(-LN(2)/2))/(LN(2)/2)*V38*Y38*VLOOKUP('Données projet'!$B$9,Paramètres!$A$1:$I$89,3,0)*0.475*44/12</f>
        <v>7.9670019888406246E-2</v>
      </c>
      <c r="AC38" s="22">
        <f t="shared" si="3"/>
        <v>41.894734319838342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92.058412565764968</v>
      </c>
      <c r="T39" s="59">
        <f t="shared" si="34"/>
        <v>249.6666671602872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34.463313393468262</v>
      </c>
      <c r="AA39" s="21">
        <f>EXP(-LN(2)/25)*AA38+(1-EXP(-LN(2)/25))/(LN(2)/25)*Calculateur!V39*Calculateur!X39*VLOOKUP('Données projet'!$B$9,Paramètres!$A$1:$I$89,3,0)*0.475*44/12</f>
        <v>6.4802446965377909</v>
      </c>
      <c r="AB39" s="21">
        <f>EXP(-LN(2)/2)*AB38+(1-EXP(-LN(2)/2))/(LN(2)/2)*V39*Y39*VLOOKUP('Données projet'!$B$9,Paramètres!$A$1:$I$89,3,0)*0.475*44/12</f>
        <v>5.6335211320359166E-2</v>
      </c>
      <c r="AC39" s="22">
        <f t="shared" si="3"/>
        <v>40.999893301326409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92.058412565764968</v>
      </c>
      <c r="T40" s="59">
        <f t="shared" si="34"/>
        <v>249.6666671602872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33.787508838367913</v>
      </c>
      <c r="AA40" s="21">
        <f>EXP(-LN(2)/25)*AA39+(1-EXP(-LN(2)/25))/(LN(2)/25)*Calculateur!V40*Calculateur!X40*VLOOKUP('Données projet'!$B$9,Paramètres!$A$1:$I$89,3,0)*0.475*44/12</f>
        <v>6.3030420645297074</v>
      </c>
      <c r="AB40" s="21">
        <f>EXP(-LN(2)/2)*AB39+(1-EXP(-LN(2)/2))/(LN(2)/2)*V40*Y40*VLOOKUP('Données projet'!$B$9,Paramètres!$A$1:$I$89,3,0)*0.475*44/12</f>
        <v>3.983500994420313E-2</v>
      </c>
      <c r="AC40" s="22">
        <f t="shared" si="3"/>
        <v>40.130385912841824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92.058412565764968</v>
      </c>
      <c r="T41" s="59">
        <f t="shared" si="34"/>
        <v>249.6666671602872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33.124956398393003</v>
      </c>
      <c r="AA41" s="21">
        <f>EXP(-LN(2)/25)*AA40+(1-EXP(-LN(2)/25))/(LN(2)/25)*Calculateur!V41*Calculateur!X41*VLOOKUP('Données projet'!$B$9,Paramètres!$A$1:$I$89,3,0)*0.475*44/12</f>
        <v>6.1306850478125661</v>
      </c>
      <c r="AB41" s="21">
        <f>EXP(-LN(2)/2)*AB40+(1-EXP(-LN(2)/2))/(LN(2)/2)*V41*Y41*VLOOKUP('Données projet'!$B$9,Paramètres!$A$1:$I$89,3,0)*0.475*44/12</f>
        <v>2.816760566017959E-2</v>
      </c>
      <c r="AC41" s="22">
        <f t="shared" si="3"/>
        <v>39.283809051865752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92.058412565764968</v>
      </c>
      <c r="T42" s="59">
        <f t="shared" si="34"/>
        <v>249.6666671602872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32.47539620764892</v>
      </c>
      <c r="AA42" s="21">
        <f>EXP(-LN(2)/25)*AA41+(1-EXP(-LN(2)/25))/(LN(2)/25)*Calculateur!V42*Calculateur!X42*VLOOKUP('Données projet'!$B$9,Paramètres!$A$1:$I$89,3,0)*0.475*44/12</f>
        <v>5.9630411427814165</v>
      </c>
      <c r="AB42" s="21">
        <f>EXP(-LN(2)/2)*AB41+(1-EXP(-LN(2)/2))/(LN(2)/2)*V42*Y42*VLOOKUP('Données projet'!$B$9,Paramètres!$A$1:$I$89,3,0)*0.475*44/12</f>
        <v>1.9917504972101568E-2</v>
      </c>
      <c r="AC42" s="22">
        <f t="shared" si="3"/>
        <v>38.458354855402433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92.058412565764968</v>
      </c>
      <c r="T43" s="59">
        <f t="shared" si="34"/>
        <v>249.6666671602872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31.838573496052732</v>
      </c>
      <c r="AA43" s="21">
        <f>EXP(-LN(2)/25)*AA42+(1-EXP(-LN(2)/25))/(LN(2)/25)*Calculateur!V43*Calculateur!X43*VLOOKUP('Données projet'!$B$9,Paramètres!$A$1:$I$89,3,0)*0.475*44/12</f>
        <v>5.7999814691493539</v>
      </c>
      <c r="AB43" s="21">
        <f>EXP(-LN(2)/2)*AB42+(1-EXP(-LN(2)/2))/(LN(2)/2)*V43*Y43*VLOOKUP('Données projet'!$B$9,Paramètres!$A$1:$I$89,3,0)*0.475*44/12</f>
        <v>1.4083802830089797E-2</v>
      </c>
      <c r="AC43" s="22">
        <f t="shared" si="3"/>
        <v>37.652638768032169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92.058412565764968</v>
      </c>
      <c r="T44" s="59">
        <f t="shared" si="34"/>
        <v>249.6666671602872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31.214238489407443</v>
      </c>
      <c r="AA44" s="21">
        <f>EXP(-LN(2)/25)*AA43+(1-EXP(-LN(2)/25))/(LN(2)/25)*Calculateur!V44*Calculateur!X44*VLOOKUP('Données projet'!$B$9,Paramètres!$A$1:$I$89,3,0)*0.475*44/12</f>
        <v>5.6413806708676955</v>
      </c>
      <c r="AB44" s="21">
        <f>EXP(-LN(2)/2)*AB43+(1-EXP(-LN(2)/2))/(LN(2)/2)*V44*Y44*VLOOKUP('Données projet'!$B$9,Paramètres!$A$1:$I$89,3,0)*0.475*44/12</f>
        <v>9.958752486050786E-3</v>
      </c>
      <c r="AC44" s="22">
        <f t="shared" si="3"/>
        <v>36.865577912761189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92.058412565764968</v>
      </c>
      <c r="T45" s="59">
        <f t="shared" si="34"/>
        <v>249.6666671602872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30.602146311435714</v>
      </c>
      <c r="AA45" s="21">
        <f>EXP(-LN(2)/25)*AA44+(1-EXP(-LN(2)/25))/(LN(2)/25)*Calculateur!V45*Calculateur!X45*VLOOKUP('Données projet'!$B$9,Paramètres!$A$1:$I$89,3,0)*0.475*44/12</f>
        <v>5.487116819755502</v>
      </c>
      <c r="AB45" s="21">
        <f>EXP(-LN(2)/2)*AB44+(1-EXP(-LN(2)/2))/(LN(2)/2)*V45*Y45*VLOOKUP('Données projet'!$B$9,Paramètres!$A$1:$I$89,3,0)*0.475*44/12</f>
        <v>7.0419014150449001E-3</v>
      </c>
      <c r="AC45" s="22">
        <f t="shared" si="3"/>
        <v>36.09630503260626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92.058412565764968</v>
      </c>
      <c r="T46" s="59">
        <f t="shared" si="34"/>
        <v>249.6666671602872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30.002056887734646</v>
      </c>
      <c r="AA46" s="21">
        <f>EXP(-LN(2)/25)*AA45+(1-EXP(-LN(2)/25))/(LN(2)/25)*Calculateur!V46*Calculateur!X46*VLOOKUP('Données projet'!$B$9,Paramètres!$A$1:$I$89,3,0)*0.475*44/12</f>
        <v>5.3370713217643555</v>
      </c>
      <c r="AB46" s="21">
        <f>EXP(-LN(2)/2)*AB45+(1-EXP(-LN(2)/2))/(LN(2)/2)*V46*Y46*VLOOKUP('Données projet'!$B$9,Paramètres!$A$1:$I$89,3,0)*0.475*44/12</f>
        <v>4.9793762430253938E-3</v>
      </c>
      <c r="AC46" s="22">
        <f t="shared" si="3"/>
        <v>35.34410758574203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92.058412565764968</v>
      </c>
      <c r="T47" s="59">
        <f t="shared" si="34"/>
        <v>249.6666671602872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29.413734851613953</v>
      </c>
      <c r="AA47" s="21">
        <f>EXP(-LN(2)/25)*AA46+(1-EXP(-LN(2)/25))/(LN(2)/25)*Calculateur!V47*Calculateur!X47*VLOOKUP('Données projet'!$B$9,Paramètres!$A$1:$I$89,3,0)*0.475*44/12</f>
        <v>5.1911288258063264</v>
      </c>
      <c r="AB47" s="21">
        <f>EXP(-LN(2)/2)*AB46+(1-EXP(-LN(2)/2))/(LN(2)/2)*V47*Y47*VLOOKUP('Données projet'!$B$9,Paramètres!$A$1:$I$89,3,0)*0.475*44/12</f>
        <v>3.5209507075224505E-3</v>
      </c>
      <c r="AC47" s="22">
        <f t="shared" si="3"/>
        <v>34.608384628127801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92.058412565764968</v>
      </c>
      <c r="T48" s="59">
        <f t="shared" si="34"/>
        <v>249.6666671602872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28.836949451780576</v>
      </c>
      <c r="AA48" s="21">
        <f>EXP(-LN(2)/25)*AA47+(1-EXP(-LN(2)/25))/(LN(2)/25)*Calculateur!V48*Calculateur!X48*VLOOKUP('Données projet'!$B$9,Paramètres!$A$1:$I$89,3,0)*0.475*44/12</f>
        <v>5.0491771350750518</v>
      </c>
      <c r="AB48" s="21">
        <f>EXP(-LN(2)/2)*AB47+(1-EXP(-LN(2)/2))/(LN(2)/2)*V48*Y48*VLOOKUP('Données projet'!$B$9,Paramètres!$A$1:$I$89,3,0)*0.475*44/12</f>
        <v>2.4896881215126974E-3</v>
      </c>
      <c r="AC48" s="22">
        <f t="shared" si="3"/>
        <v>33.888616274977139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92.058412565764968</v>
      </c>
      <c r="T49" s="59">
        <f t="shared" si="34"/>
        <v>249.6666671602872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28.271474461833574</v>
      </c>
      <c r="AA49" s="21">
        <f>EXP(-LN(2)/25)*AA48+(1-EXP(-LN(2)/25))/(LN(2)/25)*Calculateur!V49*Calculateur!X49*VLOOKUP('Données projet'!$B$9,Paramètres!$A$1:$I$89,3,0)*0.475*44/12</f>
        <v>4.9111071207917387</v>
      </c>
      <c r="AB49" s="21">
        <f>EXP(-LN(2)/2)*AB48+(1-EXP(-LN(2)/2))/(LN(2)/2)*V49*Y49*VLOOKUP('Données projet'!$B$9,Paramètres!$A$1:$I$89,3,0)*0.475*44/12</f>
        <v>1.7604753537612255E-3</v>
      </c>
      <c r="AC49" s="22">
        <f t="shared" si="3"/>
        <v>33.184342057979073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92.058412565764968</v>
      </c>
      <c r="T50" s="59">
        <f t="shared" si="34"/>
        <v>249.6666671602872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27.717088091533746</v>
      </c>
      <c r="AA50" s="21">
        <f>EXP(-LN(2)/25)*AA49+(1-EXP(-LN(2)/25))/(LN(2)/25)*Calculateur!V50*Calculateur!X50*VLOOKUP('Données projet'!$B$9,Paramètres!$A$1:$I$89,3,0)*0.475*44/12</f>
        <v>4.7768126383097895</v>
      </c>
      <c r="AB50" s="21">
        <f>EXP(-LN(2)/2)*AB49+(1-EXP(-LN(2)/2))/(LN(2)/2)*V50*Y50*VLOOKUP('Données projet'!$B$9,Paramètres!$A$1:$I$89,3,0)*0.475*44/12</f>
        <v>1.2448440607563487E-3</v>
      </c>
      <c r="AC50" s="22">
        <f t="shared" si="3"/>
        <v>32.495145573904296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92.058412565764968</v>
      </c>
      <c r="T51" s="59">
        <f t="shared" si="34"/>
        <v>249.6666671602872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27.173572899813202</v>
      </c>
      <c r="AA51" s="21">
        <f>EXP(-LN(2)/25)*AA50+(1-EXP(-LN(2)/25))/(LN(2)/25)*Calculateur!V51*Calculateur!X51*VLOOKUP('Données projet'!$B$9,Paramètres!$A$1:$I$89,3,0)*0.475*44/12</f>
        <v>4.6461904455135494</v>
      </c>
      <c r="AB51" s="21">
        <f>EXP(-LN(2)/2)*AB50+(1-EXP(-LN(2)/2))/(LN(2)/2)*V51*Y51*VLOOKUP('Données projet'!$B$9,Paramètres!$A$1:$I$89,3,0)*0.475*44/12</f>
        <v>8.8023767688061273E-4</v>
      </c>
      <c r="AC51" s="22">
        <f t="shared" si="3"/>
        <v>31.820643583003633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92.058412565764968</v>
      </c>
      <c r="T52" s="59">
        <f t="shared" si="34"/>
        <v>249.6666671602872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26.640715709490763</v>
      </c>
      <c r="AA52" s="21">
        <f>EXP(-LN(2)/25)*AA51+(1-EXP(-LN(2)/25))/(LN(2)/25)*Calculateur!V52*Calculateur!X52*VLOOKUP('Données projet'!$B$9,Paramètres!$A$1:$I$89,3,0)*0.475*44/12</f>
        <v>4.5191401234484445</v>
      </c>
      <c r="AB52" s="21">
        <f>EXP(-LN(2)/2)*AB51+(1-EXP(-LN(2)/2))/(LN(2)/2)*V52*Y52*VLOOKUP('Données projet'!$B$9,Paramètres!$A$1:$I$89,3,0)*0.475*44/12</f>
        <v>6.2242203037817434E-4</v>
      </c>
      <c r="AC52" s="22">
        <f t="shared" si="3"/>
        <v>31.160478254969586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92.058412565764968</v>
      </c>
      <c r="T53" s="59">
        <f t="shared" si="34"/>
        <v>249.6666671602872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26.118307523659755</v>
      </c>
      <c r="AA53" s="21">
        <f>EXP(-LN(2)/25)*AA52+(1-EXP(-LN(2)/25))/(LN(2)/25)*Calculateur!V53*Calculateur!X53*VLOOKUP('Données projet'!$B$9,Paramètres!$A$1:$I$89,3,0)*0.475*44/12</f>
        <v>4.3955639991214968</v>
      </c>
      <c r="AB53" s="21">
        <f>EXP(-LN(2)/2)*AB52+(1-EXP(-LN(2)/2))/(LN(2)/2)*V53*Y53*VLOOKUP('Données projet'!$B$9,Paramètres!$A$1:$I$89,3,0)*0.475*44/12</f>
        <v>4.4011883844030636E-4</v>
      </c>
      <c r="AC53" s="22">
        <f t="shared" si="3"/>
        <v>30.514311641619692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92.058412565764968</v>
      </c>
      <c r="T54" s="59">
        <f t="shared" si="34"/>
        <v>249.6666671602872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25.606143443715361</v>
      </c>
      <c r="AA54" s="21">
        <f>EXP(-LN(2)/25)*AA53+(1-EXP(-LN(2)/25))/(LN(2)/25)*Calculateur!V54*Calculateur!X54*VLOOKUP('Données projet'!$B$9,Paramètres!$A$1:$I$89,3,0)*0.475*44/12</f>
        <v>4.2753670704128552</v>
      </c>
      <c r="AB54" s="21">
        <f>EXP(-LN(2)/2)*AB53+(1-EXP(-LN(2)/2))/(LN(2)/2)*V54*Y54*VLOOKUP('Données projet'!$B$9,Paramètres!$A$1:$I$89,3,0)*0.475*44/12</f>
        <v>3.1121101518908717E-4</v>
      </c>
      <c r="AC54" s="22">
        <f t="shared" si="3"/>
        <v>29.881821725143404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92.058412565764968</v>
      </c>
      <c r="T55" s="59">
        <f t="shared" si="34"/>
        <v>249.6666671602872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25.104022588989434</v>
      </c>
      <c r="AA55" s="21">
        <f>EXP(-LN(2)/25)*AA54+(1-EXP(-LN(2)/25))/(LN(2)/25)*Calculateur!V55*Calculateur!X55*VLOOKUP('Données projet'!$B$9,Paramètres!$A$1:$I$89,3,0)*0.475*44/12</f>
        <v>4.1584569330406334</v>
      </c>
      <c r="AB55" s="21">
        <f>EXP(-LN(2)/2)*AB54+(1-EXP(-LN(2)/2))/(LN(2)/2)*V55*Y55*VLOOKUP('Données projet'!$B$9,Paramètres!$A$1:$I$89,3,0)*0.475*44/12</f>
        <v>2.2005941922015318E-4</v>
      </c>
      <c r="AC55" s="22">
        <f t="shared" si="3"/>
        <v>29.262699581449287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92.058412565764968</v>
      </c>
      <c r="T56" s="59">
        <f t="shared" si="34"/>
        <v>249.6666671602872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24.611748017961201</v>
      </c>
      <c r="AA56" s="21">
        <f>EXP(-LN(2)/25)*AA55+(1-EXP(-LN(2)/25))/(LN(2)/25)*Calculateur!V56*Calculateur!X56*VLOOKUP('Données projet'!$B$9,Paramètres!$A$1:$I$89,3,0)*0.475*44/12</f>
        <v>4.0447437095228915</v>
      </c>
      <c r="AB56" s="21">
        <f>EXP(-LN(2)/2)*AB55+(1-EXP(-LN(2)/2))/(LN(2)/2)*V56*Y56*VLOOKUP('Données projet'!$B$9,Paramètres!$A$1:$I$89,3,0)*0.475*44/12</f>
        <v>1.5560550759454358E-4</v>
      </c>
      <c r="AC56" s="22">
        <f t="shared" si="3"/>
        <v>28.656647332991685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92.058412565764968</v>
      </c>
      <c r="T57" s="59">
        <f t="shared" si="34"/>
        <v>249.6666671602872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24.129126651012992</v>
      </c>
      <c r="AA57" s="21">
        <f>EXP(-LN(2)/25)*AA56+(1-EXP(-LN(2)/25))/(LN(2)/25)*Calculateur!V57*Calculateur!X57*VLOOKUP('Données projet'!$B$9,Paramètres!$A$1:$I$89,3,0)*0.475*44/12</f>
        <v>3.9341399800821608</v>
      </c>
      <c r="AB57" s="21">
        <f>EXP(-LN(2)/2)*AB56+(1-EXP(-LN(2)/2))/(LN(2)/2)*V57*Y57*VLOOKUP('Données projet'!$B$9,Paramètres!$A$1:$I$89,3,0)*0.475*44/12</f>
        <v>1.1002970961007659E-4</v>
      </c>
      <c r="AC57" s="22">
        <f t="shared" si="3"/>
        <v>28.063376660804764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92.058412565764968</v>
      </c>
      <c r="T58" s="59">
        <f t="shared" si="34"/>
        <v>249.6666671602872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23.65596919470067</v>
      </c>
      <c r="AA58" s="21">
        <f>EXP(-LN(2)/25)*AA57+(1-EXP(-LN(2)/25))/(LN(2)/25)*Calculateur!V58*Calculateur!X58*VLOOKUP('Données projet'!$B$9,Paramètres!$A$1:$I$89,3,0)*0.475*44/12</f>
        <v>3.8265607154393844</v>
      </c>
      <c r="AB58" s="21">
        <f>EXP(-LN(2)/2)*AB57+(1-EXP(-LN(2)/2))/(LN(2)/2)*V58*Y58*VLOOKUP('Données projet'!$B$9,Paramètres!$A$1:$I$89,3,0)*0.475*44/12</f>
        <v>7.7802753797271792E-5</v>
      </c>
      <c r="AC58" s="22">
        <f t="shared" si="3"/>
        <v>27.482607712893852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92.058412565764968</v>
      </c>
      <c r="T59" s="59">
        <f t="shared" si="34"/>
        <v>249.6666671602872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23.192090067509081</v>
      </c>
      <c r="AA59" s="21">
        <f>EXP(-LN(2)/25)*AA58+(1-EXP(-LN(2)/25))/(LN(2)/25)*Calculateur!V59*Calculateur!X59*VLOOKUP('Données projet'!$B$9,Paramètres!$A$1:$I$89,3,0)*0.475*44/12</f>
        <v>3.721923211445612</v>
      </c>
      <c r="AB59" s="21">
        <f>EXP(-LN(2)/2)*AB58+(1-EXP(-LN(2)/2))/(LN(2)/2)*V59*Y59*VLOOKUP('Données projet'!$B$9,Paramètres!$A$1:$I$89,3,0)*0.475*44/12</f>
        <v>5.5014854805038295E-5</v>
      </c>
      <c r="AC59" s="22">
        <f t="shared" si="3"/>
        <v>26.9140682938095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92.058412565764968</v>
      </c>
      <c r="T60" s="59">
        <f t="shared" si="34"/>
        <v>249.6666671602872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22.737307327063391</v>
      </c>
      <c r="AA60" s="21">
        <f>EXP(-LN(2)/25)*AA59+(1-EXP(-LN(2)/25))/(LN(2)/25)*Calculateur!V60*Calculateur!X60*VLOOKUP('Données projet'!$B$9,Paramètres!$A$1:$I$89,3,0)*0.475*44/12</f>
        <v>3.6201470255011965</v>
      </c>
      <c r="AB60" s="21">
        <f>EXP(-LN(2)/2)*AB59+(1-EXP(-LN(2)/2))/(LN(2)/2)*V60*Y60*VLOOKUP('Données projet'!$B$9,Paramètres!$A$1:$I$89,3,0)*0.475*44/12</f>
        <v>3.8901376898635896E-5</v>
      </c>
      <c r="AC60" s="22">
        <f t="shared" si="3"/>
        <v>26.357493253941488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92.058412565764968</v>
      </c>
      <c r="T61" s="59">
        <f t="shared" si="34"/>
        <v>249.6666671602872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22.291442598767759</v>
      </c>
      <c r="AA61" s="21">
        <f>EXP(-LN(2)/25)*AA60+(1-EXP(-LN(2)/25))/(LN(2)/25)*Calculateur!V61*Calculateur!X61*VLOOKUP('Données projet'!$B$9,Paramètres!$A$1:$I$89,3,0)*0.475*44/12</f>
        <v>3.5211539147136079</v>
      </c>
      <c r="AB61" s="21">
        <f>EXP(-LN(2)/2)*AB60+(1-EXP(-LN(2)/2))/(LN(2)/2)*V61*Y61*VLOOKUP('Données projet'!$B$9,Paramètres!$A$1:$I$89,3,0)*0.475*44/12</f>
        <v>2.7507427402519148E-5</v>
      </c>
      <c r="AC61" s="22">
        <f t="shared" si="3"/>
        <v>25.812624020908768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92.058412565764968</v>
      </c>
      <c r="T62" s="59">
        <f t="shared" si="34"/>
        <v>249.6666671602872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21.854321005843371</v>
      </c>
      <c r="AA62" s="21">
        <f>EXP(-LN(2)/25)*AA61+(1-EXP(-LN(2)/25))/(LN(2)/25)*Calculateur!V62*Calculateur!X62*VLOOKUP('Données projet'!$B$9,Paramètres!$A$1:$I$89,3,0)*0.475*44/12</f>
        <v>3.4248677757463275</v>
      </c>
      <c r="AB62" s="21">
        <f>EXP(-LN(2)/2)*AB61+(1-EXP(-LN(2)/2))/(LN(2)/2)*V62*Y62*VLOOKUP('Données projet'!$B$9,Paramètres!$A$1:$I$89,3,0)*0.475*44/12</f>
        <v>1.9450688449317948E-5</v>
      </c>
      <c r="AC62" s="22">
        <f t="shared" si="3"/>
        <v>25.279208232278148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92.058412565764968</v>
      </c>
      <c r="T63" s="59">
        <f t="shared" si="34"/>
        <v>249.6666671602872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21.425771100738384</v>
      </c>
      <c r="AA63" s="21">
        <f>EXP(-LN(2)/25)*AA62+(1-EXP(-LN(2)/25))/(LN(2)/25)*Calculateur!V63*Calculateur!X63*VLOOKUP('Données projet'!$B$9,Paramètres!$A$1:$I$89,3,0)*0.475*44/12</f>
        <v>3.3312145863125755</v>
      </c>
      <c r="AB63" s="21">
        <f>EXP(-LN(2)/2)*AB62+(1-EXP(-LN(2)/2))/(LN(2)/2)*V63*Y63*VLOOKUP('Données projet'!$B$9,Paramètres!$A$1:$I$89,3,0)*0.475*44/12</f>
        <v>1.3753713701259574E-5</v>
      </c>
      <c r="AC63" s="22">
        <f t="shared" si="3"/>
        <v>24.756999440764663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92.058412565764968</v>
      </c>
      <c r="T64" s="59">
        <f t="shared" si="34"/>
        <v>249.6666671602872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21.005624797882877</v>
      </c>
      <c r="AA64" s="21">
        <f>EXP(-LN(2)/25)*AA63+(1-EXP(-LN(2)/25))/(LN(2)/25)*Calculateur!V64*Calculateur!X64*VLOOKUP('Données projet'!$B$9,Paramètres!$A$1:$I$89,3,0)*0.475*44/12</f>
        <v>3.2401223482688968</v>
      </c>
      <c r="AB64" s="21">
        <f>EXP(-LN(2)/2)*AB63+(1-EXP(-LN(2)/2))/(LN(2)/2)*V64*Y64*VLOOKUP('Données projet'!$B$9,Paramètres!$A$1:$I$89,3,0)*0.475*44/12</f>
        <v>9.7253442246589741E-6</v>
      </c>
      <c r="AC64" s="22">
        <f t="shared" si="3"/>
        <v>24.245756871495999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92.058412565764968</v>
      </c>
      <c r="T65" s="59">
        <f t="shared" si="34"/>
        <v>249.6666671602872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20.593717307762425</v>
      </c>
      <c r="AA65" s="21">
        <f>EXP(-LN(2)/25)*AA64+(1-EXP(-LN(2)/25))/(LN(2)/25)*Calculateur!V65*Calculateur!X65*VLOOKUP('Données projet'!$B$9,Paramètres!$A$1:$I$89,3,0)*0.475*44/12</f>
        <v>3.151521032264855</v>
      </c>
      <c r="AB65" s="21">
        <f>EXP(-LN(2)/2)*AB64+(1-EXP(-LN(2)/2))/(LN(2)/2)*V65*Y65*VLOOKUP('Données projet'!$B$9,Paramètres!$A$1:$I$89,3,0)*0.475*44/12</f>
        <v>6.8768568506297869E-6</v>
      </c>
      <c r="AC65" s="22">
        <f t="shared" si="3"/>
        <v>23.745245216884133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92.058412565764968</v>
      </c>
      <c r="T66" s="59">
        <f t="shared" si="34"/>
        <v>249.6666671602872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20.189887072284474</v>
      </c>
      <c r="AA66" s="21">
        <f>EXP(-LN(2)/25)*AA65+(1-EXP(-LN(2)/25))/(LN(2)/25)*Calculateur!V66*Calculateur!X66*VLOOKUP('Données projet'!$B$9,Paramètres!$A$1:$I$89,3,0)*0.475*44/12</f>
        <v>3.0653425239062844</v>
      </c>
      <c r="AB66" s="21">
        <f>EXP(-LN(2)/2)*AB65+(1-EXP(-LN(2)/2))/(LN(2)/2)*V66*Y66*VLOOKUP('Données projet'!$B$9,Paramètres!$A$1:$I$89,3,0)*0.475*44/12</f>
        <v>4.862672112329487E-6</v>
      </c>
      <c r="AC66" s="22">
        <f t="shared" si="3"/>
        <v>23.255234458862873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92.058412565764968</v>
      </c>
      <c r="T67" s="59">
        <f t="shared" si="34"/>
        <v>249.6666671602872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19.793975701412123</v>
      </c>
      <c r="AA67" s="21">
        <f>EXP(-LN(2)/25)*AA66+(1-EXP(-LN(2)/25))/(LN(2)/25)*Calculateur!V67*Calculateur!X67*VLOOKUP('Données projet'!$B$9,Paramètres!$A$1:$I$89,3,0)*0.475*44/12</f>
        <v>2.9815205713907096</v>
      </c>
      <c r="AB67" s="21">
        <f>EXP(-LN(2)/2)*AB66+(1-EXP(-LN(2)/2))/(LN(2)/2)*V67*Y67*VLOOKUP('Données projet'!$B$9,Paramètres!$A$1:$I$89,3,0)*0.475*44/12</f>
        <v>3.4384284253148935E-6</v>
      </c>
      <c r="AC67" s="22">
        <f t="shared" si="3"/>
        <v>22.775499711231259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92.058412565764968</v>
      </c>
      <c r="T68" s="59">
        <f t="shared" si="34"/>
        <v>249.6666671602872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19.405827911040486</v>
      </c>
      <c r="AA68" s="21">
        <f>EXP(-LN(2)/25)*AA67+(1-EXP(-LN(2)/25))/(LN(2)/25)*Calculateur!V68*Calculateur!X68*VLOOKUP('Données projet'!$B$9,Paramètres!$A$1:$I$89,3,0)*0.475*44/12</f>
        <v>2.8999907345746783</v>
      </c>
      <c r="AB68" s="21">
        <f>EXP(-LN(2)/2)*AB67+(1-EXP(-LN(2)/2))/(LN(2)/2)*V68*Y68*VLOOKUP('Données projet'!$B$9,Paramètres!$A$1:$I$89,3,0)*0.475*44/12</f>
        <v>2.4313360561647435E-6</v>
      </c>
      <c r="AC68" s="22">
        <f t="shared" ref="AC68:AC131" si="57">SUM(Z68:AB68)</f>
        <v>22.305821076951222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92.058412565764968</v>
      </c>
      <c r="T69" s="59">
        <f t="shared" ref="T69:T132" si="88">$T$3</f>
        <v>249.6666671602872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19.025291462091261</v>
      </c>
      <c r="AA69" s="21">
        <f>EXP(-LN(2)/25)*AA68+(1-EXP(-LN(2)/25))/(LN(2)/25)*Calculateur!V69*Calculateur!X69*VLOOKUP('Données projet'!$B$9,Paramètres!$A$1:$I$89,3,0)*0.475*44/12</f>
        <v>2.8206903354338491</v>
      </c>
      <c r="AB69" s="21">
        <f>EXP(-LN(2)/2)*AB68+(1-EXP(-LN(2)/2))/(LN(2)/2)*V69*Y69*VLOOKUP('Données projet'!$B$9,Paramètres!$A$1:$I$89,3,0)*0.475*44/12</f>
        <v>1.7192142126574467E-6</v>
      </c>
      <c r="AC69" s="22">
        <f t="shared" si="57"/>
        <v>21.84598351673932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92.058412565764968</v>
      </c>
      <c r="T70" s="59">
        <f t="shared" si="88"/>
        <v>249.6666671602872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18.652217100801614</v>
      </c>
      <c r="AA70" s="21">
        <f>EXP(-LN(2)/25)*AA69+(1-EXP(-LN(2)/25))/(LN(2)/25)*Calculateur!V70*Calculateur!X70*VLOOKUP('Données projet'!$B$9,Paramètres!$A$1:$I$89,3,0)*0.475*44/12</f>
        <v>2.7435584098777523</v>
      </c>
      <c r="AB70" s="21">
        <f>EXP(-LN(2)/2)*AB69+(1-EXP(-LN(2)/2))/(LN(2)/2)*V70*Y70*VLOOKUP('Données projet'!$B$9,Paramètres!$A$1:$I$89,3,0)*0.475*44/12</f>
        <v>1.2156680280823718E-6</v>
      </c>
      <c r="AC70" s="22">
        <f t="shared" si="57"/>
        <v>21.395776726347396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92.058412565764968</v>
      </c>
      <c r="T71" s="59">
        <f t="shared" si="88"/>
        <v>249.6666671602872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18.286458500183969</v>
      </c>
      <c r="AA71" s="21">
        <f>EXP(-LN(2)/25)*AA70+(1-EXP(-LN(2)/25))/(LN(2)/25)*Calculateur!V71*Calculateur!X71*VLOOKUP('Données projet'!$B$9,Paramètres!$A$1:$I$89,3,0)*0.475*44/12</f>
        <v>2.6685356608821791</v>
      </c>
      <c r="AB71" s="21">
        <f>EXP(-LN(2)/2)*AB70+(1-EXP(-LN(2)/2))/(LN(2)/2)*V71*Y71*VLOOKUP('Données projet'!$B$9,Paramètres!$A$1:$I$89,3,0)*0.475*44/12</f>
        <v>8.5960710632872337E-7</v>
      </c>
      <c r="AC71" s="22">
        <f t="shared" si="57"/>
        <v>20.954995020673252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92.058412565764968</v>
      </c>
      <c r="T72" s="59">
        <f t="shared" si="88"/>
        <v>249.6666671602872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17.927872202633715</v>
      </c>
      <c r="AA72" s="21">
        <f>EXP(-LN(2)/25)*AA71+(1-EXP(-LN(2)/25))/(LN(2)/25)*Calculateur!V72*Calculateur!X72*VLOOKUP('Données projet'!$B$9,Paramètres!$A$1:$I$89,3,0)*0.475*44/12</f>
        <v>2.5955644129031645</v>
      </c>
      <c r="AB72" s="21">
        <f>EXP(-LN(2)/2)*AB71+(1-EXP(-LN(2)/2))/(LN(2)/2)*V72*Y72*VLOOKUP('Données projet'!$B$9,Paramètres!$A$1:$I$89,3,0)*0.475*44/12</f>
        <v>6.0783401404118588E-7</v>
      </c>
      <c r="AC72" s="22">
        <f t="shared" si="57"/>
        <v>20.523437223370895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92.058412565764968</v>
      </c>
      <c r="T73" s="59">
        <f t="shared" si="88"/>
        <v>249.6666671602872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17.576317563662379</v>
      </c>
      <c r="AA73" s="21">
        <f>EXP(-LN(2)/25)*AA72+(1-EXP(-LN(2)/25))/(LN(2)/25)*Calculateur!V73*Calculateur!X73*VLOOKUP('Données projet'!$B$9,Paramètres!$A$1:$I$89,3,0)*0.475*44/12</f>
        <v>2.5245885675375273</v>
      </c>
      <c r="AB73" s="21">
        <f>EXP(-LN(2)/2)*AB72+(1-EXP(-LN(2)/2))/(LN(2)/2)*V73*Y73*VLOOKUP('Données projet'!$B$9,Paramètres!$A$1:$I$89,3,0)*0.475*44/12</f>
        <v>4.2980355316436168E-7</v>
      </c>
      <c r="AC73" s="22">
        <f t="shared" si="57"/>
        <v>20.100906561003459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92.058412565764968</v>
      </c>
      <c r="T74" s="59">
        <f t="shared" si="88"/>
        <v>249.6666671602872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17.231656696734113</v>
      </c>
      <c r="AA74" s="21">
        <f>EXP(-LN(2)/25)*AA73+(1-EXP(-LN(2)/25))/(LN(2)/25)*Calculateur!V74*Calculateur!X74*VLOOKUP('Données projet'!$B$9,Paramètres!$A$1:$I$89,3,0)*0.475*44/12</f>
        <v>2.4555535603958707</v>
      </c>
      <c r="AB74" s="21">
        <f>EXP(-LN(2)/2)*AB73+(1-EXP(-LN(2)/2))/(LN(2)/2)*V74*Y74*VLOOKUP('Données projet'!$B$9,Paramètres!$A$1:$I$89,3,0)*0.475*44/12</f>
        <v>3.0391700702059294E-7</v>
      </c>
      <c r="AC74" s="22">
        <f t="shared" si="57"/>
        <v>19.687210561046989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92.058412565764968</v>
      </c>
      <c r="T75" s="59">
        <f t="shared" si="88"/>
        <v>249.6666671602872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16.893754419183939</v>
      </c>
      <c r="AA75" s="21">
        <f>EXP(-LN(2)/25)*AA74+(1-EXP(-LN(2)/25))/(LN(2)/25)*Calculateur!V75*Calculateur!X75*VLOOKUP('Données projet'!$B$9,Paramètres!$A$1:$I$89,3,0)*0.475*44/12</f>
        <v>2.3884063191548961</v>
      </c>
      <c r="AB75" s="21">
        <f>EXP(-LN(2)/2)*AB74+(1-EXP(-LN(2)/2))/(LN(2)/2)*V75*Y75*VLOOKUP('Données projet'!$B$9,Paramètres!$A$1:$I$89,3,0)*0.475*44/12</f>
        <v>2.1490177658218084E-7</v>
      </c>
      <c r="AC75" s="22">
        <f t="shared" si="57"/>
        <v>19.282160953240613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92.058412565764968</v>
      </c>
      <c r="T76" s="59">
        <f t="shared" si="88"/>
        <v>249.6666671602872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16.562478199196484</v>
      </c>
      <c r="AA76" s="21">
        <f>EXP(-LN(2)/25)*AA75+(1-EXP(-LN(2)/25))/(LN(2)/25)*Calculateur!V76*Calculateur!X76*VLOOKUP('Données projet'!$B$9,Paramètres!$A$1:$I$89,3,0)*0.475*44/12</f>
        <v>2.323095222756776</v>
      </c>
      <c r="AB76" s="21">
        <f>EXP(-LN(2)/2)*AB75+(1-EXP(-LN(2)/2))/(LN(2)/2)*V76*Y76*VLOOKUP('Données projet'!$B$9,Paramètres!$A$1:$I$89,3,0)*0.475*44/12</f>
        <v>1.5195850351029647E-7</v>
      </c>
      <c r="AC76" s="22">
        <f t="shared" si="57"/>
        <v>18.885573573911763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92.058412565764968</v>
      </c>
      <c r="T77" s="59">
        <f t="shared" si="88"/>
        <v>249.6666671602872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16.237698103824442</v>
      </c>
      <c r="AA77" s="21">
        <f>EXP(-LN(2)/25)*AA76+(1-EXP(-LN(2)/25))/(LN(2)/25)*Calculateur!V77*Calculateur!X77*VLOOKUP('Données projet'!$B$9,Paramètres!$A$1:$I$89,3,0)*0.475*44/12</f>
        <v>2.2595700617242236</v>
      </c>
      <c r="AB77" s="21">
        <f>EXP(-LN(2)/2)*AB76+(1-EXP(-LN(2)/2))/(LN(2)/2)*V77*Y77*VLOOKUP('Données projet'!$B$9,Paramètres!$A$1:$I$89,3,0)*0.475*44/12</f>
        <v>1.0745088829109042E-7</v>
      </c>
      <c r="AC77" s="22">
        <f t="shared" si="57"/>
        <v>18.497268272999552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92.058412565764968</v>
      </c>
      <c r="T78" s="59">
        <f t="shared" si="88"/>
        <v>249.6666671602872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15.919286748026348</v>
      </c>
      <c r="AA78" s="21">
        <f>EXP(-LN(2)/25)*AA77+(1-EXP(-LN(2)/25))/(LN(2)/25)*Calculateur!V78*Calculateur!X78*VLOOKUP('Données projet'!$B$9,Paramètres!$A$1:$I$89,3,0)*0.475*44/12</f>
        <v>2.1977819995607493</v>
      </c>
      <c r="AB78" s="21">
        <f>EXP(-LN(2)/2)*AB77+(1-EXP(-LN(2)/2))/(LN(2)/2)*V78*Y78*VLOOKUP('Données projet'!$B$9,Paramètres!$A$1:$I$89,3,0)*0.475*44/12</f>
        <v>7.5979251755148235E-8</v>
      </c>
      <c r="AC78" s="22">
        <f t="shared" si="57"/>
        <v>18.117068823566349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92.058412565764968</v>
      </c>
      <c r="T79" s="59">
        <f t="shared" si="88"/>
        <v>249.6666671602872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15.607119244703703</v>
      </c>
      <c r="AA79" s="21">
        <f>EXP(-LN(2)/25)*AA78+(1-EXP(-LN(2)/25))/(LN(2)/25)*Calculateur!V79*Calculateur!X79*VLOOKUP('Données projet'!$B$9,Paramètres!$A$1:$I$89,3,0)*0.475*44/12</f>
        <v>2.1376835352064285</v>
      </c>
      <c r="AB79" s="21">
        <f>EXP(-LN(2)/2)*AB78+(1-EXP(-LN(2)/2))/(LN(2)/2)*V79*Y79*VLOOKUP('Données projet'!$B$9,Paramètres!$A$1:$I$89,3,0)*0.475*44/12</f>
        <v>5.372544414554521E-8</v>
      </c>
      <c r="AC79" s="22">
        <f t="shared" si="57"/>
        <v>17.744802833635575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92.058412565764968</v>
      </c>
      <c r="T80" s="59">
        <f t="shared" si="88"/>
        <v>249.6666671602872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15.301073155717841</v>
      </c>
      <c r="AA80" s="21">
        <f>EXP(-LN(2)/25)*AA79+(1-EXP(-LN(2)/25))/(LN(2)/25)*Calculateur!V80*Calculateur!X80*VLOOKUP('Données projet'!$B$9,Paramètres!$A$1:$I$89,3,0)*0.475*44/12</f>
        <v>2.0792284665203176</v>
      </c>
      <c r="AB80" s="21">
        <f>EXP(-LN(2)/2)*AB79+(1-EXP(-LN(2)/2))/(LN(2)/2)*V80*Y80*VLOOKUP('Données projet'!$B$9,Paramètres!$A$1:$I$89,3,0)*0.475*44/12</f>
        <v>3.7989625877574117E-8</v>
      </c>
      <c r="AC80" s="22">
        <f t="shared" si="57"/>
        <v>17.380301660227783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92.058412565764968</v>
      </c>
      <c r="T81" s="59">
        <f t="shared" si="88"/>
        <v>249.6666671602872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15.001028443867309</v>
      </c>
      <c r="AA81" s="21">
        <f>EXP(-LN(2)/25)*AA80+(1-EXP(-LN(2)/25))/(LN(2)/25)*Calculateur!V81*Calculateur!X81*VLOOKUP('Données projet'!$B$9,Paramètres!$A$1:$I$89,3,0)*0.475*44/12</f>
        <v>2.0223718547614467</v>
      </c>
      <c r="AB81" s="21">
        <f>EXP(-LN(2)/2)*AB80+(1-EXP(-LN(2)/2))/(LN(2)/2)*V81*Y81*VLOOKUP('Données projet'!$B$9,Paramètres!$A$1:$I$89,3,0)*0.475*44/12</f>
        <v>2.6862722072772605E-8</v>
      </c>
      <c r="AC81" s="22">
        <f t="shared" si="57"/>
        <v>17.023400325491476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92.058412565764968</v>
      </c>
      <c r="T82" s="59">
        <f t="shared" si="88"/>
        <v>249.6666671602872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14.706867425806962</v>
      </c>
      <c r="AA82" s="21">
        <f>EXP(-LN(2)/25)*AA81+(1-EXP(-LN(2)/25))/(LN(2)/25)*Calculateur!V82*Calculateur!X82*VLOOKUP('Données projet'!$B$9,Paramètres!$A$1:$I$89,3,0)*0.475*44/12</f>
        <v>1.9670699900410813</v>
      </c>
      <c r="AB82" s="21">
        <f>EXP(-LN(2)/2)*AB81+(1-EXP(-LN(2)/2))/(LN(2)/2)*V82*Y82*VLOOKUP('Données projet'!$B$9,Paramètres!$A$1:$I$89,3,0)*0.475*44/12</f>
        <v>1.8994812938787059E-8</v>
      </c>
      <c r="AC82" s="22">
        <f t="shared" si="57"/>
        <v>16.673937434842859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92.058412565764968</v>
      </c>
      <c r="T83" s="59">
        <f t="shared" si="88"/>
        <v>249.6666671602872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14.418474725890274</v>
      </c>
      <c r="AA83" s="21">
        <f>EXP(-LN(2)/25)*AA82+(1-EXP(-LN(2)/25))/(LN(2)/25)*Calculateur!V83*Calculateur!X83*VLOOKUP('Données projet'!$B$9,Paramètres!$A$1:$I$89,3,0)*0.475*44/12</f>
        <v>1.9132803577196928</v>
      </c>
      <c r="AB83" s="21">
        <f>EXP(-LN(2)/2)*AB82+(1-EXP(-LN(2)/2))/(LN(2)/2)*V83*Y83*VLOOKUP('Données projet'!$B$9,Paramètres!$A$1:$I$89,3,0)*0.475*44/12</f>
        <v>1.3431361036386303E-8</v>
      </c>
      <c r="AC83" s="22">
        <f t="shared" si="57"/>
        <v>16.331755097041327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92.058412565764968</v>
      </c>
      <c r="T84" s="59">
        <f t="shared" si="88"/>
        <v>249.6666671602872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14.135737230916773</v>
      </c>
      <c r="AA84" s="21">
        <f>EXP(-LN(2)/25)*AA83+(1-EXP(-LN(2)/25))/(LN(2)/25)*Calculateur!V84*Calculateur!X84*VLOOKUP('Données projet'!$B$9,Paramètres!$A$1:$I$89,3,0)*0.475*44/12</f>
        <v>1.8609616057228067</v>
      </c>
      <c r="AB84" s="21">
        <f>EXP(-LN(2)/2)*AB83+(1-EXP(-LN(2)/2))/(LN(2)/2)*V84*Y84*VLOOKUP('Données projet'!$B$9,Paramètres!$A$1:$I$89,3,0)*0.475*44/12</f>
        <v>9.4974064693935293E-9</v>
      </c>
      <c r="AC84" s="22">
        <f t="shared" si="57"/>
        <v>15.996698846136987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92.058412565764968</v>
      </c>
      <c r="T85" s="59">
        <f t="shared" si="88"/>
        <v>249.6666671602872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13.858544045766859</v>
      </c>
      <c r="AA85" s="21">
        <f>EXP(-LN(2)/25)*AA84+(1-EXP(-LN(2)/25))/(LN(2)/25)*Calculateur!V85*Calculateur!X85*VLOOKUP('Données projet'!$B$9,Paramètres!$A$1:$I$89,3,0)*0.475*44/12</f>
        <v>1.8100735127505989</v>
      </c>
      <c r="AB85" s="21">
        <f>EXP(-LN(2)/2)*AB84+(1-EXP(-LN(2)/2))/(LN(2)/2)*V85*Y85*VLOOKUP('Données projet'!$B$9,Paramètres!$A$1:$I$89,3,0)*0.475*44/12</f>
        <v>6.7156805181931513E-9</v>
      </c>
      <c r="AC85" s="22">
        <f t="shared" si="57"/>
        <v>15.668617565233138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92.058412565764968</v>
      </c>
      <c r="T86" s="59">
        <f t="shared" si="88"/>
        <v>249.6666671602872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13.586786449906587</v>
      </c>
      <c r="AA86" s="21">
        <f>EXP(-LN(2)/25)*AA85+(1-EXP(-LN(2)/25))/(LN(2)/25)*Calculateur!V86*Calculateur!X86*VLOOKUP('Données projet'!$B$9,Paramètres!$A$1:$I$89,3,0)*0.475*44/12</f>
        <v>1.7605769573568046</v>
      </c>
      <c r="AB86" s="21">
        <f>EXP(-LN(2)/2)*AB85+(1-EXP(-LN(2)/2))/(LN(2)/2)*V86*Y86*VLOOKUP('Données projet'!$B$9,Paramètres!$A$1:$I$89,3,0)*0.475*44/12</f>
        <v>4.7487032346967647E-9</v>
      </c>
      <c r="AC86" s="22">
        <f t="shared" si="57"/>
        <v>15.347363412012093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92.058412565764968</v>
      </c>
      <c r="T87" s="59">
        <f t="shared" si="88"/>
        <v>249.6666671602872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13.320357854745367</v>
      </c>
      <c r="AA87" s="21">
        <f>EXP(-LN(2)/25)*AA86+(1-EXP(-LN(2)/25))/(LN(2)/25)*Calculateur!V87*Calculateur!X87*VLOOKUP('Données projet'!$B$9,Paramètres!$A$1:$I$89,3,0)*0.475*44/12</f>
        <v>1.7124338878731644</v>
      </c>
      <c r="AB87" s="21">
        <f>EXP(-LN(2)/2)*AB86+(1-EXP(-LN(2)/2))/(LN(2)/2)*V87*Y87*VLOOKUP('Données projet'!$B$9,Paramètres!$A$1:$I$89,3,0)*0.475*44/12</f>
        <v>3.3578402590965756E-9</v>
      </c>
      <c r="AC87" s="22">
        <f t="shared" si="57"/>
        <v>15.032791745976372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92.058412565764968</v>
      </c>
      <c r="T88" s="59">
        <f t="shared" si="88"/>
        <v>249.6666671602872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13.059153761829863</v>
      </c>
      <c r="AA88" s="21">
        <f>EXP(-LN(2)/25)*AA87+(1-EXP(-LN(2)/25))/(LN(2)/25)*Calculateur!V88*Calculateur!X88*VLOOKUP('Données projet'!$B$9,Paramètres!$A$1:$I$89,3,0)*0.475*44/12</f>
        <v>1.6656072931562884</v>
      </c>
      <c r="AB88" s="21">
        <f>EXP(-LN(2)/2)*AB87+(1-EXP(-LN(2)/2))/(LN(2)/2)*V88*Y88*VLOOKUP('Données projet'!$B$9,Paramètres!$A$1:$I$89,3,0)*0.475*44/12</f>
        <v>2.3743516173483823E-9</v>
      </c>
      <c r="AC88" s="22">
        <f t="shared" si="57"/>
        <v>14.724761057360503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92.058412565764968</v>
      </c>
      <c r="T89" s="59">
        <f t="shared" si="88"/>
        <v>249.6666671602872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12.803071721857666</v>
      </c>
      <c r="AA89" s="21">
        <f>EXP(-LN(2)/25)*AA88+(1-EXP(-LN(2)/25))/(LN(2)/25)*Calculateur!V89*Calculateur!X89*VLOOKUP('Données projet'!$B$9,Paramètres!$A$1:$I$89,3,0)*0.475*44/12</f>
        <v>1.6200611741344491</v>
      </c>
      <c r="AB89" s="21">
        <f>EXP(-LN(2)/2)*AB88+(1-EXP(-LN(2)/2))/(LN(2)/2)*V89*Y89*VLOOKUP('Données projet'!$B$9,Paramètres!$A$1:$I$89,3,0)*0.475*44/12</f>
        <v>1.6789201295482878E-9</v>
      </c>
      <c r="AC89" s="22">
        <f t="shared" si="57"/>
        <v>14.423132897671035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92.058412565764968</v>
      </c>
      <c r="T90" s="59">
        <f t="shared" si="88"/>
        <v>249.6666671602872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12.552011294494703</v>
      </c>
      <c r="AA90" s="21">
        <f>EXP(-LN(2)/25)*AA89+(1-EXP(-LN(2)/25))/(LN(2)/25)*Calculateur!V90*Calculateur!X90*VLOOKUP('Données projet'!$B$9,Paramètres!$A$1:$I$89,3,0)*0.475*44/12</f>
        <v>1.5757605161324282</v>
      </c>
      <c r="AB90" s="21">
        <f>EXP(-LN(2)/2)*AB89+(1-EXP(-LN(2)/2))/(LN(2)/2)*V90*Y90*VLOOKUP('Données projet'!$B$9,Paramètres!$A$1:$I$89,3,0)*0.475*44/12</f>
        <v>1.1871758086741912E-9</v>
      </c>
      <c r="AC90" s="22">
        <f t="shared" si="57"/>
        <v>14.127771811814307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92.058412565764968</v>
      </c>
      <c r="T91" s="59">
        <f t="shared" si="88"/>
        <v>249.6666671602872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12.305874008980586</v>
      </c>
      <c r="AA91" s="21">
        <f>EXP(-LN(2)/25)*AA90+(1-EXP(-LN(2)/25))/(LN(2)/25)*Calculateur!V91*Calculateur!X91*VLOOKUP('Données projet'!$B$9,Paramètres!$A$1:$I$89,3,0)*0.475*44/12</f>
        <v>1.5326712619531428</v>
      </c>
      <c r="AB91" s="21">
        <f>EXP(-LN(2)/2)*AB90+(1-EXP(-LN(2)/2))/(LN(2)/2)*V91*Y91*VLOOKUP('Données projet'!$B$9,Paramètres!$A$1:$I$89,3,0)*0.475*44/12</f>
        <v>8.3946006477414391E-10</v>
      </c>
      <c r="AC91" s="22">
        <f t="shared" si="57"/>
        <v>13.838545271773189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92.058412565764968</v>
      </c>
      <c r="T92" s="59">
        <f t="shared" si="88"/>
        <v>249.6666671602872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12.064563325506482</v>
      </c>
      <c r="AA92" s="21">
        <f>EXP(-LN(2)/25)*AA91+(1-EXP(-LN(2)/25))/(LN(2)/25)*Calculateur!V92*Calculateur!X92*VLOOKUP('Données projet'!$B$9,Paramètres!$A$1:$I$89,3,0)*0.475*44/12</f>
        <v>1.4907602856953555</v>
      </c>
      <c r="AB92" s="21">
        <f>EXP(-LN(2)/2)*AB91+(1-EXP(-LN(2)/2))/(LN(2)/2)*V92*Y92*VLOOKUP('Données projet'!$B$9,Paramètres!$A$1:$I$89,3,0)*0.475*44/12</f>
        <v>5.9358790433709558E-10</v>
      </c>
      <c r="AC92" s="22">
        <f t="shared" si="57"/>
        <v>13.555323611795425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92.058412565764968</v>
      </c>
      <c r="T93" s="59">
        <f t="shared" si="88"/>
        <v>249.6666671602872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11.827984597350321</v>
      </c>
      <c r="AA93" s="21">
        <f>EXP(-LN(2)/25)*AA92+(1-EXP(-LN(2)/25))/(LN(2)/25)*Calculateur!V93*Calculateur!X93*VLOOKUP('Données projet'!$B$9,Paramètres!$A$1:$I$89,3,0)*0.475*44/12</f>
        <v>1.4499953672873398</v>
      </c>
      <c r="AB93" s="21">
        <f>EXP(-LN(2)/2)*AB92+(1-EXP(-LN(2)/2))/(LN(2)/2)*V93*Y93*VLOOKUP('Données projet'!$B$9,Paramètres!$A$1:$I$89,3,0)*0.475*44/12</f>
        <v>4.1973003238707196E-10</v>
      </c>
      <c r="AC93" s="22">
        <f t="shared" si="57"/>
        <v>13.277979965057391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92.058412565764968</v>
      </c>
      <c r="T94" s="59">
        <f t="shared" si="88"/>
        <v>249.6666671602872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11.596045033754526</v>
      </c>
      <c r="AA94" s="21">
        <f>EXP(-LN(2)/25)*AA93+(1-EXP(-LN(2)/25))/(LN(2)/25)*Calculateur!V94*Calculateur!X94*VLOOKUP('Données projet'!$B$9,Paramètres!$A$1:$I$89,3,0)*0.475*44/12</f>
        <v>1.4103451677169252</v>
      </c>
      <c r="AB94" s="21">
        <f>EXP(-LN(2)/2)*AB93+(1-EXP(-LN(2)/2))/(LN(2)/2)*V94*Y94*VLOOKUP('Données projet'!$B$9,Paramètres!$A$1:$I$89,3,0)*0.475*44/12</f>
        <v>2.9679395216854779E-10</v>
      </c>
      <c r="AC94" s="22">
        <f t="shared" si="57"/>
        <v>13.006390201768244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92.058412565764968</v>
      </c>
      <c r="T95" s="59">
        <f t="shared" si="88"/>
        <v>249.6666671602872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11.368653663531681</v>
      </c>
      <c r="AA95" s="21">
        <f>EXP(-LN(2)/25)*AA94+(1-EXP(-LN(2)/25))/(LN(2)/25)*Calculateur!V95*Calculateur!X95*VLOOKUP('Données projet'!$B$9,Paramètres!$A$1:$I$89,3,0)*0.475*44/12</f>
        <v>1.3717792049388768</v>
      </c>
      <c r="AB95" s="21">
        <f>EXP(-LN(2)/2)*AB94+(1-EXP(-LN(2)/2))/(LN(2)/2)*V95*Y95*VLOOKUP('Données projet'!$B$9,Paramètres!$A$1:$I$89,3,0)*0.475*44/12</f>
        <v>2.0986501619353598E-10</v>
      </c>
      <c r="AC95" s="22">
        <f t="shared" si="57"/>
        <v>12.740432868680424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92.058412565764968</v>
      </c>
      <c r="T96" s="59">
        <f t="shared" si="88"/>
        <v>249.6666671602872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11.145721299383865</v>
      </c>
      <c r="AA96" s="21">
        <f>EXP(-LN(2)/25)*AA95+(1-EXP(-LN(2)/25))/(LN(2)/25)*Calculateur!V96*Calculateur!X96*VLOOKUP('Données projet'!$B$9,Paramètres!$A$1:$I$89,3,0)*0.475*44/12</f>
        <v>1.3342678304410902</v>
      </c>
      <c r="AB96" s="21">
        <f>EXP(-LN(2)/2)*AB95+(1-EXP(-LN(2)/2))/(LN(2)/2)*V96*Y96*VLOOKUP('Données projet'!$B$9,Paramètres!$A$1:$I$89,3,0)*0.475*44/12</f>
        <v>1.483969760842739E-10</v>
      </c>
      <c r="AC96" s="22">
        <f t="shared" si="57"/>
        <v>12.479989129973353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92.058412565764968</v>
      </c>
      <c r="T97" s="59">
        <f t="shared" si="88"/>
        <v>249.6666671602872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10.927160502921671</v>
      </c>
      <c r="AA97" s="21">
        <f>EXP(-LN(2)/25)*AA96+(1-EXP(-LN(2)/25))/(LN(2)/25)*Calculateur!V97*Calculateur!X97*VLOOKUP('Données projet'!$B$9,Paramètres!$A$1:$I$89,3,0)*0.475*44/12</f>
        <v>1.2977822064515829</v>
      </c>
      <c r="AB97" s="21">
        <f>EXP(-LN(2)/2)*AB96+(1-EXP(-LN(2)/2))/(LN(2)/2)*V97*Y97*VLOOKUP('Données projet'!$B$9,Paramètres!$A$1:$I$89,3,0)*0.475*44/12</f>
        <v>1.0493250809676799E-10</v>
      </c>
      <c r="AC97" s="22">
        <f t="shared" si="57"/>
        <v>12.224942709478187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92.058412565764968</v>
      </c>
      <c r="T98" s="59">
        <f t="shared" si="88"/>
        <v>249.6666671602872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10.71288555036918</v>
      </c>
      <c r="AA98" s="21">
        <f>EXP(-LN(2)/25)*AA97+(1-EXP(-LN(2)/25))/(LN(2)/25)*Calculateur!V98*Calculateur!X98*VLOOKUP('Données projet'!$B$9,Paramètres!$A$1:$I$89,3,0)*0.475*44/12</f>
        <v>1.2622942837687643</v>
      </c>
      <c r="AB98" s="21">
        <f>EXP(-LN(2)/2)*AB97+(1-EXP(-LN(2)/2))/(LN(2)/2)*V98*Y98*VLOOKUP('Données projet'!$B$9,Paramètres!$A$1:$I$89,3,0)*0.475*44/12</f>
        <v>7.4198488042136948E-11</v>
      </c>
      <c r="AC98" s="22">
        <f t="shared" si="57"/>
        <v>11.975179834212142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92.058412565764968</v>
      </c>
      <c r="T99" s="59">
        <f t="shared" si="88"/>
        <v>249.6666671602872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10.502812398941426</v>
      </c>
      <c r="AA99" s="21">
        <f>EXP(-LN(2)/25)*AA98+(1-EXP(-LN(2)/25))/(LN(2)/25)*Calculateur!V99*Calculateur!X99*VLOOKUP('Données projet'!$B$9,Paramètres!$A$1:$I$89,3,0)*0.475*44/12</f>
        <v>1.227776780197936</v>
      </c>
      <c r="AB99" s="21">
        <f>EXP(-LN(2)/2)*AB98+(1-EXP(-LN(2)/2))/(LN(2)/2)*V99*Y99*VLOOKUP('Données projet'!$B$9,Paramètres!$A$1:$I$89,3,0)*0.475*44/12</f>
        <v>5.2466254048383994E-11</v>
      </c>
      <c r="AC99" s="22">
        <f t="shared" si="57"/>
        <v>11.730589179191828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92.058412565764968</v>
      </c>
      <c r="T100" s="59">
        <f t="shared" si="88"/>
        <v>249.6666671602872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10.2968586538812</v>
      </c>
      <c r="AA100" s="21">
        <f>EXP(-LN(2)/25)*AA99+(1-EXP(-LN(2)/25))/(LN(2)/25)*Calculateur!V100*Calculateur!X100*VLOOKUP('Données projet'!$B$9,Paramètres!$A$1:$I$89,3,0)*0.475*44/12</f>
        <v>1.1942031595774487</v>
      </c>
      <c r="AB100" s="21">
        <f>EXP(-LN(2)/2)*AB99+(1-EXP(-LN(2)/2))/(LN(2)/2)*V100*Y100*VLOOKUP('Données projet'!$B$9,Paramètres!$A$1:$I$89,3,0)*0.475*44/12</f>
        <v>3.7099244021068474E-11</v>
      </c>
      <c r="AC100" s="22">
        <f t="shared" si="57"/>
        <v>11.491061813495747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92.058412565764968</v>
      </c>
      <c r="T101" s="59">
        <f t="shared" si="88"/>
        <v>249.6666671602872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10.094943536142225</v>
      </c>
      <c r="AA101" s="21">
        <f>EXP(-LN(2)/25)*AA100+(1-EXP(-LN(2)/25))/(LN(2)/25)*Calculateur!V101*Calculateur!X101*VLOOKUP('Données projet'!$B$9,Paramètres!$A$1:$I$89,3,0)*0.475*44/12</f>
        <v>1.1615476113783887</v>
      </c>
      <c r="AB101" s="21">
        <f>EXP(-LN(2)/2)*AB100+(1-EXP(-LN(2)/2))/(LN(2)/2)*V101*Y101*VLOOKUP('Données projet'!$B$9,Paramètres!$A$1:$I$89,3,0)*0.475*44/12</f>
        <v>2.6233127024191997E-11</v>
      </c>
      <c r="AC101" s="22">
        <f t="shared" si="57"/>
        <v>11.256491147546846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92.058412565764968</v>
      </c>
      <c r="T102" s="59">
        <f t="shared" si="88"/>
        <v>249.6666671602872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9.8969878507060489</v>
      </c>
      <c r="AA102" s="21">
        <f>EXP(-LN(2)/25)*AA101+(1-EXP(-LN(2)/25))/(LN(2)/25)*Calculateur!V102*Calculateur!X102*VLOOKUP('Données projet'!$B$9,Paramètres!$A$1:$I$89,3,0)*0.475*44/12</f>
        <v>1.1297850308621125</v>
      </c>
      <c r="AB102" s="21">
        <f>EXP(-LN(2)/2)*AB101+(1-EXP(-LN(2)/2))/(LN(2)/2)*V102*Y102*VLOOKUP('Données projet'!$B$9,Paramètres!$A$1:$I$89,3,0)*0.475*44/12</f>
        <v>1.8549622010534237E-11</v>
      </c>
      <c r="AC102" s="22">
        <f t="shared" si="57"/>
        <v>11.026772881586712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92.058412565764968</v>
      </c>
      <c r="T103" s="59">
        <f t="shared" si="88"/>
        <v>249.6666671602872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9.7029139555202306</v>
      </c>
      <c r="AA103" s="21">
        <f>EXP(-LN(2)/25)*AA102+(1-EXP(-LN(2)/25))/(LN(2)/25)*Calculateur!V103*Calculateur!X103*VLOOKUP('Données projet'!$B$9,Paramètres!$A$1:$I$89,3,0)*0.475*44/12</f>
        <v>1.0988909997803753</v>
      </c>
      <c r="AB103" s="21">
        <f>EXP(-LN(2)/2)*AB102+(1-EXP(-LN(2)/2))/(LN(2)/2)*V103*Y103*VLOOKUP('Données projet'!$B$9,Paramètres!$A$1:$I$89,3,0)*0.475*44/12</f>
        <v>1.3116563512095999E-11</v>
      </c>
      <c r="AC103" s="22">
        <f t="shared" si="57"/>
        <v>10.801804955313722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92.058412565764968</v>
      </c>
      <c r="T104" s="59">
        <f t="shared" si="88"/>
        <v>249.6666671602872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9.5126457310456196</v>
      </c>
      <c r="AA104" s="21">
        <f>EXP(-LN(2)/25)*AA103+(1-EXP(-LN(2)/25))/(LN(2)/25)*Calculateur!V104*Calculateur!X104*VLOOKUP('Données projet'!$B$9,Paramètres!$A$1:$I$89,3,0)*0.475*44/12</f>
        <v>1.0688417676032147</v>
      </c>
      <c r="AB104" s="21">
        <f>EXP(-LN(2)/2)*AB103+(1-EXP(-LN(2)/2))/(LN(2)/2)*V104*Y104*VLOOKUP('Données projet'!$B$9,Paramètres!$A$1:$I$89,3,0)*0.475*44/12</f>
        <v>9.2748110052671185E-12</v>
      </c>
      <c r="AC104" s="22">
        <f t="shared" si="57"/>
        <v>10.581487498658108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92.058412565764968</v>
      </c>
      <c r="T105" s="59">
        <f t="shared" si="88"/>
        <v>249.6666671602872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9.3261085504007966</v>
      </c>
      <c r="AA105" s="21">
        <f>EXP(-LN(2)/25)*AA104+(1-EXP(-LN(2)/25))/(LN(2)/25)*Calculateur!V105*Calculateur!X105*VLOOKUP('Données projet'!$B$9,Paramètres!$A$1:$I$89,3,0)*0.475*44/12</f>
        <v>1.039614233260159</v>
      </c>
      <c r="AB105" s="21">
        <f>EXP(-LN(2)/2)*AB104+(1-EXP(-LN(2)/2))/(LN(2)/2)*V105*Y105*VLOOKUP('Données projet'!$B$9,Paramètres!$A$1:$I$89,3,0)*0.475*44/12</f>
        <v>6.5582817560479993E-12</v>
      </c>
      <c r="AC105" s="22">
        <f t="shared" si="57"/>
        <v>10.365722783667515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92.058412565764968</v>
      </c>
      <c r="T106" s="59">
        <f t="shared" si="88"/>
        <v>249.6666671602872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9.1432292500919736</v>
      </c>
      <c r="AA106" s="21">
        <f>EXP(-LN(2)/25)*AA105+(1-EXP(-LN(2)/25))/(LN(2)/25)*Calculateur!V106*Calculateur!X106*VLOOKUP('Données projet'!$B$9,Paramètres!$A$1:$I$89,3,0)*0.475*44/12</f>
        <v>1.0111859273807235</v>
      </c>
      <c r="AB106" s="21">
        <f>EXP(-LN(2)/2)*AB105+(1-EXP(-LN(2)/2))/(LN(2)/2)*V106*Y106*VLOOKUP('Données projet'!$B$9,Paramètres!$A$1:$I$89,3,0)*0.475*44/12</f>
        <v>4.6374055026335593E-12</v>
      </c>
      <c r="AC106" s="22">
        <f t="shared" si="57"/>
        <v>10.154415177477334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92.058412565764968</v>
      </c>
      <c r="T107" s="59">
        <f t="shared" si="88"/>
        <v>249.6666671602872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8.9639361013168468</v>
      </c>
      <c r="AA107" s="21">
        <f>EXP(-LN(2)/25)*AA106+(1-EXP(-LN(2)/25))/(LN(2)/25)*Calculateur!V107*Calculateur!X107*VLOOKUP('Données projet'!$B$9,Paramètres!$A$1:$I$89,3,0)*0.475*44/12</f>
        <v>0.98353499502054087</v>
      </c>
      <c r="AB107" s="21">
        <f>EXP(-LN(2)/2)*AB106+(1-EXP(-LN(2)/2))/(LN(2)/2)*V107*Y107*VLOOKUP('Données projet'!$B$9,Paramètres!$A$1:$I$89,3,0)*0.475*44/12</f>
        <v>3.2791408780239997E-12</v>
      </c>
      <c r="AC107" s="22">
        <f t="shared" si="57"/>
        <v>9.9474710963406672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92.058412565764968</v>
      </c>
      <c r="T108" s="59">
        <f t="shared" si="88"/>
        <v>249.6666671602872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8.7881587818311786</v>
      </c>
      <c r="AA108" s="21">
        <f>EXP(-LN(2)/25)*AA107+(1-EXP(-LN(2)/25))/(LN(2)/25)*Calculateur!V108*Calculateur!X108*VLOOKUP('Données projet'!$B$9,Paramètres!$A$1:$I$89,3,0)*0.475*44/12</f>
        <v>0.95664017885984665</v>
      </c>
      <c r="AB108" s="21">
        <f>EXP(-LN(2)/2)*AB107+(1-EXP(-LN(2)/2))/(LN(2)/2)*V108*Y108*VLOOKUP('Données projet'!$B$9,Paramètres!$A$1:$I$89,3,0)*0.475*44/12</f>
        <v>2.3187027513167796E-12</v>
      </c>
      <c r="AC108" s="22">
        <f t="shared" si="57"/>
        <v>9.7447989606933429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92.058412565764968</v>
      </c>
      <c r="T109" s="59">
        <f t="shared" si="88"/>
        <v>249.6666671602872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8.6158283483670459</v>
      </c>
      <c r="AA109" s="21">
        <f>EXP(-LN(2)/25)*AA108+(1-EXP(-LN(2)/25))/(LN(2)/25)*Calculateur!V109*Calculateur!X109*VLOOKUP('Données projet'!$B$9,Paramètres!$A$1:$I$89,3,0)*0.475*44/12</f>
        <v>0.93048080286140356</v>
      </c>
      <c r="AB109" s="21">
        <f>EXP(-LN(2)/2)*AB108+(1-EXP(-LN(2)/2))/(LN(2)/2)*V109*Y109*VLOOKUP('Données projet'!$B$9,Paramètres!$A$1:$I$89,3,0)*0.475*44/12</f>
        <v>1.6395704390119998E-12</v>
      </c>
      <c r="AC109" s="22">
        <f t="shared" si="57"/>
        <v>9.5463091512300888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92.058412565764968</v>
      </c>
      <c r="T110" s="59">
        <f t="shared" si="88"/>
        <v>249.6666671602872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8.4468772095919586</v>
      </c>
      <c r="AA110" s="21">
        <f>EXP(-LN(2)/25)*AA109+(1-EXP(-LN(2)/25))/(LN(2)/25)*Calculateur!V110*Calculateur!X110*VLOOKUP('Données projet'!$B$9,Paramètres!$A$1:$I$89,3,0)*0.475*44/12</f>
        <v>0.90503675637529968</v>
      </c>
      <c r="AB110" s="21">
        <f>EXP(-LN(2)/2)*AB109+(1-EXP(-LN(2)/2))/(LN(2)/2)*V110*Y110*VLOOKUP('Données projet'!$B$9,Paramètres!$A$1:$I$89,3,0)*0.475*44/12</f>
        <v>1.1593513756583898E-12</v>
      </c>
      <c r="AC110" s="22">
        <f t="shared" si="57"/>
        <v>9.3519139659684178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92.058412565764968</v>
      </c>
      <c r="T111" s="59">
        <f t="shared" si="88"/>
        <v>249.6666671602872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8.2812390995982312</v>
      </c>
      <c r="AA111" s="21">
        <f>EXP(-LN(2)/25)*AA110+(1-EXP(-LN(2)/25))/(LN(2)/25)*Calculateur!V111*Calculateur!X111*VLOOKUP('Données projet'!$B$9,Paramètres!$A$1:$I$89,3,0)*0.475*44/12</f>
        <v>0.88028847867840254</v>
      </c>
      <c r="AB111" s="21">
        <f>EXP(-LN(2)/2)*AB110+(1-EXP(-LN(2)/2))/(LN(2)/2)*V111*Y111*VLOOKUP('Données projet'!$B$9,Paramètres!$A$1:$I$89,3,0)*0.475*44/12</f>
        <v>8.1978521950599991E-13</v>
      </c>
      <c r="AC111" s="22">
        <f t="shared" si="57"/>
        <v>9.1615275782774521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92.058412565764968</v>
      </c>
      <c r="T112" s="59">
        <f t="shared" si="88"/>
        <v>249.6666671602872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8.1188490519122105</v>
      </c>
      <c r="AA112" s="21">
        <f>EXP(-LN(2)/25)*AA111+(1-EXP(-LN(2)/25))/(LN(2)/25)*Calculateur!V112*Calculateur!X112*VLOOKUP('Données projet'!$B$9,Paramètres!$A$1:$I$89,3,0)*0.475*44/12</f>
        <v>0.85621694393658243</v>
      </c>
      <c r="AB112" s="21">
        <f>EXP(-LN(2)/2)*AB111+(1-EXP(-LN(2)/2))/(LN(2)/2)*V112*Y112*VLOOKUP('Données projet'!$B$9,Paramètres!$A$1:$I$89,3,0)*0.475*44/12</f>
        <v>5.7967568782919491E-13</v>
      </c>
      <c r="AC112" s="22">
        <f t="shared" si="57"/>
        <v>8.9750659958493717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92.058412565764968</v>
      </c>
      <c r="T113" s="59">
        <f t="shared" si="88"/>
        <v>249.6666671602872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7.9596433740131634</v>
      </c>
      <c r="AA113" s="21">
        <f>EXP(-LN(2)/25)*AA112+(1-EXP(-LN(2)/25))/(LN(2)/25)*Calculateur!V113*Calculateur!X113*VLOOKUP('Données projet'!$B$9,Paramètres!$A$1:$I$89,3,0)*0.475*44/12</f>
        <v>0.83280364657814443</v>
      </c>
      <c r="AB113" s="21">
        <f>EXP(-LN(2)/2)*AB112+(1-EXP(-LN(2)/2))/(LN(2)/2)*V113*Y113*VLOOKUP('Données projet'!$B$9,Paramètres!$A$1:$I$89,3,0)*0.475*44/12</f>
        <v>4.0989260975299996E-13</v>
      </c>
      <c r="AC113" s="22">
        <f t="shared" si="57"/>
        <v>8.7924470205917178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92.058412565764968</v>
      </c>
      <c r="T114" s="59">
        <f t="shared" si="88"/>
        <v>249.6666671602872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7.8035596223518411</v>
      </c>
      <c r="AA114" s="21">
        <f>EXP(-LN(2)/25)*AA113+(1-EXP(-LN(2)/25))/(LN(2)/25)*Calculateur!V114*Calculateur!X114*VLOOKUP('Données projet'!$B$9,Paramètres!$A$1:$I$89,3,0)*0.475*44/12</f>
        <v>0.81003058706722475</v>
      </c>
      <c r="AB114" s="21">
        <f>EXP(-LN(2)/2)*AB113+(1-EXP(-LN(2)/2))/(LN(2)/2)*V114*Y114*VLOOKUP('Données projet'!$B$9,Paramètres!$A$1:$I$89,3,0)*0.475*44/12</f>
        <v>2.8983784391459745E-13</v>
      </c>
      <c r="AC114" s="22">
        <f t="shared" si="57"/>
        <v>8.613590209419355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92.058412565764968</v>
      </c>
      <c r="T115" s="59">
        <f t="shared" si="88"/>
        <v>249.6666671602872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7.6505365778589098</v>
      </c>
      <c r="AA115" s="21">
        <f>EXP(-LN(2)/25)*AA114+(1-EXP(-LN(2)/25))/(LN(2)/25)*Calculateur!V115*Calculateur!X115*VLOOKUP('Données projet'!$B$9,Paramètres!$A$1:$I$89,3,0)*0.475*44/12</f>
        <v>0.78788025806621431</v>
      </c>
      <c r="AB115" s="21">
        <f>EXP(-LN(2)/2)*AB114+(1-EXP(-LN(2)/2))/(LN(2)/2)*V115*Y115*VLOOKUP('Données projet'!$B$9,Paramètres!$A$1:$I$89,3,0)*0.475*44/12</f>
        <v>2.0494630487649998E-13</v>
      </c>
      <c r="AC115" s="22">
        <f t="shared" si="57"/>
        <v>8.4384168359253291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92.058412565764968</v>
      </c>
      <c r="T116" s="59">
        <f t="shared" si="88"/>
        <v>249.6666671602872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7.5005142219336438</v>
      </c>
      <c r="AA116" s="21">
        <f>EXP(-LN(2)/25)*AA115+(1-EXP(-LN(2)/25))/(LN(2)/25)*Calculateur!V116*Calculateur!X116*VLOOKUP('Données projet'!$B$9,Paramètres!$A$1:$I$89,3,0)*0.475*44/12</f>
        <v>0.76633563097657165</v>
      </c>
      <c r="AB116" s="21">
        <f>EXP(-LN(2)/2)*AB115+(1-EXP(-LN(2)/2))/(LN(2)/2)*V116*Y116*VLOOKUP('Données projet'!$B$9,Paramètres!$A$1:$I$89,3,0)*0.475*44/12</f>
        <v>1.4491892195729873E-13</v>
      </c>
      <c r="AC116" s="22">
        <f t="shared" si="57"/>
        <v>8.2668498529103616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92.058412565764968</v>
      </c>
      <c r="T117" s="59">
        <f t="shared" si="88"/>
        <v>249.6666671602872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7.3534337129034704</v>
      </c>
      <c r="AA117" s="21">
        <f>EXP(-LN(2)/25)*AA116+(1-EXP(-LN(2)/25))/(LN(2)/25)*Calculateur!V117*Calculateur!X117*VLOOKUP('Données projet'!$B$9,Paramètres!$A$1:$I$89,3,0)*0.475*44/12</f>
        <v>0.74538014284767795</v>
      </c>
      <c r="AB117" s="21">
        <f>EXP(-LN(2)/2)*AB116+(1-EXP(-LN(2)/2))/(LN(2)/2)*V117*Y117*VLOOKUP('Données projet'!$B$9,Paramètres!$A$1:$I$89,3,0)*0.475*44/12</f>
        <v>1.0247315243824999E-13</v>
      </c>
      <c r="AC117" s="22">
        <f t="shared" si="57"/>
        <v>8.098813855751251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92.058412565764968</v>
      </c>
      <c r="T118" s="59">
        <f t="shared" si="88"/>
        <v>249.6666671602872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7.2092373629451263</v>
      </c>
      <c r="AA118" s="21">
        <f>EXP(-LN(2)/25)*AA117+(1-EXP(-LN(2)/25))/(LN(2)/25)*Calculateur!V118*Calculateur!X118*VLOOKUP('Données projet'!$B$9,Paramètres!$A$1:$I$89,3,0)*0.475*44/12</f>
        <v>0.72499768364367012</v>
      </c>
      <c r="AB118" s="21">
        <f>EXP(-LN(2)/2)*AB117+(1-EXP(-LN(2)/2))/(LN(2)/2)*V118*Y118*VLOOKUP('Données projet'!$B$9,Paramètres!$A$1:$I$89,3,0)*0.475*44/12</f>
        <v>7.2459460978649363E-14</v>
      </c>
      <c r="AC118" s="22">
        <f t="shared" si="57"/>
        <v>7.9342350465888689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92.058412565764968</v>
      </c>
      <c r="T119" s="59">
        <f t="shared" si="88"/>
        <v>249.6666671602872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7.0678686154583765</v>
      </c>
      <c r="AA119" s="21">
        <f>EXP(-LN(2)/25)*AA118+(1-EXP(-LN(2)/25))/(LN(2)/25)*Calculateur!V119*Calculateur!X119*VLOOKUP('Données projet'!$B$9,Paramètres!$A$1:$I$89,3,0)*0.475*44/12</f>
        <v>0.70517258385846282</v>
      </c>
      <c r="AB119" s="21">
        <f>EXP(-LN(2)/2)*AB118+(1-EXP(-LN(2)/2))/(LN(2)/2)*V119*Y119*VLOOKUP('Données projet'!$B$9,Paramètres!$A$1:$I$89,3,0)*0.475*44/12</f>
        <v>5.1236576219124995E-14</v>
      </c>
      <c r="AC119" s="22">
        <f t="shared" si="57"/>
        <v>7.7730411993168911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92.058412565764968</v>
      </c>
      <c r="T120" s="59">
        <f t="shared" si="88"/>
        <v>249.6666671602872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6.9292720228834197</v>
      </c>
      <c r="AA120" s="21">
        <f>EXP(-LN(2)/25)*AA119+(1-EXP(-LN(2)/25))/(LN(2)/25)*Calculateur!V120*Calculateur!X120*VLOOKUP('Données projet'!$B$9,Paramètres!$A$1:$I$89,3,0)*0.475*44/12</f>
        <v>0.68588960246943864</v>
      </c>
      <c r="AB120" s="21">
        <f>EXP(-LN(2)/2)*AB119+(1-EXP(-LN(2)/2))/(LN(2)/2)*V120*Y120*VLOOKUP('Données projet'!$B$9,Paramètres!$A$1:$I$89,3,0)*0.475*44/12</f>
        <v>3.6229730489324682E-14</v>
      </c>
      <c r="AC120" s="22">
        <f t="shared" si="57"/>
        <v>7.6151616253528944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92.058412565764968</v>
      </c>
      <c r="T121" s="59">
        <f t="shared" si="88"/>
        <v>249.6666671602872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6.7933932249532836</v>
      </c>
      <c r="AA121" s="21">
        <f>EXP(-LN(2)/25)*AA120+(1-EXP(-LN(2)/25))/(LN(2)/25)*Calculateur!V121*Calculateur!X121*VLOOKUP('Données projet'!$B$9,Paramètres!$A$1:$I$89,3,0)*0.475*44/12</f>
        <v>0.66713391522054521</v>
      </c>
      <c r="AB121" s="21">
        <f>EXP(-LN(2)/2)*AB120+(1-EXP(-LN(2)/2))/(LN(2)/2)*V121*Y121*VLOOKUP('Données projet'!$B$9,Paramètres!$A$1:$I$89,3,0)*0.475*44/12</f>
        <v>2.5618288109562497E-14</v>
      </c>
      <c r="AC121" s="22">
        <f t="shared" si="57"/>
        <v>7.4605271401738547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92.058412565764968</v>
      </c>
      <c r="T122" s="59">
        <f t="shared" si="88"/>
        <v>249.6666671602872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6.6601789273726739</v>
      </c>
      <c r="AA122" s="21">
        <f>EXP(-LN(2)/25)*AA121+(1-EXP(-LN(2)/25))/(LN(2)/25)*Calculateur!V122*Calculateur!X122*VLOOKUP('Données projet'!$B$9,Paramètres!$A$1:$I$89,3,0)*0.475*44/12</f>
        <v>0.64889110322579158</v>
      </c>
      <c r="AB122" s="21">
        <f>EXP(-LN(2)/2)*AB121+(1-EXP(-LN(2)/2))/(LN(2)/2)*V122*Y122*VLOOKUP('Données projet'!$B$9,Paramètres!$A$1:$I$89,3,0)*0.475*44/12</f>
        <v>1.8114865244662341E-14</v>
      </c>
      <c r="AC122" s="22">
        <f t="shared" si="57"/>
        <v>7.309070030598483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92.058412565764968</v>
      </c>
      <c r="T123" s="59">
        <f t="shared" si="88"/>
        <v>249.6666671602872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6.5295768809149219</v>
      </c>
      <c r="AA123" s="21">
        <f>EXP(-LN(2)/25)*AA122+(1-EXP(-LN(2)/25))/(LN(2)/25)*Calculateur!V123*Calculateur!X123*VLOOKUP('Données projet'!$B$9,Paramètres!$A$1:$I$89,3,0)*0.475*44/12</f>
        <v>0.63114714188438226</v>
      </c>
      <c r="AB123" s="21">
        <f>EXP(-LN(2)/2)*AB122+(1-EXP(-LN(2)/2))/(LN(2)/2)*V123*Y123*VLOOKUP('Données projet'!$B$9,Paramètres!$A$1:$I$89,3,0)*0.475*44/12</f>
        <v>1.2809144054781249E-14</v>
      </c>
      <c r="AC123" s="22">
        <f t="shared" si="57"/>
        <v>7.1607240227993163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92.058412565764968</v>
      </c>
      <c r="T124" s="59">
        <f t="shared" si="88"/>
        <v>249.6666671602872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6.4015358609288242</v>
      </c>
      <c r="AA124" s="21">
        <f>EXP(-LN(2)/25)*AA123+(1-EXP(-LN(2)/25))/(LN(2)/25)*Calculateur!V124*Calculateur!X124*VLOOKUP('Données projet'!$B$9,Paramètres!$A$1:$I$89,3,0)*0.475*44/12</f>
        <v>0.61388839009896812</v>
      </c>
      <c r="AB124" s="21">
        <f>EXP(-LN(2)/2)*AB123+(1-EXP(-LN(2)/2))/(LN(2)/2)*V124*Y124*VLOOKUP('Données projet'!$B$9,Paramètres!$A$1:$I$89,3,0)*0.475*44/12</f>
        <v>9.0574326223311704E-15</v>
      </c>
      <c r="AC124" s="22">
        <f t="shared" si="57"/>
        <v>7.0154242510278015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92.058412565764968</v>
      </c>
      <c r="T125" s="59">
        <f t="shared" si="88"/>
        <v>249.6666671602872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6.2760056472473424</v>
      </c>
      <c r="AA125" s="21">
        <f>EXP(-LN(2)/25)*AA124+(1-EXP(-LN(2)/25))/(LN(2)/25)*Calculateur!V125*Calculateur!X125*VLOOKUP('Données projet'!$B$9,Paramètres!$A$1:$I$89,3,0)*0.475*44/12</f>
        <v>0.59710157978872447</v>
      </c>
      <c r="AB125" s="21">
        <f>EXP(-LN(2)/2)*AB124+(1-EXP(-LN(2)/2))/(LN(2)/2)*V125*Y125*VLOOKUP('Données projet'!$B$9,Paramètres!$A$1:$I$89,3,0)*0.475*44/12</f>
        <v>6.4045720273906243E-15</v>
      </c>
      <c r="AC125" s="22">
        <f t="shared" si="57"/>
        <v>6.8731072270360736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92.058412565764968</v>
      </c>
      <c r="T126" s="59">
        <f t="shared" si="88"/>
        <v>249.6666671602872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6.1529370044902851</v>
      </c>
      <c r="AA126" s="21">
        <f>EXP(-LN(2)/25)*AA125+(1-EXP(-LN(2)/25))/(LN(2)/25)*Calculateur!V126*Calculateur!X126*VLOOKUP('Données projet'!$B$9,Paramètres!$A$1:$I$89,3,0)*0.475*44/12</f>
        <v>0.58077380568919446</v>
      </c>
      <c r="AB126" s="21">
        <f>EXP(-LN(2)/2)*AB125+(1-EXP(-LN(2)/2))/(LN(2)/2)*V126*Y126*VLOOKUP('Données projet'!$B$9,Paramètres!$A$1:$I$89,3,0)*0.475*44/12</f>
        <v>4.5287163111655852E-15</v>
      </c>
      <c r="AC126" s="22">
        <f t="shared" si="57"/>
        <v>6.7337108101794838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92.058412565764968</v>
      </c>
      <c r="T127" s="59">
        <f t="shared" si="88"/>
        <v>249.6666671602872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6.032281662753233</v>
      </c>
      <c r="AA127" s="21">
        <f>EXP(-LN(2)/25)*AA126+(1-EXP(-LN(2)/25))/(LN(2)/25)*Calculateur!V127*Calculateur!X127*VLOOKUP('Données projet'!$B$9,Paramètres!$A$1:$I$89,3,0)*0.475*44/12</f>
        <v>0.56489251543105634</v>
      </c>
      <c r="AB127" s="21">
        <f>EXP(-LN(2)/2)*AB126+(1-EXP(-LN(2)/2))/(LN(2)/2)*V127*Y127*VLOOKUP('Données projet'!$B$9,Paramètres!$A$1:$I$89,3,0)*0.475*44/12</f>
        <v>3.2022860136953122E-15</v>
      </c>
      <c r="AC127" s="22">
        <f t="shared" si="57"/>
        <v>6.597174178184293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92.058412565764968</v>
      </c>
      <c r="T128" s="59">
        <f t="shared" si="88"/>
        <v>249.6666671602872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5.9139922986751525</v>
      </c>
      <c r="AA128" s="21">
        <f>EXP(-LN(2)/25)*AA127+(1-EXP(-LN(2)/25))/(LN(2)/25)*Calculateur!V128*Calculateur!X128*VLOOKUP('Données projet'!$B$9,Paramètres!$A$1:$I$89,3,0)*0.475*44/12</f>
        <v>0.54944549989018776</v>
      </c>
      <c r="AB128" s="21">
        <f>EXP(-LN(2)/2)*AB127+(1-EXP(-LN(2)/2))/(LN(2)/2)*V128*Y128*VLOOKUP('Données projet'!$B$9,Paramètres!$A$1:$I$89,3,0)*0.475*44/12</f>
        <v>2.2643581555827926E-15</v>
      </c>
      <c r="AC128" s="22">
        <f t="shared" si="57"/>
        <v>6.4634377985653426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92.058412565764968</v>
      </c>
      <c r="T129" s="59">
        <f t="shared" si="88"/>
        <v>249.6666671602872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5.7980225168772552</v>
      </c>
      <c r="AA129" s="21">
        <f>EXP(-LN(2)/25)*AA128+(1-EXP(-LN(2)/25))/(LN(2)/25)*Calculateur!V129*Calculateur!X129*VLOOKUP('Données projet'!$B$9,Paramètres!$A$1:$I$89,3,0)*0.475*44/12</f>
        <v>0.53442088380160746</v>
      </c>
      <c r="AB129" s="21">
        <f>EXP(-LN(2)/2)*AB128+(1-EXP(-LN(2)/2))/(LN(2)/2)*V129*Y129*VLOOKUP('Données projet'!$B$9,Paramètres!$A$1:$I$89,3,0)*0.475*44/12</f>
        <v>1.6011430068476561E-15</v>
      </c>
      <c r="AC129" s="22">
        <f t="shared" si="57"/>
        <v>6.3324434006788648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92.058412565764968</v>
      </c>
      <c r="T130" s="59">
        <f t="shared" si="88"/>
        <v>249.6666671602872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5.6843268317658326</v>
      </c>
      <c r="AA130" s="21">
        <f>EXP(-LN(2)/25)*AA129+(1-EXP(-LN(2)/25))/(LN(2)/25)*Calculateur!V130*Calculateur!X130*VLOOKUP('Données projet'!$B$9,Paramètres!$A$1:$I$89,3,0)*0.475*44/12</f>
        <v>0.51980711663007961</v>
      </c>
      <c r="AB130" s="21">
        <f>EXP(-LN(2)/2)*AB129+(1-EXP(-LN(2)/2))/(LN(2)/2)*V130*Y130*VLOOKUP('Données projet'!$B$9,Paramètres!$A$1:$I$89,3,0)*0.475*44/12</f>
        <v>1.1321790777913963E-15</v>
      </c>
      <c r="AC130" s="22">
        <f t="shared" si="57"/>
        <v>6.2041339483959135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92.058412565764968</v>
      </c>
      <c r="T131" s="59">
        <f t="shared" si="88"/>
        <v>249.6666671602872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5.5728606496919246</v>
      </c>
      <c r="AA131" s="21">
        <f>EXP(-LN(2)/25)*AA130+(1-EXP(-LN(2)/25))/(LN(2)/25)*Calculateur!V131*Calculateur!X131*VLOOKUP('Données projet'!$B$9,Paramètres!$A$1:$I$89,3,0)*0.475*44/12</f>
        <v>0.50559296369036189</v>
      </c>
      <c r="AB131" s="21">
        <f>EXP(-LN(2)/2)*AB130+(1-EXP(-LN(2)/2))/(LN(2)/2)*V131*Y131*VLOOKUP('Données projet'!$B$9,Paramètres!$A$1:$I$89,3,0)*0.475*44/12</f>
        <v>8.0057150342382804E-16</v>
      </c>
      <c r="AC131" s="22">
        <f t="shared" si="57"/>
        <v>6.0784536133822877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92.058412565764968</v>
      </c>
      <c r="T132" s="59">
        <f t="shared" si="88"/>
        <v>249.6666671602872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5.4635802514608285</v>
      </c>
      <c r="AA132" s="21">
        <f>EXP(-LN(2)/25)*AA131+(1-EXP(-LN(2)/25))/(LN(2)/25)*Calculateur!V132*Calculateur!X132*VLOOKUP('Données projet'!$B$9,Paramètres!$A$1:$I$89,3,0)*0.475*44/12</f>
        <v>0.49176749751027055</v>
      </c>
      <c r="AB132" s="21">
        <f>EXP(-LN(2)/2)*AB131+(1-EXP(-LN(2)/2))/(LN(2)/2)*V132*Y132*VLOOKUP('Données projet'!$B$9,Paramètres!$A$1:$I$89,3,0)*0.475*44/12</f>
        <v>5.6608953889569815E-16</v>
      </c>
      <c r="AC132" s="22">
        <f t="shared" ref="AC132:AC153" si="111">SUM(Z132:AB132)</f>
        <v>5.9553477489711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92.058412565764968</v>
      </c>
      <c r="T133" s="59">
        <f t="shared" ref="T133:T196" si="142">$T$3</f>
        <v>249.6666671602872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5.3564427751845827</v>
      </c>
      <c r="AA133" s="21">
        <f>EXP(-LN(2)/25)*AA132+(1-EXP(-LN(2)/25))/(LN(2)/25)*Calculateur!V133*Calculateur!X133*VLOOKUP('Données projet'!$B$9,Paramètres!$A$1:$I$89,3,0)*0.475*44/12</f>
        <v>0.47832008942992343</v>
      </c>
      <c r="AB133" s="21">
        <f>EXP(-LN(2)/2)*AB132+(1-EXP(-LN(2)/2))/(LN(2)/2)*V133*Y133*VLOOKUP('Données projet'!$B$9,Paramètres!$A$1:$I$89,3,0)*0.475*44/12</f>
        <v>4.0028575171191402E-16</v>
      </c>
      <c r="AC133" s="22">
        <f t="shared" si="111"/>
        <v>5.8347628646145058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92.058412565764968</v>
      </c>
      <c r="T134" s="59">
        <f t="shared" si="142"/>
        <v>249.6666671602872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5.251406199470706</v>
      </c>
      <c r="AA134" s="21">
        <f>EXP(-LN(2)/25)*AA133+(1-EXP(-LN(2)/25))/(LN(2)/25)*Calculateur!V134*Calculateur!X134*VLOOKUP('Données projet'!$B$9,Paramètres!$A$1:$I$89,3,0)*0.475*44/12</f>
        <v>0.46524040143070189</v>
      </c>
      <c r="AB134" s="21">
        <f>EXP(-LN(2)/2)*AB133+(1-EXP(-LN(2)/2))/(LN(2)/2)*V134*Y134*VLOOKUP('Données projet'!$B$9,Paramètres!$A$1:$I$89,3,0)*0.475*44/12</f>
        <v>2.8304476944784908E-16</v>
      </c>
      <c r="AC134" s="22">
        <f t="shared" si="111"/>
        <v>5.7166466009014076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92.058412565764968</v>
      </c>
      <c r="T135" s="59">
        <f t="shared" si="142"/>
        <v>249.6666671602872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5.148429326940593</v>
      </c>
      <c r="AA135" s="21">
        <f>EXP(-LN(2)/25)*AA134+(1-EXP(-LN(2)/25))/(LN(2)/25)*Calculateur!V135*Calculateur!X135*VLOOKUP('Données projet'!$B$9,Paramètres!$A$1:$I$89,3,0)*0.475*44/12</f>
        <v>0.45251837818764995</v>
      </c>
      <c r="AB135" s="21">
        <f>EXP(-LN(2)/2)*AB134+(1-EXP(-LN(2)/2))/(LN(2)/2)*V135*Y135*VLOOKUP('Données projet'!$B$9,Paramètres!$A$1:$I$89,3,0)*0.475*44/12</f>
        <v>2.0014287585595701E-16</v>
      </c>
      <c r="AC135" s="22">
        <f t="shared" si="111"/>
        <v>5.6009477051282426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92.058412565764968</v>
      </c>
      <c r="T136" s="59">
        <f t="shared" si="142"/>
        <v>249.6666671602872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5.0474717680711052</v>
      </c>
      <c r="AA136" s="21">
        <f>EXP(-LN(2)/25)*AA135+(1-EXP(-LN(2)/25))/(LN(2)/25)*Calculateur!V136*Calculateur!X136*VLOOKUP('Données projet'!$B$9,Paramètres!$A$1:$I$89,3,0)*0.475*44/12</f>
        <v>0.44014423933920138</v>
      </c>
      <c r="AB136" s="21">
        <f>EXP(-LN(2)/2)*AB135+(1-EXP(-LN(2)/2))/(LN(2)/2)*V136*Y136*VLOOKUP('Données projet'!$B$9,Paramètres!$A$1:$I$89,3,0)*0.475*44/12</f>
        <v>1.4152238472392454E-16</v>
      </c>
      <c r="AC136" s="22">
        <f t="shared" si="111"/>
        <v>5.4876160074103062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92.058412565764968</v>
      </c>
      <c r="T137" s="59">
        <f t="shared" si="142"/>
        <v>249.6666671602872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4.9484939253530174</v>
      </c>
      <c r="AA137" s="21">
        <f>EXP(-LN(2)/25)*AA136+(1-EXP(-LN(2)/25))/(LN(2)/25)*Calculateur!V137*Calculateur!X137*VLOOKUP('Données projet'!$B$9,Paramètres!$A$1:$I$89,3,0)*0.475*44/12</f>
        <v>0.42810847196829133</v>
      </c>
      <c r="AB137" s="21">
        <f>EXP(-LN(2)/2)*AB136+(1-EXP(-LN(2)/2))/(LN(2)/2)*V137*Y137*VLOOKUP('Données projet'!$B$9,Paramètres!$A$1:$I$89,3,0)*0.475*44/12</f>
        <v>1.0007143792797851E-16</v>
      </c>
      <c r="AC137" s="22">
        <f t="shared" si="111"/>
        <v>5.3766023973213084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92.058412565764968</v>
      </c>
      <c r="T138" s="59">
        <f t="shared" si="142"/>
        <v>249.6666671602872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4.8514569777601082</v>
      </c>
      <c r="AA138" s="21">
        <f>EXP(-LN(2)/25)*AA137+(1-EXP(-LN(2)/25))/(LN(2)/25)*Calculateur!V138*Calculateur!X138*VLOOKUP('Données projet'!$B$9,Paramètres!$A$1:$I$89,3,0)*0.475*44/12</f>
        <v>0.41640182328907233</v>
      </c>
      <c r="AB138" s="21">
        <f>EXP(-LN(2)/2)*AB137+(1-EXP(-LN(2)/2))/(LN(2)/2)*V138*Y138*VLOOKUP('Données projet'!$B$9,Paramètres!$A$1:$I$89,3,0)*0.475*44/12</f>
        <v>7.0761192361962269E-17</v>
      </c>
      <c r="AC138" s="22">
        <f t="shared" si="111"/>
        <v>5.2678588010491803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92.058412565764968</v>
      </c>
      <c r="T139" s="59">
        <f t="shared" si="142"/>
        <v>249.6666671602872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4.7563228655228027</v>
      </c>
      <c r="AA139" s="21">
        <f>EXP(-LN(2)/25)*AA138+(1-EXP(-LN(2)/25))/(LN(2)/25)*Calculateur!V139*Calculateur!X139*VLOOKUP('Données projet'!$B$9,Paramètres!$A$1:$I$89,3,0)*0.475*44/12</f>
        <v>0.40501529353361243</v>
      </c>
      <c r="AB139" s="21">
        <f>EXP(-LN(2)/2)*AB138+(1-EXP(-LN(2)/2))/(LN(2)/2)*V139*Y139*VLOOKUP('Données projet'!$B$9,Paramètres!$A$1:$I$89,3,0)*0.475*44/12</f>
        <v>5.0035718963989253E-17</v>
      </c>
      <c r="AC139" s="22">
        <f t="shared" si="111"/>
        <v>5.1613381590564149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92.058412565764968</v>
      </c>
      <c r="T140" s="59">
        <f t="shared" si="142"/>
        <v>249.6666671602872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4.6630542752003912</v>
      </c>
      <c r="AA140" s="21">
        <f>EXP(-LN(2)/25)*AA139+(1-EXP(-LN(2)/25))/(LN(2)/25)*Calculateur!V140*Calculateur!X140*VLOOKUP('Données projet'!$B$9,Paramètres!$A$1:$I$89,3,0)*0.475*44/12</f>
        <v>0.39394012903310721</v>
      </c>
      <c r="AB140" s="21">
        <f>EXP(-LN(2)/2)*AB139+(1-EXP(-LN(2)/2))/(LN(2)/2)*V140*Y140*VLOOKUP('Données projet'!$B$9,Paramètres!$A$1:$I$89,3,0)*0.475*44/12</f>
        <v>3.5380596180981134E-17</v>
      </c>
      <c r="AC140" s="22">
        <f t="shared" si="111"/>
        <v>5.0569944042334987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92.058412565764968</v>
      </c>
      <c r="T141" s="59">
        <f t="shared" si="142"/>
        <v>249.6666671602872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4.5716146250459797</v>
      </c>
      <c r="AA141" s="21">
        <f>EXP(-LN(2)/25)*AA140+(1-EXP(-LN(2)/25))/(LN(2)/25)*Calculateur!V141*Calculateur!X141*VLOOKUP('Données projet'!$B$9,Paramètres!$A$1:$I$89,3,0)*0.475*44/12</f>
        <v>0.38316781548828588</v>
      </c>
      <c r="AB141" s="21">
        <f>EXP(-LN(2)/2)*AB140+(1-EXP(-LN(2)/2))/(LN(2)/2)*V141*Y141*VLOOKUP('Données projet'!$B$9,Paramètres!$A$1:$I$89,3,0)*0.475*44/12</f>
        <v>2.5017859481994626E-17</v>
      </c>
      <c r="AC141" s="22">
        <f t="shared" si="111"/>
        <v>4.9547824405342658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92.058412565764968</v>
      </c>
      <c r="T142" s="59">
        <f t="shared" si="142"/>
        <v>249.6666671602872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4.4819680506584163</v>
      </c>
      <c r="AA142" s="21">
        <f>EXP(-LN(2)/25)*AA141+(1-EXP(-LN(2)/25))/(LN(2)/25)*Calculateur!V142*Calculateur!X142*VLOOKUP('Données projet'!$B$9,Paramètres!$A$1:$I$89,3,0)*0.475*44/12</f>
        <v>0.37269007142383903</v>
      </c>
      <c r="AB142" s="21">
        <f>EXP(-LN(2)/2)*AB141+(1-EXP(-LN(2)/2))/(LN(2)/2)*V142*Y142*VLOOKUP('Données projet'!$B$9,Paramètres!$A$1:$I$89,3,0)*0.475*44/12</f>
        <v>1.7690298090490567E-17</v>
      </c>
      <c r="AC142" s="22">
        <f t="shared" si="111"/>
        <v>4.8546581220822551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92.058412565764968</v>
      </c>
      <c r="T143" s="59">
        <f t="shared" si="142"/>
        <v>249.6666671602872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4.3940793909155822</v>
      </c>
      <c r="AA143" s="21">
        <f>EXP(-LN(2)/25)*AA142+(1-EXP(-LN(2)/25))/(LN(2)/25)*Calculateur!V143*Calculateur!X143*VLOOKUP('Données projet'!$B$9,Paramètres!$A$1:$I$89,3,0)*0.475*44/12</f>
        <v>0.36249884182183512</v>
      </c>
      <c r="AB143" s="21">
        <f>EXP(-LN(2)/2)*AB142+(1-EXP(-LN(2)/2))/(LN(2)/2)*V143*Y143*VLOOKUP('Données projet'!$B$9,Paramètres!$A$1:$I$89,3,0)*0.475*44/12</f>
        <v>1.2508929740997313E-17</v>
      </c>
      <c r="AC143" s="22">
        <f t="shared" si="111"/>
        <v>4.7565782327374171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92.058412565764968</v>
      </c>
      <c r="T144" s="59">
        <f t="shared" si="142"/>
        <v>249.6666671602872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4.3079141741835159</v>
      </c>
      <c r="AA144" s="21">
        <f>EXP(-LN(2)/25)*AA143+(1-EXP(-LN(2)/25))/(LN(2)/25)*Calculateur!V144*Calculateur!X144*VLOOKUP('Données projet'!$B$9,Paramètres!$A$1:$I$89,3,0)*0.475*44/12</f>
        <v>0.35258629192923147</v>
      </c>
      <c r="AB144" s="21">
        <f>EXP(-LN(2)/2)*AB143+(1-EXP(-LN(2)/2))/(LN(2)/2)*V144*Y144*VLOOKUP('Données projet'!$B$9,Paramètres!$A$1:$I$89,3,0)*0.475*44/12</f>
        <v>8.8451490452452836E-18</v>
      </c>
      <c r="AC144" s="22">
        <f t="shared" si="111"/>
        <v>4.6605004661127474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92.058412565764968</v>
      </c>
      <c r="T145" s="59">
        <f t="shared" si="142"/>
        <v>249.6666671602872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4.2234386047959722</v>
      </c>
      <c r="AA145" s="21">
        <f>EXP(-LN(2)/25)*AA144+(1-EXP(-LN(2)/25))/(LN(2)/25)*Calculateur!V145*Calculateur!X145*VLOOKUP('Données projet'!$B$9,Paramètres!$A$1:$I$89,3,0)*0.475*44/12</f>
        <v>0.34294480123471938</v>
      </c>
      <c r="AB145" s="21">
        <f>EXP(-LN(2)/2)*AB144+(1-EXP(-LN(2)/2))/(LN(2)/2)*V145*Y145*VLOOKUP('Données projet'!$B$9,Paramètres!$A$1:$I$89,3,0)*0.475*44/12</f>
        <v>6.2544648704986566E-18</v>
      </c>
      <c r="AC145" s="22">
        <f t="shared" si="111"/>
        <v>4.5663834060306918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92.058412565764968</v>
      </c>
      <c r="T146" s="59">
        <f t="shared" si="142"/>
        <v>249.6666671602872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4.1406195497991094</v>
      </c>
      <c r="AA146" s="21">
        <f>EXP(-LN(2)/25)*AA145+(1-EXP(-LN(2)/25))/(LN(2)/25)*Calculateur!V146*Calculateur!X146*VLOOKUP('Données projet'!$B$9,Paramètres!$A$1:$I$89,3,0)*0.475*44/12</f>
        <v>0.33356695761027266</v>
      </c>
      <c r="AB146" s="21">
        <f>EXP(-LN(2)/2)*AB145+(1-EXP(-LN(2)/2))/(LN(2)/2)*V146*Y146*VLOOKUP('Données projet'!$B$9,Paramètres!$A$1:$I$89,3,0)*0.475*44/12</f>
        <v>4.4225745226226418E-18</v>
      </c>
      <c r="AC146" s="22">
        <f t="shared" si="111"/>
        <v>4.4741865074093816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92.058412565764968</v>
      </c>
      <c r="T147" s="59">
        <f t="shared" si="142"/>
        <v>249.6666671602872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4.059424525956099</v>
      </c>
      <c r="AA147" s="21">
        <f>EXP(-LN(2)/25)*AA146+(1-EXP(-LN(2)/25))/(LN(2)/25)*Calculateur!V147*Calculateur!X147*VLOOKUP('Données projet'!$B$9,Paramètres!$A$1:$I$89,3,0)*0.475*44/12</f>
        <v>0.32444555161289584</v>
      </c>
      <c r="AB147" s="21">
        <f>EXP(-LN(2)/2)*AB146+(1-EXP(-LN(2)/2))/(LN(2)/2)*V147*Y147*VLOOKUP('Données projet'!$B$9,Paramètres!$A$1:$I$89,3,0)*0.475*44/12</f>
        <v>3.1272324352493283E-18</v>
      </c>
      <c r="AC147" s="22">
        <f t="shared" si="111"/>
        <v>4.3838700775689947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92.058412565764968</v>
      </c>
      <c r="T148" s="59">
        <f t="shared" si="142"/>
        <v>249.6666671602872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3.9798216870065755</v>
      </c>
      <c r="AA148" s="21">
        <f>EXP(-LN(2)/25)*AA147+(1-EXP(-LN(2)/25))/(LN(2)/25)*Calculateur!V148*Calculateur!X148*VLOOKUP('Données projet'!$B$9,Paramètres!$A$1:$I$89,3,0)*0.475*44/12</f>
        <v>0.31557357094219118</v>
      </c>
      <c r="AB148" s="21">
        <f>EXP(-LN(2)/2)*AB147+(1-EXP(-LN(2)/2))/(LN(2)/2)*V148*Y148*VLOOKUP('Données projet'!$B$9,Paramètres!$A$1:$I$89,3,0)*0.475*44/12</f>
        <v>2.2112872613113209E-18</v>
      </c>
      <c r="AC148" s="22">
        <f t="shared" si="111"/>
        <v>4.2953952579487664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92.058412565764968</v>
      </c>
      <c r="T149" s="59">
        <f t="shared" si="142"/>
        <v>249.6666671602872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3.9017798111759148</v>
      </c>
      <c r="AA149" s="21">
        <f>EXP(-LN(2)/25)*AA148+(1-EXP(-LN(2)/25))/(LN(2)/25)*Calculateur!V149*Calculateur!X149*VLOOKUP('Données projet'!$B$9,Paramètres!$A$1:$I$89,3,0)*0.475*44/12</f>
        <v>0.30694419504948411</v>
      </c>
      <c r="AB149" s="21">
        <f>EXP(-LN(2)/2)*AB148+(1-EXP(-LN(2)/2))/(LN(2)/2)*V149*Y149*VLOOKUP('Données projet'!$B$9,Paramètres!$A$1:$I$89,3,0)*0.475*44/12</f>
        <v>1.5636162176246641E-18</v>
      </c>
      <c r="AC149" s="22">
        <f t="shared" si="111"/>
        <v>4.208724006225399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92.058412565764968</v>
      </c>
      <c r="T150" s="59">
        <f t="shared" si="142"/>
        <v>249.6666671602872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3.8252682889294491</v>
      </c>
      <c r="AA150" s="21">
        <f>EXP(-LN(2)/25)*AA149+(1-EXP(-LN(2)/25))/(LN(2)/25)*Calculateur!V150*Calculateur!X150*VLOOKUP('Données projet'!$B$9,Paramètres!$A$1:$I$89,3,0)*0.475*44/12</f>
        <v>0.29855078989436229</v>
      </c>
      <c r="AB150" s="21">
        <f>EXP(-LN(2)/2)*AB149+(1-EXP(-LN(2)/2))/(LN(2)/2)*V150*Y150*VLOOKUP('Données projet'!$B$9,Paramètres!$A$1:$I$89,3,0)*0.475*44/12</f>
        <v>1.1056436306556605E-18</v>
      </c>
      <c r="AC150" s="22">
        <f t="shared" si="111"/>
        <v>4.1238190788238116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92.058412565764968</v>
      </c>
      <c r="T151" s="59">
        <f t="shared" si="142"/>
        <v>249.6666671602872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3.7502571109668161</v>
      </c>
      <c r="AA151" s="21">
        <f>EXP(-LN(2)/25)*AA150+(1-EXP(-LN(2)/25))/(LN(2)/25)*Calculateur!V151*Calculateur!X151*VLOOKUP('Données projet'!$B$9,Paramètres!$A$1:$I$89,3,0)*0.475*44/12</f>
        <v>0.29038690284459728</v>
      </c>
      <c r="AB151" s="21">
        <f>EXP(-LN(2)/2)*AB150+(1-EXP(-LN(2)/2))/(LN(2)/2)*V151*Y151*VLOOKUP('Données projet'!$B$9,Paramètres!$A$1:$I$89,3,0)*0.475*44/12</f>
        <v>7.8180810881233207E-19</v>
      </c>
      <c r="AC151" s="22">
        <f t="shared" si="111"/>
        <v>4.0406440138114137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92.058412565764968</v>
      </c>
      <c r="T152" s="59">
        <f t="shared" si="142"/>
        <v>249.6666671602872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3.6767168564517294</v>
      </c>
      <c r="AA152" s="21">
        <f>EXP(-LN(2)/25)*AA151+(1-EXP(-LN(2)/25))/(LN(2)/25)*Calculateur!V152*Calculateur!X152*VLOOKUP('Données projet'!$B$9,Paramètres!$A$1:$I$89,3,0)*0.475*44/12</f>
        <v>0.28244625771552823</v>
      </c>
      <c r="AB152" s="21">
        <f>EXP(-LN(2)/2)*AB151+(1-EXP(-LN(2)/2))/(LN(2)/2)*V152*Y152*VLOOKUP('Données projet'!$B$9,Paramètres!$A$1:$I$89,3,0)*0.475*44/12</f>
        <v>5.5282181532783023E-19</v>
      </c>
      <c r="AC152" s="22">
        <f t="shared" si="111"/>
        <v>3.9591631141672576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92.058412565764968</v>
      </c>
      <c r="T153" s="59">
        <f t="shared" si="142"/>
        <v>249.6666671602872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3.6046186814725574</v>
      </c>
      <c r="AA153" s="21">
        <f>EXP(-LN(2)/25)*AA152+(1-EXP(-LN(2)/25))/(LN(2)/25)*Calculateur!V153*Calculateur!X153*VLOOKUP('Données projet'!$B$9,Paramètres!$A$1:$I$89,3,0)*0.475*44/12</f>
        <v>0.27472274994509394</v>
      </c>
      <c r="AB153" s="21">
        <f>EXP(-LN(2)/2)*AB152+(1-EXP(-LN(2)/2))/(LN(2)/2)*V153*Y153*VLOOKUP('Données projet'!$B$9,Paramètres!$A$1:$I$89,3,0)*0.475*44/12</f>
        <v>3.9090405440616604E-19</v>
      </c>
      <c r="AC153" s="22">
        <f t="shared" si="111"/>
        <v>3.8793414314176511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92.058412565764968</v>
      </c>
      <c r="T154" s="59">
        <f t="shared" si="142"/>
        <v>249.6666671602872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3.5339343077291825</v>
      </c>
      <c r="AA154" s="21">
        <f>EXP(-LN(2)/25)*AA153+(1-EXP(-LN(2)/25))/(LN(2)/25)*Calculateur!V154*Calculateur!X154*VLOOKUP('Données projet'!$B$9,Paramètres!$A$1:$I$89,3,0)*0.475*44/12</f>
        <v>0.26721044190080379</v>
      </c>
      <c r="AB154" s="21">
        <f>EXP(-LN(2)/2)*AB153+(1-EXP(-LN(2)/2))/(LN(2)/2)*V154*Y154*VLOOKUP('Données projet'!$B$9,Paramètres!$A$1:$I$89,3,0)*0.475*44/12</f>
        <v>2.7641090766391511E-19</v>
      </c>
      <c r="AC154" s="22">
        <f t="shared" ref="AC154:AC203" si="163">SUM(Z154:AB154)</f>
        <v>3.8011447496299864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92.058412565764968</v>
      </c>
      <c r="T155" s="59">
        <f t="shared" si="142"/>
        <v>249.6666671602872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3.4646360114417041</v>
      </c>
      <c r="AA155" s="21">
        <f>EXP(-LN(2)/25)*AA154+(1-EXP(-LN(2)/25))/(LN(2)/25)*Calculateur!V155*Calculateur!X155*VLOOKUP('Données projet'!$B$9,Paramètres!$A$1:$I$89,3,0)*0.475*44/12</f>
        <v>0.25990355831503986</v>
      </c>
      <c r="AB155" s="21">
        <f>EXP(-LN(2)/2)*AB154+(1-EXP(-LN(2)/2))/(LN(2)/2)*V155*Y155*VLOOKUP('Données projet'!$B$9,Paramètres!$A$1:$I$89,3,0)*0.475*44/12</f>
        <v>1.9545202720308302E-19</v>
      </c>
      <c r="AC155" s="22">
        <f t="shared" si="163"/>
        <v>3.7245395697567441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92.058412565764968</v>
      </c>
      <c r="T156" s="59">
        <f t="shared" si="142"/>
        <v>249.6666671602872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3.396696612476636</v>
      </c>
      <c r="AA156" s="21">
        <f>EXP(-LN(2)/25)*AA155+(1-EXP(-LN(2)/25))/(LN(2)/25)*Calculateur!V156*Calculateur!X156*VLOOKUP('Données projet'!$B$9,Paramètres!$A$1:$I$89,3,0)*0.475*44/12</f>
        <v>0.252796481845181</v>
      </c>
      <c r="AB156" s="21">
        <f>EXP(-LN(2)/2)*AB155+(1-EXP(-LN(2)/2))/(LN(2)/2)*V156*Y156*VLOOKUP('Données projet'!$B$9,Paramètres!$A$1:$I$89,3,0)*0.475*44/12</f>
        <v>1.3820545383195756E-19</v>
      </c>
      <c r="AC156" s="22">
        <f t="shared" si="163"/>
        <v>3.6494930943218171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92.058412565764968</v>
      </c>
      <c r="T157" s="59">
        <f t="shared" si="142"/>
        <v>249.6666671602872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3.3300894636863316</v>
      </c>
      <c r="AA157" s="21">
        <f>EXP(-LN(2)/25)*AA156+(1-EXP(-LN(2)/25))/(LN(2)/25)*Calculateur!V157*Calculateur!X157*VLOOKUP('Données projet'!$B$9,Paramètres!$A$1:$I$89,3,0)*0.475*44/12</f>
        <v>0.24588374875513533</v>
      </c>
      <c r="AB157" s="21">
        <f>EXP(-LN(2)/2)*AB156+(1-EXP(-LN(2)/2))/(LN(2)/2)*V157*Y157*VLOOKUP('Données projet'!$B$9,Paramètres!$A$1:$I$89,3,0)*0.475*44/12</f>
        <v>9.7726013601541509E-20</v>
      </c>
      <c r="AC157" s="22">
        <f t="shared" si="163"/>
        <v>3.5759732124414669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92.058412565764968</v>
      </c>
      <c r="T158" s="59">
        <f t="shared" si="142"/>
        <v>249.6666671602872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3.2647884404574556</v>
      </c>
      <c r="AA158" s="21">
        <f>EXP(-LN(2)/25)*AA157+(1-EXP(-LN(2)/25))/(LN(2)/25)*Calculateur!V158*Calculateur!X158*VLOOKUP('Données projet'!$B$9,Paramètres!$A$1:$I$89,3,0)*0.475*44/12</f>
        <v>0.23916004471496177</v>
      </c>
      <c r="AB158" s="21">
        <f>EXP(-LN(2)/2)*AB157+(1-EXP(-LN(2)/2))/(LN(2)/2)*V158*Y158*VLOOKUP('Données projet'!$B$9,Paramètres!$A$1:$I$89,3,0)*0.475*44/12</f>
        <v>6.9102726915978778E-20</v>
      </c>
      <c r="AC158" s="22">
        <f t="shared" si="163"/>
        <v>3.5039484851724172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92.058412565764968</v>
      </c>
      <c r="T159" s="59">
        <f t="shared" si="142"/>
        <v>249.6666671602872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3.2007679304644068</v>
      </c>
      <c r="AA159" s="21">
        <f>EXP(-LN(2)/25)*AA158+(1-EXP(-LN(2)/25))/(LN(2)/25)*Calculateur!V159*Calculateur!X159*VLOOKUP('Données projet'!$B$9,Paramètres!$A$1:$I$89,3,0)*0.475*44/12</f>
        <v>0.232620200715351</v>
      </c>
      <c r="AB159" s="21">
        <f>EXP(-LN(2)/2)*AB158+(1-EXP(-LN(2)/2))/(LN(2)/2)*V159*Y159*VLOOKUP('Données projet'!$B$9,Paramètres!$A$1:$I$89,3,0)*0.475*44/12</f>
        <v>4.8863006800770754E-20</v>
      </c>
      <c r="AC159" s="22">
        <f t="shared" si="163"/>
        <v>3.4333881311797576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92.058412565764968</v>
      </c>
      <c r="T160" s="59">
        <f t="shared" si="142"/>
        <v>249.6666671602872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3.1380028236236663</v>
      </c>
      <c r="AA160" s="21">
        <f>EXP(-LN(2)/25)*AA159+(1-EXP(-LN(2)/25))/(LN(2)/25)*Calculateur!V160*Calculateur!X160*VLOOKUP('Données projet'!$B$9,Paramètres!$A$1:$I$89,3,0)*0.475*44/12</f>
        <v>0.22625918909382503</v>
      </c>
      <c r="AB160" s="21">
        <f>EXP(-LN(2)/2)*AB159+(1-EXP(-LN(2)/2))/(LN(2)/2)*V160*Y160*VLOOKUP('Données projet'!$B$9,Paramètres!$A$1:$I$89,3,0)*0.475*44/12</f>
        <v>3.4551363457989389E-20</v>
      </c>
      <c r="AC160" s="22">
        <f t="shared" si="163"/>
        <v>3.3642620127174911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92.058412565764968</v>
      </c>
      <c r="T161" s="59">
        <f t="shared" si="142"/>
        <v>249.6666671602872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3.0764685022451377</v>
      </c>
      <c r="AA161" s="21">
        <f>EXP(-LN(2)/25)*AA160+(1-EXP(-LN(2)/25))/(LN(2)/25)*Calculateur!V161*Calculateur!X161*VLOOKUP('Données projet'!$B$9,Paramètres!$A$1:$I$89,3,0)*0.475*44/12</f>
        <v>0.22007211966960075</v>
      </c>
      <c r="AB161" s="21">
        <f>EXP(-LN(2)/2)*AB160+(1-EXP(-LN(2)/2))/(LN(2)/2)*V161*Y161*VLOOKUP('Données projet'!$B$9,Paramètres!$A$1:$I$89,3,0)*0.475*44/12</f>
        <v>2.4431503400385377E-20</v>
      </c>
      <c r="AC161" s="22">
        <f t="shared" si="163"/>
        <v>3.2965406219147386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92.058412565764968</v>
      </c>
      <c r="T162" s="59">
        <f t="shared" si="142"/>
        <v>249.6666671602872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3.0161408313766116</v>
      </c>
      <c r="AA162" s="21">
        <f>EXP(-LN(2)/25)*AA161+(1-EXP(-LN(2)/25))/(LN(2)/25)*Calculateur!V162*Calculateur!X162*VLOOKUP('Données projet'!$B$9,Paramètres!$A$1:$I$89,3,0)*0.475*44/12</f>
        <v>0.21405423598414572</v>
      </c>
      <c r="AB162" s="21">
        <f>EXP(-LN(2)/2)*AB161+(1-EXP(-LN(2)/2))/(LN(2)/2)*V162*Y162*VLOOKUP('Données projet'!$B$9,Paramètres!$A$1:$I$89,3,0)*0.475*44/12</f>
        <v>1.7275681728994695E-20</v>
      </c>
      <c r="AC162" s="22">
        <f t="shared" si="163"/>
        <v>3.2301950673607571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92.058412565764968</v>
      </c>
      <c r="T163" s="59">
        <f t="shared" si="142"/>
        <v>249.6666671602872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2.9569961493375718</v>
      </c>
      <c r="AA163" s="21">
        <f>EXP(-LN(2)/25)*AA162+(1-EXP(-LN(2)/25))/(LN(2)/25)*Calculateur!V163*Calculateur!X163*VLOOKUP('Données projet'!$B$9,Paramètres!$A$1:$I$89,3,0)*0.475*44/12</f>
        <v>0.20820091164453622</v>
      </c>
      <c r="AB163" s="21">
        <f>EXP(-LN(2)/2)*AB162+(1-EXP(-LN(2)/2))/(LN(2)/2)*V163*Y163*VLOOKUP('Données projet'!$B$9,Paramètres!$A$1:$I$89,3,0)*0.475*44/12</f>
        <v>1.2215751700192689E-20</v>
      </c>
      <c r="AC163" s="22">
        <f t="shared" si="163"/>
        <v>3.1651970609821078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92.058412565764968</v>
      </c>
      <c r="T164" s="59">
        <f t="shared" si="142"/>
        <v>249.6666671602872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2.8990112584386236</v>
      </c>
      <c r="AA164" s="21">
        <f>EXP(-LN(2)/25)*AA163+(1-EXP(-LN(2)/25))/(LN(2)/25)*Calculateur!V164*Calculateur!X164*VLOOKUP('Données projet'!$B$9,Paramètres!$A$1:$I$89,3,0)*0.475*44/12</f>
        <v>0.20250764676680627</v>
      </c>
      <c r="AB164" s="21">
        <f>EXP(-LN(2)/2)*AB163+(1-EXP(-LN(2)/2))/(LN(2)/2)*V164*Y164*VLOOKUP('Données projet'!$B$9,Paramètres!$A$1:$I$89,3,0)*0.475*44/12</f>
        <v>8.6378408644973473E-21</v>
      </c>
      <c r="AC164" s="22">
        <f t="shared" si="163"/>
        <v>3.1015189052054297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92.058412565764968</v>
      </c>
      <c r="T165" s="59">
        <f t="shared" si="142"/>
        <v>249.6666671602872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2.8421634158829123</v>
      </c>
      <c r="AA165" s="21">
        <f>EXP(-LN(2)/25)*AA164+(1-EXP(-LN(2)/25))/(LN(2)/25)*Calculateur!V165*Calculateur!X165*VLOOKUP('Données projet'!$B$9,Paramètres!$A$1:$I$89,3,0)*0.475*44/12</f>
        <v>0.19697006451655363</v>
      </c>
      <c r="AB165" s="21">
        <f>EXP(-LN(2)/2)*AB164+(1-EXP(-LN(2)/2))/(LN(2)/2)*V165*Y165*VLOOKUP('Données projet'!$B$9,Paramètres!$A$1:$I$89,3,0)*0.475*44/12</f>
        <v>6.1078758500963443E-21</v>
      </c>
      <c r="AC165" s="22">
        <f t="shared" si="163"/>
        <v>3.0391334803994661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92.058412565764968</v>
      </c>
      <c r="T166" s="59">
        <f t="shared" si="142"/>
        <v>249.6666671602872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2.7864303248459583</v>
      </c>
      <c r="AA166" s="21">
        <f>EXP(-LN(2)/25)*AA165+(1-EXP(-LN(2)/25))/(LN(2)/25)*Calculateur!V166*Calculateur!X166*VLOOKUP('Données projet'!$B$9,Paramètres!$A$1:$I$89,3,0)*0.475*44/12</f>
        <v>0.19158390774414297</v>
      </c>
      <c r="AB166" s="21">
        <f>EXP(-LN(2)/2)*AB165+(1-EXP(-LN(2)/2))/(LN(2)/2)*V166*Y166*VLOOKUP('Données projet'!$B$9,Paramètres!$A$1:$I$89,3,0)*0.475*44/12</f>
        <v>4.3189204322486736E-21</v>
      </c>
      <c r="AC166" s="22">
        <f t="shared" si="163"/>
        <v>2.9780142325901013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92.058412565764968</v>
      </c>
      <c r="T167" s="59">
        <f t="shared" si="142"/>
        <v>249.6666671602872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2.7317901257304102</v>
      </c>
      <c r="AA167" s="21">
        <f>EXP(-LN(2)/25)*AA166+(1-EXP(-LN(2)/25))/(LN(2)/25)*Calculateur!V167*Calculateur!X167*VLOOKUP('Données projet'!$B$9,Paramètres!$A$1:$I$89,3,0)*0.475*44/12</f>
        <v>0.18634503571191954</v>
      </c>
      <c r="AB167" s="21">
        <f>EXP(-LN(2)/2)*AB166+(1-EXP(-LN(2)/2))/(LN(2)/2)*V167*Y167*VLOOKUP('Données projet'!$B$9,Paramètres!$A$1:$I$89,3,0)*0.475*44/12</f>
        <v>3.0539379250481722E-21</v>
      </c>
      <c r="AC167" s="22">
        <f t="shared" si="163"/>
        <v>2.9181351614423297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92.058412565764968</v>
      </c>
      <c r="T168" s="59">
        <f t="shared" si="142"/>
        <v>249.6666671602872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2.6782213875922873</v>
      </c>
      <c r="AA168" s="21">
        <f>EXP(-LN(2)/25)*AA167+(1-EXP(-LN(2)/25))/(LN(2)/25)*Calculateur!V168*Calculateur!X168*VLOOKUP('Données projet'!$B$9,Paramètres!$A$1:$I$89,3,0)*0.475*44/12</f>
        <v>0.18124942091091759</v>
      </c>
      <c r="AB168" s="21">
        <f>EXP(-LN(2)/2)*AB167+(1-EXP(-LN(2)/2))/(LN(2)/2)*V168*Y168*VLOOKUP('Données projet'!$B$9,Paramètres!$A$1:$I$89,3,0)*0.475*44/12</f>
        <v>2.1594602161243368E-21</v>
      </c>
      <c r="AC168" s="22">
        <f t="shared" si="163"/>
        <v>2.8594708085032048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92.058412565764968</v>
      </c>
      <c r="T169" s="59">
        <f t="shared" si="142"/>
        <v>249.6666671602872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2.625703099735349</v>
      </c>
      <c r="AA169" s="21">
        <f>EXP(-LN(2)/25)*AA168+(1-EXP(-LN(2)/25))/(LN(2)/25)*Calculateur!V169*Calculateur!X169*VLOOKUP('Données projet'!$B$9,Paramètres!$A$1:$I$89,3,0)*0.475*44/12</f>
        <v>0.17629314596461576</v>
      </c>
      <c r="AB169" s="21">
        <f>EXP(-LN(2)/2)*AB168+(1-EXP(-LN(2)/2))/(LN(2)/2)*V169*Y169*VLOOKUP('Données projet'!$B$9,Paramètres!$A$1:$I$89,3,0)*0.475*44/12</f>
        <v>1.5269689625240861E-21</v>
      </c>
      <c r="AC169" s="22">
        <f t="shared" si="163"/>
        <v>2.8019962456999647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92.058412565764968</v>
      </c>
      <c r="T170" s="59">
        <f t="shared" si="142"/>
        <v>249.6666671602872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2.5742146634702925</v>
      </c>
      <c r="AA170" s="21">
        <f>EXP(-LN(2)/25)*AA169+(1-EXP(-LN(2)/25))/(LN(2)/25)*Calculateur!V170*Calculateur!X170*VLOOKUP('Données projet'!$B$9,Paramètres!$A$1:$I$89,3,0)*0.475*44/12</f>
        <v>0.17147240061735972</v>
      </c>
      <c r="AB170" s="21">
        <f>EXP(-LN(2)/2)*AB169+(1-EXP(-LN(2)/2))/(LN(2)/2)*V170*Y170*VLOOKUP('Données projet'!$B$9,Paramètres!$A$1:$I$89,3,0)*0.475*44/12</f>
        <v>1.0797301080621684E-21</v>
      </c>
      <c r="AC170" s="22">
        <f t="shared" si="163"/>
        <v>2.7456870640876523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92.058412565764968</v>
      </c>
      <c r="T171" s="59">
        <f t="shared" si="142"/>
        <v>249.6666671602872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2.5237358840355486</v>
      </c>
      <c r="AA171" s="21">
        <f>EXP(-LN(2)/25)*AA170+(1-EXP(-LN(2)/25))/(LN(2)/25)*Calculateur!V171*Calculateur!X171*VLOOKUP('Données projet'!$B$9,Paramètres!$A$1:$I$89,3,0)*0.475*44/12</f>
        <v>0.16678347880513636</v>
      </c>
      <c r="AB171" s="21">
        <f>EXP(-LN(2)/2)*AB170+(1-EXP(-LN(2)/2))/(LN(2)/2)*V171*Y171*VLOOKUP('Données projet'!$B$9,Paramètres!$A$1:$I$89,3,0)*0.475*44/12</f>
        <v>7.6348448126204304E-22</v>
      </c>
      <c r="AC171" s="22">
        <f t="shared" si="163"/>
        <v>2.6905193628406852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92.058412565764968</v>
      </c>
      <c r="T172" s="59">
        <f t="shared" si="142"/>
        <v>249.6666671602872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2.4742469626765047</v>
      </c>
      <c r="AA172" s="21">
        <f>EXP(-LN(2)/25)*AA171+(1-EXP(-LN(2)/25))/(LN(2)/25)*Calculateur!V172*Calculateur!X172*VLOOKUP('Données projet'!$B$9,Paramètres!$A$1:$I$89,3,0)*0.475*44/12</f>
        <v>0.16222277580644795</v>
      </c>
      <c r="AB172" s="21">
        <f>EXP(-LN(2)/2)*AB171+(1-EXP(-LN(2)/2))/(LN(2)/2)*V172*Y172*VLOOKUP('Données projet'!$B$9,Paramètres!$A$1:$I$89,3,0)*0.475*44/12</f>
        <v>5.398650540310842E-22</v>
      </c>
      <c r="AC172" s="22">
        <f t="shared" si="163"/>
        <v>2.6364697384829525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92.058412565764968</v>
      </c>
      <c r="T173" s="59">
        <f t="shared" si="142"/>
        <v>249.6666671602872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2.4257284888800501</v>
      </c>
      <c r="AA173" s="21">
        <f>EXP(-LN(2)/25)*AA172+(1-EXP(-LN(2)/25))/(LN(2)/25)*Calculateur!V173*Calculateur!X173*VLOOKUP('Données projet'!$B$9,Paramètres!$A$1:$I$89,3,0)*0.475*44/12</f>
        <v>0.15778678547109562</v>
      </c>
      <c r="AB173" s="21">
        <f>EXP(-LN(2)/2)*AB172+(1-EXP(-LN(2)/2))/(LN(2)/2)*V173*Y173*VLOOKUP('Données projet'!$B$9,Paramètres!$A$1:$I$89,3,0)*0.475*44/12</f>
        <v>3.8174224063102152E-22</v>
      </c>
      <c r="AC173" s="22">
        <f t="shared" si="163"/>
        <v>2.5835152743511456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92.058412565764968</v>
      </c>
      <c r="T174" s="59">
        <f t="shared" si="142"/>
        <v>249.6666671602872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2.3781614327613974</v>
      </c>
      <c r="AA174" s="21">
        <f>EXP(-LN(2)/25)*AA173+(1-EXP(-LN(2)/25))/(LN(2)/25)*Calculateur!V174*Calculateur!X174*VLOOKUP('Données projet'!$B$9,Paramètres!$A$1:$I$89,3,0)*0.475*44/12</f>
        <v>0.15347209752474208</v>
      </c>
      <c r="AB174" s="21">
        <f>EXP(-LN(2)/2)*AB173+(1-EXP(-LN(2)/2))/(LN(2)/2)*V174*Y174*VLOOKUP('Données projet'!$B$9,Paramètres!$A$1:$I$89,3,0)*0.475*44/12</f>
        <v>2.699325270155421E-22</v>
      </c>
      <c r="AC174" s="22">
        <f t="shared" si="163"/>
        <v>2.5316335302861392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92.058412565764968</v>
      </c>
      <c r="T175" s="59">
        <f t="shared" si="142"/>
        <v>249.6666671602872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2.331527137600192</v>
      </c>
      <c r="AA175" s="21">
        <f>EXP(-LN(2)/25)*AA174+(1-EXP(-LN(2)/25))/(LN(2)/25)*Calculateur!V175*Calculateur!X175*VLOOKUP('Données projet'!$B$9,Paramètres!$A$1:$I$89,3,0)*0.475*44/12</f>
        <v>0.14927539494718117</v>
      </c>
      <c r="AB175" s="21">
        <f>EXP(-LN(2)/2)*AB174+(1-EXP(-LN(2)/2))/(LN(2)/2)*V175*Y175*VLOOKUP('Données projet'!$B$9,Paramètres!$A$1:$I$89,3,0)*0.475*44/12</f>
        <v>1.9087112031551076E-22</v>
      </c>
      <c r="AC175" s="22">
        <f t="shared" si="163"/>
        <v>2.480802532547373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92.058412565764968</v>
      </c>
      <c r="T176" s="59">
        <f t="shared" si="142"/>
        <v>249.6666671602872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2.2858073125229863</v>
      </c>
      <c r="AA176" s="21">
        <f>EXP(-LN(2)/25)*AA175+(1-EXP(-LN(2)/25))/(LN(2)/25)*Calculateur!V176*Calculateur!X176*VLOOKUP('Données projet'!$B$9,Paramètres!$A$1:$I$89,3,0)*0.475*44/12</f>
        <v>0.14519345142229867</v>
      </c>
      <c r="AB176" s="21">
        <f>EXP(-LN(2)/2)*AB175+(1-EXP(-LN(2)/2))/(LN(2)/2)*V176*Y176*VLOOKUP('Données projet'!$B$9,Paramètres!$A$1:$I$89,3,0)*0.475*44/12</f>
        <v>1.3496626350777105E-22</v>
      </c>
      <c r="AC176" s="22">
        <f t="shared" si="163"/>
        <v>2.4310007639452849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92.058412565764968</v>
      </c>
      <c r="T177" s="59">
        <f t="shared" si="142"/>
        <v>249.6666671602872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2.240984025329205</v>
      </c>
      <c r="AA177" s="21">
        <f>EXP(-LN(2)/25)*AA176+(1-EXP(-LN(2)/25))/(LN(2)/25)*Calculateur!V177*Calculateur!X177*VLOOKUP('Données projet'!$B$9,Paramètres!$A$1:$I$89,3,0)*0.475*44/12</f>
        <v>0.14122312885776414</v>
      </c>
      <c r="AB177" s="21">
        <f>EXP(-LN(2)/2)*AB176+(1-EXP(-LN(2)/2))/(LN(2)/2)*V177*Y177*VLOOKUP('Données projet'!$B$9,Paramètres!$A$1:$I$89,3,0)*0.475*44/12</f>
        <v>9.543556015775538E-23</v>
      </c>
      <c r="AC177" s="22">
        <f t="shared" si="163"/>
        <v>2.3822071541869692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92.058412565764968</v>
      </c>
      <c r="T178" s="59">
        <f t="shared" si="142"/>
        <v>249.6666671602872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2.197039695457788</v>
      </c>
      <c r="AA178" s="21">
        <f>EXP(-LN(2)/25)*AA177+(1-EXP(-LN(2)/25))/(LN(2)/25)*Calculateur!V178*Calculateur!X178*VLOOKUP('Données projet'!$B$9,Paramètres!$A$1:$I$89,3,0)*0.475*44/12</f>
        <v>0.137361374972547</v>
      </c>
      <c r="AB178" s="21">
        <f>EXP(-LN(2)/2)*AB177+(1-EXP(-LN(2)/2))/(LN(2)/2)*V178*Y178*VLOOKUP('Données projet'!$B$9,Paramètres!$A$1:$I$89,3,0)*0.475*44/12</f>
        <v>6.7483131753885526E-23</v>
      </c>
      <c r="AC178" s="22">
        <f t="shared" si="163"/>
        <v>2.3344010704303351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92.058412565764968</v>
      </c>
      <c r="T179" s="59">
        <f t="shared" si="142"/>
        <v>249.6666671602872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2.1539570870917548</v>
      </c>
      <c r="AA179" s="21">
        <f>EXP(-LN(2)/25)*AA178+(1-EXP(-LN(2)/25))/(LN(2)/25)*Calculateur!V179*Calculateur!X179*VLOOKUP('Données projet'!$B$9,Paramètres!$A$1:$I$89,3,0)*0.475*44/12</f>
        <v>0.13360522095040192</v>
      </c>
      <c r="AB179" s="21">
        <f>EXP(-LN(2)/2)*AB178+(1-EXP(-LN(2)/2))/(LN(2)/2)*V179*Y179*VLOOKUP('Données projet'!$B$9,Paramètres!$A$1:$I$89,3,0)*0.475*44/12</f>
        <v>4.771778007887769E-23</v>
      </c>
      <c r="AC179" s="22">
        <f t="shared" si="163"/>
        <v>2.2875623080421565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92.058412565764968</v>
      </c>
      <c r="T180" s="59">
        <f t="shared" si="142"/>
        <v>249.6666671602872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2.1117193023979834</v>
      </c>
      <c r="AA180" s="21">
        <f>EXP(-LN(2)/25)*AA179+(1-EXP(-LN(2)/25))/(LN(2)/25)*Calculateur!V180*Calculateur!X180*VLOOKUP('Données projet'!$B$9,Paramètres!$A$1:$I$89,3,0)*0.475*44/12</f>
        <v>0.12995177915751996</v>
      </c>
      <c r="AB180" s="21">
        <f>EXP(-LN(2)/2)*AB179+(1-EXP(-LN(2)/2))/(LN(2)/2)*V180*Y180*VLOOKUP('Données projet'!$B$9,Paramètres!$A$1:$I$89,3,0)*0.475*44/12</f>
        <v>3.3741565876942763E-23</v>
      </c>
      <c r="AC180" s="22">
        <f t="shared" si="163"/>
        <v>2.2416710815555034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92.058412565764968</v>
      </c>
      <c r="T181" s="59">
        <f t="shared" si="142"/>
        <v>249.6666671602872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2.070309774899552</v>
      </c>
      <c r="AA181" s="21">
        <f>EXP(-LN(2)/25)*AA180+(1-EXP(-LN(2)/25))/(LN(2)/25)*Calculateur!V181*Calculateur!X181*VLOOKUP('Données projet'!$B$9,Paramètres!$A$1:$I$89,3,0)*0.475*44/12</f>
        <v>0.12639824092259053</v>
      </c>
      <c r="AB181" s="21">
        <f>EXP(-LN(2)/2)*AB180+(1-EXP(-LN(2)/2))/(LN(2)/2)*V181*Y181*VLOOKUP('Données projet'!$B$9,Paramètres!$A$1:$I$89,3,0)*0.475*44/12</f>
        <v>2.3858890039438845E-23</v>
      </c>
      <c r="AC181" s="22">
        <f t="shared" si="163"/>
        <v>2.1967080158221424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92.058412565764968</v>
      </c>
      <c r="T182" s="59">
        <f t="shared" si="142"/>
        <v>249.6666671602872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2.0297122629780469</v>
      </c>
      <c r="AA182" s="21">
        <f>EXP(-LN(2)/25)*AA181+(1-EXP(-LN(2)/25))/(LN(2)/25)*Calculateur!V182*Calculateur!X182*VLOOKUP('Données projet'!$B$9,Paramètres!$A$1:$I$89,3,0)*0.475*44/12</f>
        <v>0.12294187437756769</v>
      </c>
      <c r="AB182" s="21">
        <f>EXP(-LN(2)/2)*AB181+(1-EXP(-LN(2)/2))/(LN(2)/2)*V182*Y182*VLOOKUP('Données projet'!$B$9,Paramètres!$A$1:$I$89,3,0)*0.475*44/12</f>
        <v>1.6870782938471381E-23</v>
      </c>
      <c r="AC182" s="22">
        <f t="shared" si="163"/>
        <v>2.1526541373556145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92.058412565764968</v>
      </c>
      <c r="T183" s="59">
        <f t="shared" si="142"/>
        <v>249.6666671602872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1.9899108435032853</v>
      </c>
      <c r="AA183" s="21">
        <f>EXP(-LN(2)/25)*AA182+(1-EXP(-LN(2)/25))/(LN(2)/25)*Calculateur!V183*Calculateur!X183*VLOOKUP('Données projet'!$B$9,Paramètres!$A$1:$I$89,3,0)*0.475*44/12</f>
        <v>0.11958002235748091</v>
      </c>
      <c r="AB183" s="21">
        <f>EXP(-LN(2)/2)*AB182+(1-EXP(-LN(2)/2))/(LN(2)/2)*V183*Y183*VLOOKUP('Données projet'!$B$9,Paramètres!$A$1:$I$89,3,0)*0.475*44/12</f>
        <v>1.1929445019719422E-23</v>
      </c>
      <c r="AC183" s="22">
        <f t="shared" si="163"/>
        <v>2.1094908658607663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92.058412565764968</v>
      </c>
      <c r="T184" s="59">
        <f t="shared" si="142"/>
        <v>249.6666671602872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1.9508899055879549</v>
      </c>
      <c r="AA184" s="21">
        <f>EXP(-LN(2)/25)*AA183+(1-EXP(-LN(2)/25))/(LN(2)/25)*Calculateur!V184*Calculateur!X184*VLOOKUP('Données projet'!$B$9,Paramètres!$A$1:$I$89,3,0)*0.475*44/12</f>
        <v>0.11631010035767553</v>
      </c>
      <c r="AB184" s="21">
        <f>EXP(-LN(2)/2)*AB183+(1-EXP(-LN(2)/2))/(LN(2)/2)*V184*Y184*VLOOKUP('Données projet'!$B$9,Paramètres!$A$1:$I$89,3,0)*0.475*44/12</f>
        <v>8.4353914692356907E-24</v>
      </c>
      <c r="AC184" s="22">
        <f t="shared" si="163"/>
        <v>2.0672000059456304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92.058412565764968</v>
      </c>
      <c r="T185" s="59">
        <f t="shared" si="142"/>
        <v>249.6666671602872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1.9126341444647221</v>
      </c>
      <c r="AA185" s="21">
        <f>EXP(-LN(2)/25)*AA184+(1-EXP(-LN(2)/25))/(LN(2)/25)*Calculateur!V185*Calculateur!X185*VLOOKUP('Données projet'!$B$9,Paramètres!$A$1:$I$89,3,0)*0.475*44/12</f>
        <v>0.11312959454691254</v>
      </c>
      <c r="AB185" s="21">
        <f>EXP(-LN(2)/2)*AB184+(1-EXP(-LN(2)/2))/(LN(2)/2)*V185*Y185*VLOOKUP('Données projet'!$B$9,Paramètres!$A$1:$I$89,3,0)*0.475*44/12</f>
        <v>5.9647225098597112E-24</v>
      </c>
      <c r="AC185" s="22">
        <f t="shared" si="163"/>
        <v>2.0257637390116345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92.058412565764968</v>
      </c>
      <c r="T186" s="59">
        <f t="shared" si="142"/>
        <v>249.6666671602872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1.8751285554834056</v>
      </c>
      <c r="AA186" s="21">
        <f>EXP(-LN(2)/25)*AA185+(1-EXP(-LN(2)/25))/(LN(2)/25)*Calculateur!V186*Calculateur!X186*VLOOKUP('Données projet'!$B$9,Paramètres!$A$1:$I$89,3,0)*0.475*44/12</f>
        <v>0.1100360598348004</v>
      </c>
      <c r="AB186" s="21">
        <f>EXP(-LN(2)/2)*AB185+(1-EXP(-LN(2)/2))/(LN(2)/2)*V186*Y186*VLOOKUP('Données projet'!$B$9,Paramètres!$A$1:$I$89,3,0)*0.475*44/12</f>
        <v>4.2176957346178453E-24</v>
      </c>
      <c r="AC186" s="22">
        <f t="shared" si="163"/>
        <v>1.9851646153182061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92.058412565764968</v>
      </c>
      <c r="T187" s="59">
        <f t="shared" si="142"/>
        <v>249.6666671602872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1.8383584282258623</v>
      </c>
      <c r="AA187" s="21">
        <f>EXP(-LN(2)/25)*AA186+(1-EXP(-LN(2)/25))/(LN(2)/25)*Calculateur!V187*Calculateur!X187*VLOOKUP('Données projet'!$B$9,Paramètres!$A$1:$I$89,3,0)*0.475*44/12</f>
        <v>0.10702711799207289</v>
      </c>
      <c r="AB187" s="21">
        <f>EXP(-LN(2)/2)*AB186+(1-EXP(-LN(2)/2))/(LN(2)/2)*V187*Y187*VLOOKUP('Données projet'!$B$9,Paramètres!$A$1:$I$89,3,0)*0.475*44/12</f>
        <v>2.9823612549298556E-24</v>
      </c>
      <c r="AC187" s="22">
        <f t="shared" si="163"/>
        <v>1.9453855462179352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92.058412565764968</v>
      </c>
      <c r="T188" s="59">
        <f t="shared" si="142"/>
        <v>249.6666671602872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1.8023093407362762</v>
      </c>
      <c r="AA188" s="21">
        <f>EXP(-LN(2)/25)*AA187+(1-EXP(-LN(2)/25))/(LN(2)/25)*Calculateur!V188*Calculateur!X188*VLOOKUP('Données projet'!$B$9,Paramètres!$A$1:$I$89,3,0)*0.475*44/12</f>
        <v>0.10410045582226814</v>
      </c>
      <c r="AB188" s="21">
        <f>EXP(-LN(2)/2)*AB187+(1-EXP(-LN(2)/2))/(LN(2)/2)*V188*Y188*VLOOKUP('Données projet'!$B$9,Paramètres!$A$1:$I$89,3,0)*0.475*44/12</f>
        <v>2.1088478673089227E-24</v>
      </c>
      <c r="AC188" s="22">
        <f t="shared" si="163"/>
        <v>1.9064097965585445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92.058412565764968</v>
      </c>
      <c r="T189" s="59">
        <f t="shared" si="142"/>
        <v>249.6666671602872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1.7669671538645888</v>
      </c>
      <c r="AA189" s="21">
        <f>EXP(-LN(2)/25)*AA188+(1-EXP(-LN(2)/25))/(LN(2)/25)*Calculateur!V189*Calculateur!X189*VLOOKUP('Données projet'!$B$9,Paramètres!$A$1:$I$89,3,0)*0.475*44/12</f>
        <v>0.10125382338340316</v>
      </c>
      <c r="AB189" s="21">
        <f>EXP(-LN(2)/2)*AB188+(1-EXP(-LN(2)/2))/(LN(2)/2)*V189*Y189*VLOOKUP('Données projet'!$B$9,Paramètres!$A$1:$I$89,3,0)*0.475*44/12</f>
        <v>1.4911806274649278E-24</v>
      </c>
      <c r="AC189" s="22">
        <f t="shared" si="163"/>
        <v>1.8682209772479919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92.058412565764968</v>
      </c>
      <c r="T190" s="59">
        <f t="shared" si="142"/>
        <v>249.6666671602872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1.7323180057208498</v>
      </c>
      <c r="AA190" s="21">
        <f>EXP(-LN(2)/25)*AA189+(1-EXP(-LN(2)/25))/(LN(2)/25)*Calculateur!V190*Calculateur!X190*VLOOKUP('Données projet'!$B$9,Paramètres!$A$1:$I$89,3,0)*0.475*44/12</f>
        <v>9.8485032258276844E-2</v>
      </c>
      <c r="AB190" s="21">
        <f>EXP(-LN(2)/2)*AB189+(1-EXP(-LN(2)/2))/(LN(2)/2)*V190*Y190*VLOOKUP('Données projet'!$B$9,Paramètres!$A$1:$I$89,3,0)*0.475*44/12</f>
        <v>1.0544239336544613E-24</v>
      </c>
      <c r="AC190" s="22">
        <f t="shared" si="163"/>
        <v>1.8308030379791267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92.058412565764968</v>
      </c>
      <c r="T191" s="59">
        <f t="shared" si="142"/>
        <v>249.6666671602872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1.698348306238316</v>
      </c>
      <c r="AA191" s="21">
        <f>EXP(-LN(2)/25)*AA190+(1-EXP(-LN(2)/25))/(LN(2)/25)*Calculateur!V191*Calculateur!X191*VLOOKUP('Données projet'!$B$9,Paramètres!$A$1:$I$89,3,0)*0.475*44/12</f>
        <v>9.5791953872071511E-2</v>
      </c>
      <c r="AB191" s="21">
        <f>EXP(-LN(2)/2)*AB190+(1-EXP(-LN(2)/2))/(LN(2)/2)*V191*Y191*VLOOKUP('Données projet'!$B$9,Paramètres!$A$1:$I$89,3,0)*0.475*44/12</f>
        <v>7.455903137324639E-25</v>
      </c>
      <c r="AC191" s="22">
        <f t="shared" si="163"/>
        <v>1.7941402601103875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92.058412565764968</v>
      </c>
      <c r="T192" s="59">
        <f t="shared" si="142"/>
        <v>249.6666671602872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1.6650447318431638</v>
      </c>
      <c r="AA192" s="21">
        <f>EXP(-LN(2)/25)*AA191+(1-EXP(-LN(2)/25))/(LN(2)/25)*Calculateur!V192*Calculateur!X192*VLOOKUP('Données projet'!$B$9,Paramètres!$A$1:$I$89,3,0)*0.475*44/12</f>
        <v>9.3172517855959799E-2</v>
      </c>
      <c r="AB192" s="21">
        <f>EXP(-LN(2)/2)*AB191+(1-EXP(-LN(2)/2))/(LN(2)/2)*V192*Y192*VLOOKUP('Données projet'!$B$9,Paramètres!$A$1:$I$89,3,0)*0.475*44/12</f>
        <v>5.2721196682723067E-25</v>
      </c>
      <c r="AC192" s="22">
        <f t="shared" si="163"/>
        <v>1.7582172496991235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92.058412565764968</v>
      </c>
      <c r="T193" s="59">
        <f t="shared" si="142"/>
        <v>249.6666671602872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1.6323942202287258</v>
      </c>
      <c r="AA193" s="21">
        <f>EXP(-LN(2)/25)*AA192+(1-EXP(-LN(2)/25))/(LN(2)/25)*Calculateur!V193*Calculateur!X193*VLOOKUP('Données projet'!$B$9,Paramètres!$A$1:$I$89,3,0)*0.475*44/12</f>
        <v>9.0624710455458807E-2</v>
      </c>
      <c r="AB193" s="21">
        <f>EXP(-LN(2)/2)*AB192+(1-EXP(-LN(2)/2))/(LN(2)/2)*V193*Y193*VLOOKUP('Données projet'!$B$9,Paramètres!$A$1:$I$89,3,0)*0.475*44/12</f>
        <v>3.7279515686623195E-25</v>
      </c>
      <c r="AC193" s="22">
        <f t="shared" si="163"/>
        <v>1.7230189306841845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92.058412565764968</v>
      </c>
      <c r="T194" s="59">
        <f t="shared" si="142"/>
        <v>249.6666671602872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1.6003839652322014</v>
      </c>
      <c r="AA194" s="21">
        <f>EXP(-LN(2)/25)*AA193+(1-EXP(-LN(2)/25))/(LN(2)/25)*Calculateur!V194*Calculateur!X194*VLOOKUP('Données projet'!$B$9,Paramètres!$A$1:$I$89,3,0)*0.475*44/12</f>
        <v>8.8146572982307894E-2</v>
      </c>
      <c r="AB194" s="21">
        <f>EXP(-LN(2)/2)*AB193+(1-EXP(-LN(2)/2))/(LN(2)/2)*V194*Y194*VLOOKUP('Données projet'!$B$9,Paramètres!$A$1:$I$89,3,0)*0.475*44/12</f>
        <v>2.6360598341361533E-25</v>
      </c>
      <c r="AC194" s="22">
        <f t="shared" si="163"/>
        <v>1.6885305382145093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92.058412565764968</v>
      </c>
      <c r="T195" s="59">
        <f t="shared" si="142"/>
        <v>249.6666671602872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1.5690014118118312</v>
      </c>
      <c r="AA195" s="21">
        <f>EXP(-LN(2)/25)*AA194+(1-EXP(-LN(2)/25))/(LN(2)/25)*Calculateur!V195*Calculateur!X195*VLOOKUP('Données projet'!$B$9,Paramètres!$A$1:$I$89,3,0)*0.475*44/12</f>
        <v>8.5736200308679872E-2</v>
      </c>
      <c r="AB195" s="21">
        <f>EXP(-LN(2)/2)*AB194+(1-EXP(-LN(2)/2))/(LN(2)/2)*V195*Y195*VLOOKUP('Données projet'!$B$9,Paramètres!$A$1:$I$89,3,0)*0.475*44/12</f>
        <v>1.8639757843311598E-25</v>
      </c>
      <c r="AC195" s="22">
        <f t="shared" si="163"/>
        <v>1.6547376121205111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92.058412565764968</v>
      </c>
      <c r="T196" s="59">
        <f t="shared" si="142"/>
        <v>249.6666671602872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1.5382342511225668</v>
      </c>
      <c r="AA196" s="21">
        <f>EXP(-LN(2)/25)*AA195+(1-EXP(-LN(2)/25))/(LN(2)/25)*Calculateur!V196*Calculateur!X196*VLOOKUP('Données projet'!$B$9,Paramètres!$A$1:$I$89,3,0)*0.475*44/12</f>
        <v>8.3391739402568194E-2</v>
      </c>
      <c r="AB196" s="21">
        <f>EXP(-LN(2)/2)*AB195+(1-EXP(-LN(2)/2))/(LN(2)/2)*V196*Y196*VLOOKUP('Données projet'!$B$9,Paramètres!$A$1:$I$89,3,0)*0.475*44/12</f>
        <v>1.3180299170680767E-25</v>
      </c>
      <c r="AC196" s="22">
        <f t="shared" si="163"/>
        <v>1.6216259905251351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92.058412565764968</v>
      </c>
      <c r="T197" s="59">
        <f t="shared" ref="T197:T203" si="204">$T$3</f>
        <v>249.6666671602872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1.508070415688304</v>
      </c>
      <c r="AA197" s="21">
        <f>EXP(-LN(2)/25)*AA196+(1-EXP(-LN(2)/25))/(LN(2)/25)*Calculateur!V197*Calculateur!X197*VLOOKUP('Données projet'!$B$9,Paramètres!$A$1:$I$89,3,0)*0.475*44/12</f>
        <v>8.1111387903223989E-2</v>
      </c>
      <c r="AB197" s="21">
        <f>EXP(-LN(2)/2)*AB196+(1-EXP(-LN(2)/2))/(LN(2)/2)*V197*Y197*VLOOKUP('Données projet'!$B$9,Paramètres!$A$1:$I$89,3,0)*0.475*44/12</f>
        <v>9.3198789216557988E-26</v>
      </c>
      <c r="AC197" s="22">
        <f t="shared" si="163"/>
        <v>1.5891818035915279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92.058412565764968</v>
      </c>
      <c r="T198" s="59">
        <f t="shared" si="204"/>
        <v>249.6666671602872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1.4784980746687841</v>
      </c>
      <c r="AA198" s="21">
        <f>EXP(-LN(2)/25)*AA197+(1-EXP(-LN(2)/25))/(LN(2)/25)*Calculateur!V198*Calculateur!X198*VLOOKUP('Données projet'!$B$9,Paramètres!$A$1:$I$89,3,0)*0.475*44/12</f>
        <v>7.8893392735547824E-2</v>
      </c>
      <c r="AB198" s="21">
        <f>EXP(-LN(2)/2)*AB197+(1-EXP(-LN(2)/2))/(LN(2)/2)*V198*Y198*VLOOKUP('Données projet'!$B$9,Paramètres!$A$1:$I$89,3,0)*0.475*44/12</f>
        <v>6.5901495853403834E-26</v>
      </c>
      <c r="AC198" s="22">
        <f t="shared" si="163"/>
        <v>1.5573914674043319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92.058412565764968</v>
      </c>
      <c r="T199" s="59">
        <f t="shared" si="204"/>
        <v>249.6666671602872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1.44950562921931</v>
      </c>
      <c r="AA199" s="21">
        <f>EXP(-LN(2)/25)*AA198+(1-EXP(-LN(2)/25))/(LN(2)/25)*Calculateur!V199*Calculateur!X199*VLOOKUP('Données projet'!$B$9,Paramètres!$A$1:$I$89,3,0)*0.475*44/12</f>
        <v>7.6736048762371056E-2</v>
      </c>
      <c r="AB199" s="21">
        <f>EXP(-LN(2)/2)*AB198+(1-EXP(-LN(2)/2))/(LN(2)/2)*V199*Y199*VLOOKUP('Données projet'!$B$9,Paramètres!$A$1:$I$89,3,0)*0.475*44/12</f>
        <v>4.6599394608278994E-26</v>
      </c>
      <c r="AC199" s="22">
        <f t="shared" si="163"/>
        <v>1.5262416779816812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92.058412565764968</v>
      </c>
      <c r="T200" s="59">
        <f t="shared" si="204"/>
        <v>249.6666671602872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1.4210817079414544</v>
      </c>
      <c r="AA200" s="21">
        <f>EXP(-LN(2)/25)*AA199+(1-EXP(-LN(2)/25))/(LN(2)/25)*Calculateur!V200*Calculateur!X200*VLOOKUP('Données projet'!$B$9,Paramètres!$A$1:$I$89,3,0)*0.475*44/12</f>
        <v>7.46376974735906E-2</v>
      </c>
      <c r="AB200" s="21">
        <f>EXP(-LN(2)/2)*AB199+(1-EXP(-LN(2)/2))/(LN(2)/2)*V200*Y200*VLOOKUP('Données projet'!$B$9,Paramètres!$A$1:$I$89,3,0)*0.475*44/12</f>
        <v>3.2950747926701917E-26</v>
      </c>
      <c r="AC200" s="22">
        <f t="shared" si="163"/>
        <v>1.4957194054150449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92.058412565764968</v>
      </c>
      <c r="T201" s="59">
        <f t="shared" si="204"/>
        <v>249.6666671602872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1.3932151624229774</v>
      </c>
      <c r="AA201" s="21">
        <f>EXP(-LN(2)/25)*AA200+(1-EXP(-LN(2)/25))/(LN(2)/25)*Calculateur!V201*Calculateur!X201*VLOOKUP('Données projet'!$B$9,Paramètres!$A$1:$I$89,3,0)*0.475*44/12</f>
        <v>7.2596725711149349E-2</v>
      </c>
      <c r="AB201" s="21">
        <f>EXP(-LN(2)/2)*AB200+(1-EXP(-LN(2)/2))/(LN(2)/2)*V201*Y201*VLOOKUP('Données projet'!$B$9,Paramètres!$A$1:$I$89,3,0)*0.475*44/12</f>
        <v>2.3299697304139497E-26</v>
      </c>
      <c r="AC201" s="22">
        <f t="shared" si="163"/>
        <v>1.4658118881341267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92.058412565764968</v>
      </c>
      <c r="T202" s="59">
        <f t="shared" si="204"/>
        <v>249.6666671602872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1.3658950628652033</v>
      </c>
      <c r="AA202" s="21">
        <f>EXP(-LN(2)/25)*AA201+(1-EXP(-LN(2)/25))/(LN(2)/25)*Calculateur!V202*Calculateur!X202*VLOOKUP('Données projet'!$B$9,Paramètres!$A$1:$I$89,3,0)*0.475*44/12</f>
        <v>7.0611564428882084E-2</v>
      </c>
      <c r="AB202" s="21">
        <f>EXP(-LN(2)/2)*AB201+(1-EXP(-LN(2)/2))/(LN(2)/2)*V202*Y202*VLOOKUP('Données projet'!$B$9,Paramètres!$A$1:$I$89,3,0)*0.475*44/12</f>
        <v>1.6475373963350958E-26</v>
      </c>
      <c r="AC202" s="22">
        <f t="shared" si="163"/>
        <v>1.4365066272940854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92.058412565764968</v>
      </c>
      <c r="T203" s="59">
        <f t="shared" si="204"/>
        <v>249.6666671602872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1.3391106937961419</v>
      </c>
      <c r="AA203" s="21">
        <f>EXP(-LN(2)/25)*AA202+(1-EXP(-LN(2)/25))/(LN(2)/25)*Calculateur!V203*Calculateur!X203*VLOOKUP('Données projet'!$B$9,Paramètres!$A$1:$I$89,3,0)*0.475*44/12</f>
        <v>6.8680687486273512E-2</v>
      </c>
      <c r="AB203" s="21">
        <f>EXP(-LN(2)/2)*AB202+(1-EXP(-LN(2)/2))/(LN(2)/2)*V203*Y203*VLOOKUP('Données projet'!$B$9,Paramètres!$A$1:$I$89,3,0)*0.475*44/12</f>
        <v>1.1649848652069749E-26</v>
      </c>
      <c r="AC203" s="22">
        <f t="shared" si="163"/>
        <v>1.4077913812824154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1.3094437062921891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4.3600000000000003</v>
      </c>
      <c r="C6" s="147">
        <f ca="1">IF(OR('Données projet'!B9="",'Données projet'!C9="",'Données projet'!C9=0%),0,Calculateur!S3)</f>
        <v>92.058412565764968</v>
      </c>
      <c r="D6" s="147">
        <f>IF(OR('Données projet'!B9="",'Données projet'!C9="",'Données projet'!C9=0%),0,Calculateur!T3)</f>
        <v>249.6666671602872</v>
      </c>
      <c r="E6" s="147">
        <f ca="1">MIN(C6,D6)</f>
        <v>92.058412565764968</v>
      </c>
      <c r="F6" s="147">
        <f ca="1">E6*B6</f>
        <v>401.37467878673527</v>
      </c>
      <c r="G6" s="147">
        <f ca="1">F6*(100%-'Données projet'!$C$24)*(100%-'Données projet'!$C$25)*(100%-'Données projet'!$C$26)*(100%-'Données projet'!$C$27)</f>
        <v>307.05162927185245</v>
      </c>
      <c r="H6" s="148">
        <f>IF(OR('Données projet'!B9="",'Données projet'!C9="",'Données projet'!C9=0%),0,AVERAGE(Calculateur!$AC$3:$AC$33)*B6)</f>
        <v>86.850848295580676</v>
      </c>
      <c r="I6" s="149">
        <f>H6*(100%-'Données projet'!$C$24)*(100%-'Données projet'!$C$25)*(100%-'Données projet'!$C$26)*(100%-'Données projet'!$C$27)</f>
        <v>66.440898946119219</v>
      </c>
      <c r="J6" s="150">
        <f>IF(OR('Données projet'!B9="",'Données projet'!C9="",'Données projet'!C9=0%),0,SUM(Calculateur!$V$3:$V$33)*VLOOKUP('Données projet'!$B$9,Paramètres!$A$1:$I$89,9,0)*B6)</f>
        <v>899.82044451282047</v>
      </c>
      <c r="K6" s="151">
        <f>J6*(100%-'Données projet'!$C$24)*(100%-'Données projet'!$C$25)*(100%-'Données projet'!$C$26)*(100%-'Données projet'!$C$27)</f>
        <v>688.3626400523076</v>
      </c>
      <c r="L6" s="152">
        <f ca="1">G6+I6+K6</f>
        <v>1061.8551682702791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401.37467878673527</v>
      </c>
      <c r="G16" s="166">
        <f t="shared" ca="1" si="3"/>
        <v>307.05162927185245</v>
      </c>
      <c r="H16" s="167">
        <f t="shared" si="3"/>
        <v>86.850848295580676</v>
      </c>
      <c r="I16" s="167">
        <f t="shared" si="3"/>
        <v>66.440898946119219</v>
      </c>
      <c r="J16" s="168">
        <f t="shared" si="3"/>
        <v>899.82044451282047</v>
      </c>
      <c r="K16" s="168">
        <f t="shared" si="3"/>
        <v>688.3626400523076</v>
      </c>
      <c r="L16" s="169">
        <f t="shared" ca="1" si="3"/>
        <v>1061.8551682702791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11" zoomScale="80" zoomScaleNormal="80" workbookViewId="0">
      <selection activeCell="L26" sqref="L26:P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4091.8977448632236</v>
      </c>
      <c r="U10" s="178">
        <f>'Données projet'!D9</f>
        <v>4.3600000000000003</v>
      </c>
      <c r="V10" s="177">
        <f>U10*T10</f>
        <v>17840.674167603654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3"/>
      <c r="J18" s="202"/>
      <c r="K18" s="208"/>
      <c r="L18" s="260" t="s">
        <v>308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3"/>
      <c r="H19" s="212" t="s">
        <v>72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3"/>
      <c r="H20" s="190">
        <v>1</v>
      </c>
      <c r="I20" s="191">
        <v>4305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-120.85693287481627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91611.904392507306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1500</v>
      </c>
      <c r="Q25" s="234"/>
      <c r="R25" s="23"/>
      <c r="S25" s="186" t="s">
        <v>319</v>
      </c>
      <c r="T25" s="299">
        <f ca="1">T23-T24</f>
        <v>-91732.761325382118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11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21011.904677180573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12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13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14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15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1435.4066985645934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16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1373.5949268560703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17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1314.444906082364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18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1257.8420153898223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19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1203.6765697510261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20</v>
      </c>
      <c r="B39" s="181">
        <f>'Données projet'!D52</f>
        <v>200.36974358974356</v>
      </c>
      <c r="C39" s="193">
        <v>50</v>
      </c>
      <c r="D39" s="182">
        <f t="shared" si="2"/>
        <v>10018.487179487178</v>
      </c>
      <c r="E39" s="193">
        <v>150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1151.8436074172503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1102.2426865236844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1054.7776904532868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1009.3566415820926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965.8915230450649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924.29810817709563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884.49579729865627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846.40746152981455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809.95929332996627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775.08066347365184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741.70398418531317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709.76457816776372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679.20055327058742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649.95268255558608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621.96428952687677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073108-EEC4-4E66-8DB4-10E78A4D2F17}"/>
</file>

<file path=customXml/itemProps3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Ulysse Fraudeau</cp:lastModifiedBy>
  <cp:revision/>
  <dcterms:created xsi:type="dcterms:W3CDTF">2021-02-01T08:22:39Z</dcterms:created>
  <dcterms:modified xsi:type="dcterms:W3CDTF">2024-09-11T14:54:02Z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