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Unicoque\5_EARL de Fiton - Romain Zanese Unicoque\"/>
    </mc:Choice>
  </mc:AlternateContent>
  <xr:revisionPtr revIDLastSave="0" documentId="13_ncr:1_{037C79D2-A5AE-4328-8734-EB5AB5CDC639}" xr6:coauthVersionLast="47" xr6:coauthVersionMax="47" xr10:uidLastSave="{00000000-0000-0000-0000-000000000000}"/>
  <bookViews>
    <workbookView xWindow="-108" yWindow="-108" windowWidth="23256" windowHeight="12576" tabRatio="692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H140" i="5" s="1"/>
  <c r="I139" i="5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J86" i="5" l="1"/>
  <c r="I140" i="5"/>
  <c r="G59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K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I127" i="5" l="1"/>
  <c r="I130" i="5" s="1"/>
  <c r="I141" i="5" s="1"/>
  <c r="J100" i="5"/>
  <c r="J103" i="5" s="1"/>
  <c r="J114" i="5" s="1"/>
  <c r="D73" i="5"/>
  <c r="D76" i="5" s="1"/>
  <c r="D87" i="5" s="1"/>
  <c r="L73" i="5"/>
  <c r="L76" i="5" s="1"/>
  <c r="L87" i="5" s="1"/>
  <c r="D46" i="5"/>
  <c r="D49" i="5" s="1"/>
  <c r="D60" i="5" s="1"/>
  <c r="L46" i="5"/>
  <c r="L49" i="5" s="1"/>
  <c r="L60" i="5" s="1"/>
  <c r="K46" i="5"/>
  <c r="K49" i="5" s="1"/>
  <c r="K60" i="5" s="1"/>
  <c r="C46" i="5"/>
  <c r="C49" i="5" s="1"/>
  <c r="C60" i="5" s="1"/>
  <c r="J127" i="5"/>
  <c r="J130" i="5" s="1"/>
  <c r="J141" i="5" s="1"/>
  <c r="K100" i="5"/>
  <c r="K103" i="5" s="1"/>
  <c r="K114" i="5" s="1"/>
  <c r="C100" i="5"/>
  <c r="C103" i="5" s="1"/>
  <c r="C114" i="5" s="1"/>
  <c r="E73" i="5"/>
  <c r="E76" i="5" s="1"/>
  <c r="E87" i="5" s="1"/>
  <c r="C73" i="5"/>
  <c r="C76" i="5" s="1"/>
  <c r="C87" i="5" s="1"/>
  <c r="E46" i="5"/>
  <c r="E49" i="5" s="1"/>
  <c r="E60" i="5" s="1"/>
  <c r="K127" i="5"/>
  <c r="K130" i="5" s="1"/>
  <c r="K141" i="5" s="1"/>
  <c r="D100" i="5"/>
  <c r="D103" i="5" s="1"/>
  <c r="D114" i="5" s="1"/>
  <c r="L100" i="5"/>
  <c r="L103" i="5" s="1"/>
  <c r="L114" i="5" s="1"/>
  <c r="F73" i="5"/>
  <c r="F76" i="5" s="1"/>
  <c r="F87" i="5" s="1"/>
  <c r="F46" i="5"/>
  <c r="F49" i="5" s="1"/>
  <c r="F60" i="5" s="1"/>
  <c r="H127" i="5"/>
  <c r="H130" i="5" s="1"/>
  <c r="H141" i="5" s="1"/>
  <c r="K73" i="5"/>
  <c r="K76" i="5" s="1"/>
  <c r="K87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G46" i="5"/>
  <c r="G49" i="5" s="1"/>
  <c r="G60" i="5" s="1"/>
  <c r="H100" i="5"/>
  <c r="H103" i="5" s="1"/>
  <c r="H114" i="5" s="1"/>
  <c r="E127" i="5"/>
  <c r="E130" i="5" s="1"/>
  <c r="E141" i="5" s="1"/>
  <c r="F100" i="5"/>
  <c r="F103" i="5" s="1"/>
  <c r="F114" i="5" s="1"/>
  <c r="H73" i="5"/>
  <c r="H76" i="5" s="1"/>
  <c r="H87" i="5" s="1"/>
  <c r="H46" i="5"/>
  <c r="H49" i="5" s="1"/>
  <c r="H60" i="5" s="1"/>
  <c r="G127" i="5"/>
  <c r="G130" i="5" s="1"/>
  <c r="G141" i="5" s="1"/>
  <c r="J73" i="5"/>
  <c r="J76" i="5" s="1"/>
  <c r="J87" i="5" s="1"/>
  <c r="F127" i="5"/>
  <c r="F130" i="5" s="1"/>
  <c r="F141" i="5" s="1"/>
  <c r="G100" i="5"/>
  <c r="G103" i="5" s="1"/>
  <c r="G114" i="5" s="1"/>
  <c r="I73" i="5"/>
  <c r="I76" i="5" s="1"/>
  <c r="I87" i="5" s="1"/>
  <c r="I46" i="5"/>
  <c r="I49" i="5" s="1"/>
  <c r="I60" i="5" s="1"/>
  <c r="J46" i="5"/>
  <c r="J49" i="5" s="1"/>
  <c r="J60" i="5" s="1"/>
  <c r="I100" i="5"/>
  <c r="I103" i="5" s="1"/>
  <c r="I114" i="5" s="1"/>
  <c r="J19" i="5"/>
  <c r="J22" i="5" s="1"/>
  <c r="J33" i="5" s="1"/>
  <c r="C19" i="5"/>
  <c r="C22" i="5" s="1"/>
  <c r="K19" i="5"/>
  <c r="K22" i="5" s="1"/>
  <c r="K33" i="5" s="1"/>
  <c r="E19" i="5"/>
  <c r="E22" i="5" s="1"/>
  <c r="E33" i="5" s="1"/>
  <c r="D19" i="5"/>
  <c r="D22" i="5" s="1"/>
  <c r="D33" i="5" s="1"/>
  <c r="L19" i="5"/>
  <c r="L22" i="5" s="1"/>
  <c r="L33" i="5" s="1"/>
  <c r="F19" i="5"/>
  <c r="F22" i="5" s="1"/>
  <c r="F33" i="5" s="1"/>
  <c r="G19" i="5"/>
  <c r="G22" i="5" s="1"/>
  <c r="G33" i="5" s="1"/>
  <c r="H19" i="5"/>
  <c r="H22" i="5" s="1"/>
  <c r="H33" i="5" s="1"/>
  <c r="I19" i="5"/>
  <c r="I22" i="5" s="1"/>
  <c r="I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L38" i="2" s="1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<sst xmlns="http://schemas.openxmlformats.org/spreadsheetml/2006/main" count="885" uniqueCount="347">
  <si>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</si>
  <si>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</si>
  <si>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</si>
  <si>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</si>
  <si>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</si>
  <si>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</si>
  <si>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</si>
  <si>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</si>
  <si>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</si>
  <si>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</si>
  <si>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</si>
  <si>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</si>
  <si>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</si>
  <si>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</si>
  <si>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</si>
  <si>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</si>
  <si>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</si>
  <si>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</si>
  <si>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</si>
  <si>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</si>
  <si>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</si>
  <si>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</si>
  <si>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</si>
  <si>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</si>
  <si>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</si>
  <si>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</si>
  <si>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</si>
  <si>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</si>
  <si>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</si>
  <si>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</si>
  <si>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</si>
  <si>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</si>
  <si>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</si>
  <si>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</si>
  <si>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</si>
  <si>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</si>
  <si>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</si>
  <si>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</si>
  <si>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</si>
  <si>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</si>
  <si>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</si>
  <si>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</si>
  <si>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</si>
  <si>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</si>
  <si>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</si>
  <si>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</si>
  <si>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</si>
  <si>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</si>
  <si>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</si>
  <si>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</si>
  <si>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</si>
  <si>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</si>
  <si>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</si>
  <si>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</si>
  <si>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</si>
  <si>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</si>
  <si>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</si>
  <si>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</si>
  <si>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</si>
  <si>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</si>
  <si>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</si>
  <si>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</si>
  <si>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</si>
  <si>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</si>
  <si>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</si>
  <si>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</si>
  <si>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</si>
  <si>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</si>
  <si>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</si>
  <si>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</si>
  <si>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</si>
  <si>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</si>
  <si>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</si>
  <si>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</si>
  <si>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</si>
  <si>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</si>
  <si>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</si>
  <si>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</si>
  <si>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</si>
  <si>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</si>
  <si>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</si>
  <si>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</si>
  <si>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</si>
  <si>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</si>
  <si>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</si>
  <si>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</si>
  <si>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</si>
  <si>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</si>
  <si>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</si>
  <si>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</si>
  <si>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</si>
  <si>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</si>
  <si>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</si>
  <si>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</si>
  <si>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</si>
  <si>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</si>
  <si>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</si>
  <si>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</si>
  <si>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</si>
  <si>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</si>
  <si>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</si>
  <si>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</si>
  <si>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</si>
  <si>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</si>
  <si>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</si>
  <si>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</si>
  <si>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</si>
  <si>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</si>
  <si>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</si>
  <si>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</si>
  <si>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</si>
  <si>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</si>
  <si>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</si>
  <si>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</si>
  <si>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</si>
  <si>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</si>
  <si>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</si>
  <si>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</si>
  <si>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</si>
  <si>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</si>
  <si>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</si>
  <si>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</si>
  <si>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</si>
  <si>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</si>
  <si>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</si>
  <si>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</si>
  <si>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</si>
  <si>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</si>
  <si>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</si>
  <si>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</si>
  <si>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</si>
  <si>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</si>
  <si>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</si>
  <si>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</si>
  <si>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</si>
  <si>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</si>
  <si>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</si>
  <si>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</si>
  <si>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</si>
  <si>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</si>
  <si>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</si>
  <si>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</si>
  <si>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</si>
  <si>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</si>
  <si>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</si>
  <si>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</si>
  <si>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</si>
  <si>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</si>
  <si>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</si>
  <si>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</si>
  <si>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</si>
  <si>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</si>
  <si>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</si>
  <si>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</si>
  <si>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</si>
  <si>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</si>
  <si>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</si>
  <si>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</si>
  <si>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</si>
  <si>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</si>
  <si>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</si>
  <si>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</si>
  <si>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</si>
  <si>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</si>
  <si>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</si>
  <si>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</si>
  <si>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</si>
  <si>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</si>
  <si>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</si>
  <si>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</si>
  <si>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</si>
  <si>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</si>
  <si>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</si>
  <si>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</si>
  <si>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</si>
  <si>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</si>
  <si>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</si>
  <si>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</si>
  <si>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</si>
  <si>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</si>
  <si>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</si>
  <si>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</si>
  <si>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</si>
  <si>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</si>
  <si>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</si>
  <si>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</si>
  <si>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</si>
  <si>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</si>
  <si>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</si>
  <si>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</si>
  <si>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</si>
  <si>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</si>
  <si>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</si>
  <si>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</si>
  <si>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</si>
  <si>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</si>
  <si>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</si>
  <si>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</si>
  <si>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</si>
  <si>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</si>
  <si>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</si>
  <si>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</si>
  <si>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</si>
  <si>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</si>
  <si>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</si>
  <si>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</si>
  <si>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</si>
  <si>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</si>
  <si>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</si>
  <si>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</si>
  <si>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</si>
  <si>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</si>
  <si>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</si>
  <si>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</si>
  <si>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</si>
  <si>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</si>
  <si>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</si>
  <si>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</si>
  <si>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</si>
  <si>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</si>
  <si>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</si>
  <si>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</si>
  <si>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</si>
  <si>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</si>
  <si>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</si>
  <si>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</si>
  <si>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</si>
  <si>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</si>
  <si>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</si>
  <si>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</si>
  <si>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</si>
  <si>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</si>
  <si>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</si>
  <si>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</si>
  <si>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</si>
  <si>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</si>
  <si>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</si>
  <si>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</si>
  <si>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</si>
  <si>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</si>
  <si>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</si>
  <si>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</si>
  <si>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</si>
  <si>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</si>
  <si>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</si>
  <si>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</si>
  <si>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</si>
  <si>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</si>
  <si>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</si>
  <si>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</si>
  <si>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</si>
  <si>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</si>
  <si>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</si>
  <si>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</si>
  <si>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</si>
  <si>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</si>
  <si>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</si>
  <si>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</si>
  <si>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</si>
  <si>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</si>
  <si>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</si>
  <si>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</si>
  <si>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</si>
  <si>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</si>
  <si>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</si>
  <si>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</si>
  <si>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</si>
  <si>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</si>
  <si>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</si>
  <si>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</si>
  <si>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</si>
  <si>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</si>
  <si>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</si>
  <si>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</si>
  <si>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</si>
  <si>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</si>
  <si>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</si>
  <si>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</si>
  <si>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</si>
  <si>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</si>
  <si>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</si>
  <si>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</si>
  <si>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</si>
  <si>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</si>
  <si>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</si>
  <si>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</si>
  <si>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</si>
  <si>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</si>
  <si>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</si>
  <si>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</si>
  <si>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</si>
  <si>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</si>
  <si>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</si>
  <si>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</si>
  <si>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</si>
  <si>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</si>
  <si>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</si>
  <si>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</si>
  <si>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</si>
  <si>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</si>
  <si>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</si>
  <si>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</si>
  <si>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</si>
  <si>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</si>
  <si>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</si>
  <si>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</si>
  <si>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</si>
  <si>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</si>
  <si>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</si>
  <si>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</si>
  <si>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</si>
  <si>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</si>
  <si>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</si>
  <si>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</si>
  <si>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</si>
  <si>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</si>
  <si>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</si>
  <si>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</si>
  <si>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</si>
  <si>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</si>
  <si>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</si>
  <si>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</si>
  <si>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</si>
  <si>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</si>
  <si>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</si>
  <si>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</si>
  <si>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</si>
  <si>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</si>
  <si>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</si>
  <si>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</si>
  <si>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</si>
  <si>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</si>
  <si>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</si>
  <si>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</si>
  <si>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</si>
  <si>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</si>
  <si>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</si>
  <si>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</si>
  <si>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</si>
  <si>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</si>
  <si>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</si>
  <si>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</si>
  <si>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</si>
  <si>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</si>
  <si>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</si>
  <si>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</si>
  <si>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Gontaud-de-Nogaret 47400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</si>
</sst>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tabSelected="1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70" zoomScaleNormal="70" workbookViewId="0">
      <selection activeCell="D21" sqref="D21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1.68</v>
      </c>
      <c r="C8" s="26"/>
      <c r="D8" s="26"/>
      <c r="E8" s="26"/>
      <c r="F8" s="26"/>
      <c r="G8" s="26"/>
      <c r="H8" s="26"/>
      <c r="I8" s="26"/>
      <c r="J8" s="26"/>
      <c r="K8" s="26"/>
      <c r="L8" s="103">
        <f>SUM(B8:K8)</f>
        <v>1.68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45</v>
      </c>
      <c r="C9" s="1"/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360</v>
      </c>
      <c r="C12" s="1"/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/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0.8</v>
      </c>
      <c r="C15" s="29"/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78</v>
      </c>
      <c r="C17" s="1"/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96</v>
      </c>
      <c r="C19" s="1"/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1.68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Noyer - Plein vent</v>
      </c>
      <c r="C26" s="11" t="str">
        <f t="shared" si="0"/>
        <v xml:space="preserve"> - 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50</v>
      </c>
      <c r="C27" s="12" t="str">
        <f>IF(C12="","",VLOOKUP(C26,'(ne pas modifier) BDD_REF'!$C$21:$D$42,2,FALSE))</f>
        <v/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/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t="43.2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 xml:space="preserve"> - 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t="57.6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 xml:space="preserve"> - -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17.494399999999999</v>
      </c>
      <c r="C36" s="47">
        <f>RECant_sol!D9</f>
        <v>0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17.494399999999999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68.904000000000011</v>
      </c>
      <c r="C37" s="48">
        <f>RECant_biom!D28</f>
        <v>0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68.904000000000011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86.398400000000009</v>
      </c>
      <c r="C38" s="48">
        <f t="shared" si="3"/>
        <v>0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86.398400000000009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/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/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2.4897977647610134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2.4897977647610134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-20.91430122399251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-20.91430122399251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65" zoomScale="70" zoomScaleNormal="70" workbookViewId="0">
      <selection activeCell="C138" sqref="C138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2.4897977647610134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2.4897977647610134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>
        <v>36</v>
      </c>
      <c r="D7" s="93"/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36</v>
      </c>
    </row>
    <row r="8" spans="1:15" x14ac:dyDescent="0.3">
      <c r="B8" s="7" t="s">
        <v>317</v>
      </c>
      <c r="C8" s="93">
        <v>350</v>
      </c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350</v>
      </c>
    </row>
    <row r="9" spans="1:15" x14ac:dyDescent="0.3">
      <c r="B9" s="7" t="s">
        <v>318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42">
        <f t="shared" si="0"/>
        <v>0</v>
      </c>
    </row>
    <row r="10" spans="1:15" x14ac:dyDescent="0.3">
      <c r="B10" s="20" t="s">
        <v>332</v>
      </c>
      <c r="C10" s="42">
        <f>C7*'(ne pas modifier) BDD_REF'!$B$206 + (C8+C9)*'(ne pas modifier) BDD_REF'!$B$207</f>
        <v>2.6760000000000002</v>
      </c>
      <c r="D10" s="42">
        <f>D7*'(ne pas modifier) BDD_REF'!$B$206 + (D8+D9)*'(ne pas modifier) BDD_REF'!$B$207</f>
        <v>0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2.6760000000000002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0.77459999999999996</v>
      </c>
      <c r="D11" s="42">
        <f>((D7*'(ne pas modifier) BDD_REF'!$B$219)+('RECeff + REIamont (2)'!D8+'RECeff + REIamont (2)'!D9)*'(ne pas modifier) BDD_REF'!$B$220)*'(ne pas modifier) BDD_REF'!$B$208</f>
        <v>0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0.77459999999999996</v>
      </c>
    </row>
    <row r="12" spans="1:15" x14ac:dyDescent="0.3">
      <c r="B12" s="20" t="s">
        <v>334</v>
      </c>
      <c r="C12" s="42">
        <f>(C7+C8+C9)*'(ne pas modifier) BDD_REF'!$B$221*'(ne pas modifier) BDD_REF'!$B$209</f>
        <v>1.0190399999999999</v>
      </c>
      <c r="D12" s="42">
        <f>(D7+D8+D9)*'(ne pas modifier) BDD_REF'!$B$221*'(ne pas modifier) BDD_REF'!$B$209</f>
        <v>0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1.0190399999999999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150</v>
      </c>
      <c r="D14" s="93"/>
      <c r="E14" s="93"/>
      <c r="F14" s="93"/>
      <c r="G14" s="93"/>
      <c r="H14" s="93"/>
      <c r="I14" s="93"/>
      <c r="J14" s="93"/>
      <c r="K14" s="93"/>
      <c r="L14" s="93"/>
      <c r="M14" s="42">
        <f t="shared" si="0"/>
        <v>150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0.46065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0.46065</v>
      </c>
    </row>
    <row r="20" spans="1:108" x14ac:dyDescent="0.3">
      <c r="B20" s="7" t="s">
        <v>325</v>
      </c>
      <c r="C20" s="93">
        <v>100</v>
      </c>
      <c r="D20" s="93"/>
      <c r="E20" s="93"/>
      <c r="F20" s="93"/>
      <c r="G20" s="93"/>
      <c r="H20" s="93"/>
      <c r="I20" s="93"/>
      <c r="J20" s="93"/>
      <c r="K20" s="93"/>
      <c r="L20" s="93"/>
      <c r="M20" s="42">
        <f t="shared" si="0"/>
        <v>100</v>
      </c>
    </row>
    <row r="21" spans="1:108" x14ac:dyDescent="0.3">
      <c r="B21" s="3" t="s">
        <v>185</v>
      </c>
      <c r="C21" s="42">
        <f>(C20*'(ne pas modifier) BDD_REF'!$B$210)/1000</f>
        <v>5.7000000000000002E-3</v>
      </c>
      <c r="D21" s="42">
        <f>(D20*'(ne pas modifier) BDD_REF'!$B$210)/1000</f>
        <v>0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5.7000000000000002E-3</v>
      </c>
    </row>
    <row r="22" spans="1:108" s="17" customFormat="1" x14ac:dyDescent="0.3">
      <c r="A22" s="19"/>
      <c r="B22" s="20" t="s">
        <v>186</v>
      </c>
      <c r="C22" s="94">
        <f>C19+C21</f>
        <v>0.46634999999999999</v>
      </c>
      <c r="D22" s="94">
        <f t="shared" ref="D22:L22" si="1">D19+D21</f>
        <v>0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0.46634999999999999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80</v>
      </c>
      <c r="D23" s="93"/>
      <c r="E23" s="93"/>
      <c r="F23" s="93"/>
      <c r="G23" s="93"/>
      <c r="H23" s="93"/>
      <c r="I23" s="93"/>
      <c r="J23" s="93"/>
      <c r="K23" s="93"/>
      <c r="L23" s="93"/>
      <c r="M23" s="42">
        <f t="shared" si="0"/>
        <v>80</v>
      </c>
    </row>
    <row r="24" spans="1:108" x14ac:dyDescent="0.3">
      <c r="B24" s="7" t="s">
        <v>327</v>
      </c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42">
        <f t="shared" si="0"/>
        <v>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0.27836</v>
      </c>
      <c r="D25" s="42">
        <f>(D7*'(ne pas modifier) BDD_REF'!$B$211+'RECeff + REIamont (2)'!D23*'(ne pas modifier) BDD_REF'!$B$212+'RECeff + REIamont (2)'!D24*'(ne pas modifier) BDD_REF'!$B$213)/1000</f>
        <v>0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0.27836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42">
        <f t="shared" si="0"/>
        <v>0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0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0</v>
      </c>
    </row>
    <row r="32" spans="1:108" s="17" customFormat="1" x14ac:dyDescent="0.3">
      <c r="A32" s="19"/>
      <c r="B32" s="20" t="s">
        <v>187</v>
      </c>
      <c r="C32" s="94">
        <f>C25+C26+C31</f>
        <v>0.27836</v>
      </c>
      <c r="D32" s="94">
        <f t="shared" ref="D32:L32" si="2">D25+D26+D31</f>
        <v>0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0.27836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2.6059958000000005</v>
      </c>
      <c r="D33" s="96">
        <f>((D10+D11+D12)/1000*44/28*'(ne pas modifier) BDD_REF'!$B$231)+'RECeff + REIamont (2)'!D22+'RECeff + REIamont (2)'!D32</f>
        <v>0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2.6059958000000005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>
        <v>70</v>
      </c>
      <c r="D34" s="93"/>
      <c r="E34" s="93"/>
      <c r="F34" s="93"/>
      <c r="G34" s="93"/>
      <c r="H34" s="93"/>
      <c r="I34" s="93"/>
      <c r="J34" s="93"/>
      <c r="K34" s="93"/>
      <c r="L34" s="93"/>
      <c r="M34" s="42">
        <f t="shared" si="0"/>
        <v>70</v>
      </c>
    </row>
    <row r="35" spans="1:108" x14ac:dyDescent="0.3">
      <c r="B35" s="7" t="s">
        <v>317</v>
      </c>
      <c r="C35" s="93">
        <v>350</v>
      </c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350</v>
      </c>
    </row>
    <row r="36" spans="1:108" x14ac:dyDescent="0.3">
      <c r="B36" s="7" t="s">
        <v>318</v>
      </c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42">
        <f t="shared" si="0"/>
        <v>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3.22</v>
      </c>
      <c r="D37" s="42">
        <f>D34*'(ne pas modifier) BDD_REF'!$B$206 + (D35+D36)*'(ne pas modifier) BDD_REF'!$B$207</f>
        <v>0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3.22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0.81200000000000006</v>
      </c>
      <c r="D38" s="42">
        <f>((D34*'(ne pas modifier) BDD_REF'!$B$219)+('RECeff + REIamont (2)'!D35+'RECeff + REIamont (2)'!D36)*'(ne pas modifier) BDD_REF'!$B$220)*'(ne pas modifier) BDD_REF'!$B$208</f>
        <v>0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0.81200000000000006</v>
      </c>
    </row>
    <row r="39" spans="1:108" x14ac:dyDescent="0.3">
      <c r="B39" s="20" t="s">
        <v>334</v>
      </c>
      <c r="C39" s="42">
        <f>(C34+C35+C36)*'(ne pas modifier) BDD_REF'!$B$221*'(ne pas modifier) BDD_REF'!$B$209</f>
        <v>1.1088</v>
      </c>
      <c r="D39" s="42">
        <f>(D34+D35+D36)*'(ne pas modifier) BDD_REF'!$B$221*'(ne pas modifier) BDD_REF'!$B$209</f>
        <v>0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1.1088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200</v>
      </c>
      <c r="D41" s="93"/>
      <c r="E41" s="93"/>
      <c r="F41" s="93"/>
      <c r="G41" s="93"/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0.61419999999999997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0.61419999999999997</v>
      </c>
    </row>
    <row r="47" spans="1:108" x14ac:dyDescent="0.3">
      <c r="B47" s="7" t="s">
        <v>325</v>
      </c>
      <c r="C47" s="93">
        <v>150</v>
      </c>
      <c r="D47" s="93"/>
      <c r="E47" s="93"/>
      <c r="F47" s="93"/>
      <c r="G47" s="93"/>
      <c r="H47" s="93"/>
      <c r="I47" s="93"/>
      <c r="J47" s="93"/>
      <c r="K47" s="93"/>
      <c r="L47" s="93"/>
      <c r="M47" s="42">
        <f t="shared" si="3"/>
        <v>150</v>
      </c>
    </row>
    <row r="48" spans="1:108" x14ac:dyDescent="0.3">
      <c r="B48" s="3" t="s">
        <v>185</v>
      </c>
      <c r="C48" s="42">
        <f>(C47*'(ne pas modifier) BDD_REF'!$B$210)/1000</f>
        <v>8.5500000000000003E-3</v>
      </c>
      <c r="D48" s="42">
        <f>(D47*'(ne pas modifier) BDD_REF'!$B$210)/1000</f>
        <v>0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8.5500000000000003E-3</v>
      </c>
    </row>
    <row r="49" spans="1:108" s="17" customFormat="1" x14ac:dyDescent="0.3">
      <c r="A49" s="19"/>
      <c r="B49" s="20" t="s">
        <v>186</v>
      </c>
      <c r="C49" s="94">
        <f>C46+C48</f>
        <v>0.62274999999999991</v>
      </c>
      <c r="D49" s="94">
        <f t="shared" ref="D49:L49" si="4">D46+D48</f>
        <v>0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0.62274999999999991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>
        <v>100</v>
      </c>
      <c r="D50" s="93"/>
      <c r="E50" s="93"/>
      <c r="F50" s="93"/>
      <c r="G50" s="93"/>
      <c r="H50" s="93"/>
      <c r="I50" s="93"/>
      <c r="J50" s="93"/>
      <c r="K50" s="93"/>
      <c r="L50" s="93"/>
      <c r="M50" s="42">
        <f t="shared" si="3"/>
        <v>100</v>
      </c>
    </row>
    <row r="51" spans="1:108" x14ac:dyDescent="0.3">
      <c r="B51" s="7" t="s">
        <v>327</v>
      </c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42">
        <f t="shared" si="3"/>
        <v>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0.4607</v>
      </c>
      <c r="D52" s="42">
        <f>(D34*'(ne pas modifier) BDD_REF'!$B$211+'RECeff + REIamont (2)'!D50*'(ne pas modifier) BDD_REF'!$B$212+'RECeff + REIamont (2)'!D51*'(ne pas modifier) BDD_REF'!$B$213)/1000</f>
        <v>0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0.4607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42">
        <f t="shared" si="3"/>
        <v>0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0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0</v>
      </c>
    </row>
    <row r="59" spans="1:108" s="17" customFormat="1" x14ac:dyDescent="0.3">
      <c r="A59" s="19"/>
      <c r="B59" s="20" t="s">
        <v>187</v>
      </c>
      <c r="C59" s="94">
        <f>C52+C53+C58</f>
        <v>0.4607</v>
      </c>
      <c r="D59" s="94">
        <f t="shared" ref="D59:L59" si="5">D52+D53+D58</f>
        <v>0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0.4607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3.2242260000000003</v>
      </c>
      <c r="D60" s="96">
        <f>((D37+D38+D39)/1000*44/28*'(ne pas modifier) BDD_REF'!$B$231)+'RECeff + REIamont (2)'!D49+'RECeff + REIamont (2)'!D59</f>
        <v>0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3.2242260000000003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>
        <v>100</v>
      </c>
      <c r="D61" s="93"/>
      <c r="E61" s="93"/>
      <c r="F61" s="93"/>
      <c r="G61" s="93"/>
      <c r="H61" s="93"/>
      <c r="I61" s="93"/>
      <c r="J61" s="93"/>
      <c r="K61" s="93"/>
      <c r="L61" s="93"/>
      <c r="M61" s="42">
        <f t="shared" si="3"/>
        <v>100</v>
      </c>
    </row>
    <row r="62" spans="1:108" x14ac:dyDescent="0.3">
      <c r="B62" s="7" t="s">
        <v>317</v>
      </c>
      <c r="C62" s="93">
        <v>350</v>
      </c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350</v>
      </c>
    </row>
    <row r="63" spans="1:108" x14ac:dyDescent="0.3">
      <c r="B63" s="7" t="s">
        <v>318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42">
        <f t="shared" si="3"/>
        <v>0</v>
      </c>
    </row>
    <row r="64" spans="1:108" x14ac:dyDescent="0.3">
      <c r="B64" s="20" t="s">
        <v>332</v>
      </c>
      <c r="C64" s="42">
        <f>C61*'(ne pas modifier) BDD_REF'!$B$206 + (C62+C63)*'(ne pas modifier) BDD_REF'!$B$207</f>
        <v>3.7</v>
      </c>
      <c r="D64" s="42">
        <f>D61*'(ne pas modifier) BDD_REF'!$B$206 + (D62+D63)*'(ne pas modifier) BDD_REF'!$B$207</f>
        <v>0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3.7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0.84499999999999997</v>
      </c>
      <c r="D65" s="42">
        <f>((D61*'(ne pas modifier) BDD_REF'!$B$219)+('RECeff + REIamont (2)'!D62+'RECeff + REIamont (2)'!D63)*'(ne pas modifier) BDD_REF'!$B$220)*'(ne pas modifier) BDD_REF'!$B$208</f>
        <v>0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0.84499999999999997</v>
      </c>
    </row>
    <row r="66" spans="1:108" x14ac:dyDescent="0.3">
      <c r="B66" s="20" t="s">
        <v>334</v>
      </c>
      <c r="C66" s="42">
        <f>(C61+C62+C63)*'(ne pas modifier) BDD_REF'!$B$221*'(ne pas modifier) BDD_REF'!$B$209</f>
        <v>1.1879999999999999</v>
      </c>
      <c r="D66" s="42">
        <f>(D61+D62+D63)*'(ne pas modifier) BDD_REF'!$B$221*'(ne pas modifier) BDD_REF'!$B$209</f>
        <v>0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1.1879999999999999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200</v>
      </c>
      <c r="D68" s="93"/>
      <c r="E68" s="93"/>
      <c r="F68" s="93"/>
      <c r="G68" s="93"/>
      <c r="H68" s="93"/>
      <c r="I68" s="93"/>
      <c r="J68" s="93"/>
      <c r="K68" s="93"/>
      <c r="L68" s="93"/>
      <c r="M68" s="42">
        <f t="shared" si="3"/>
        <v>200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0.61419999999999997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0.61419999999999997</v>
      </c>
    </row>
    <row r="74" spans="1:108" x14ac:dyDescent="0.3">
      <c r="B74" s="7" t="s">
        <v>325</v>
      </c>
      <c r="C74" s="93">
        <v>200</v>
      </c>
      <c r="D74" s="93"/>
      <c r="E74" s="93"/>
      <c r="F74" s="93"/>
      <c r="G74" s="93"/>
      <c r="H74" s="93"/>
      <c r="I74" s="93"/>
      <c r="J74" s="93"/>
      <c r="K74" s="93"/>
      <c r="L74" s="93"/>
      <c r="M74" s="42">
        <f t="shared" si="6"/>
        <v>200</v>
      </c>
    </row>
    <row r="75" spans="1:108" x14ac:dyDescent="0.3">
      <c r="B75" s="3" t="s">
        <v>185</v>
      </c>
      <c r="C75" s="42">
        <f>(C74*'(ne pas modifier) BDD_REF'!$B$210)/1000</f>
        <v>1.14E-2</v>
      </c>
      <c r="D75" s="42">
        <f>(D74*'(ne pas modifier) BDD_REF'!$B$210)/1000</f>
        <v>0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1.14E-2</v>
      </c>
    </row>
    <row r="76" spans="1:108" s="17" customFormat="1" x14ac:dyDescent="0.3">
      <c r="A76" s="19"/>
      <c r="B76" s="20" t="s">
        <v>186</v>
      </c>
      <c r="C76" s="94">
        <f>C73+C75</f>
        <v>0.62559999999999993</v>
      </c>
      <c r="D76" s="94">
        <f t="shared" ref="D76:L76" si="7">D73+D75</f>
        <v>0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0.62559999999999993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>
        <v>120</v>
      </c>
      <c r="D77" s="93"/>
      <c r="E77" s="93"/>
      <c r="F77" s="93"/>
      <c r="G77" s="93"/>
      <c r="H77" s="93"/>
      <c r="I77" s="93"/>
      <c r="J77" s="93"/>
      <c r="K77" s="93"/>
      <c r="L77" s="93"/>
      <c r="M77" s="42">
        <f t="shared" si="6"/>
        <v>120</v>
      </c>
    </row>
    <row r="78" spans="1:108" x14ac:dyDescent="0.3">
      <c r="B78" s="7" t="s">
        <v>327</v>
      </c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42">
        <f t="shared" si="6"/>
        <v>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0.625</v>
      </c>
      <c r="D79" s="42">
        <f>(D61*'(ne pas modifier) BDD_REF'!$B$211+'RECeff + REIamont (2)'!D77*'(ne pas modifier) BDD_REF'!$B$212+'RECeff + REIamont (2)'!D78*'(ne pas modifier) BDD_REF'!$B$213)/1000</f>
        <v>0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0.625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42">
        <f t="shared" si="6"/>
        <v>0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0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0</v>
      </c>
    </row>
    <row r="86" spans="1:108" s="17" customFormat="1" x14ac:dyDescent="0.3">
      <c r="A86" s="19"/>
      <c r="B86" s="20" t="s">
        <v>187</v>
      </c>
      <c r="C86" s="94">
        <f>C79+C80+C85</f>
        <v>0.625</v>
      </c>
      <c r="D86" s="94">
        <f t="shared" ref="D86:L86" si="8">D79+D80+D85</f>
        <v>0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0.625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3.637985</v>
      </c>
      <c r="D87" s="96">
        <f>((D64+D65+D66)/1000*44/28*'(ne pas modifier) BDD_REF'!$B$231)+'RECeff + REIamont (2)'!D76+'RECeff + REIamont (2)'!D86</f>
        <v>0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3.637985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>
        <v>130</v>
      </c>
      <c r="D88" s="93"/>
      <c r="E88" s="93"/>
      <c r="F88" s="93"/>
      <c r="G88" s="93"/>
      <c r="H88" s="93"/>
      <c r="I88" s="93"/>
      <c r="J88" s="93"/>
      <c r="K88" s="93"/>
      <c r="L88" s="93"/>
      <c r="M88" s="42">
        <f t="shared" si="6"/>
        <v>130</v>
      </c>
    </row>
    <row r="89" spans="1:108" x14ac:dyDescent="0.3">
      <c r="B89" s="7" t="s">
        <v>317</v>
      </c>
      <c r="C89" s="93">
        <v>350</v>
      </c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350</v>
      </c>
    </row>
    <row r="90" spans="1:108" x14ac:dyDescent="0.3">
      <c r="B90" s="7" t="s">
        <v>318</v>
      </c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42">
        <f t="shared" si="6"/>
        <v>0</v>
      </c>
    </row>
    <row r="91" spans="1:108" x14ac:dyDescent="0.3">
      <c r="B91" s="20" t="s">
        <v>332</v>
      </c>
      <c r="C91" s="42">
        <f>C88*'(ne pas modifier) BDD_REF'!$B$206 + (C89+C90)*'(ne pas modifier) BDD_REF'!$B$207</f>
        <v>4.18</v>
      </c>
      <c r="D91" s="42">
        <f>D88*'(ne pas modifier) BDD_REF'!$B$206 + (D89+D90)*'(ne pas modifier) BDD_REF'!$B$207</f>
        <v>0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4.18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0.878</v>
      </c>
      <c r="D92" s="42">
        <f>((D88*'(ne pas modifier) BDD_REF'!$B$219)+('RECeff + REIamont (2)'!D89+'RECeff + REIamont (2)'!D90)*'(ne pas modifier) BDD_REF'!$B$220)*'(ne pas modifier) BDD_REF'!$B$208</f>
        <v>0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0.878</v>
      </c>
    </row>
    <row r="93" spans="1:108" x14ac:dyDescent="0.3">
      <c r="B93" s="20" t="s">
        <v>334</v>
      </c>
      <c r="C93" s="42">
        <f>(C88+C89+C90)*'(ne pas modifier) BDD_REF'!$B$221*'(ne pas modifier) BDD_REF'!$B$209</f>
        <v>1.2671999999999999</v>
      </c>
      <c r="D93" s="42">
        <f>(D88+D89+D90)*'(ne pas modifier) BDD_REF'!$B$221*'(ne pas modifier) BDD_REF'!$B$209</f>
        <v>0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1.2671999999999999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200</v>
      </c>
      <c r="D95" s="93"/>
      <c r="E95" s="93"/>
      <c r="F95" s="93"/>
      <c r="G95" s="93"/>
      <c r="H95" s="93"/>
      <c r="I95" s="93"/>
      <c r="J95" s="93"/>
      <c r="K95" s="93"/>
      <c r="L95" s="93"/>
      <c r="M95" s="42">
        <f t="shared" si="6"/>
        <v>200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0.61419999999999997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0.61419999999999997</v>
      </c>
    </row>
    <row r="101" spans="1:108" x14ac:dyDescent="0.3">
      <c r="B101" s="7" t="s">
        <v>325</v>
      </c>
      <c r="C101" s="93">
        <v>250</v>
      </c>
      <c r="D101" s="93"/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250</v>
      </c>
    </row>
    <row r="102" spans="1:108" x14ac:dyDescent="0.3">
      <c r="B102" s="3" t="s">
        <v>185</v>
      </c>
      <c r="C102" s="42">
        <f>(C101*'(ne pas modifier) BDD_REF'!$B$210)/1000</f>
        <v>1.4250000000000001E-2</v>
      </c>
      <c r="D102" s="42">
        <f>(D101*'(ne pas modifier) BDD_REF'!$B$210)/1000</f>
        <v>0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1.4250000000000001E-2</v>
      </c>
    </row>
    <row r="103" spans="1:108" s="17" customFormat="1" x14ac:dyDescent="0.3">
      <c r="A103" s="19"/>
      <c r="B103" s="20" t="s">
        <v>186</v>
      </c>
      <c r="C103" s="94">
        <f>C100+C102</f>
        <v>0.62844999999999995</v>
      </c>
      <c r="D103" s="94">
        <f t="shared" ref="D103:L103" si="9">D100+D102</f>
        <v>0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0.62844999999999995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0</v>
      </c>
    </row>
    <row r="105" spans="1:108" x14ac:dyDescent="0.3">
      <c r="B105" s="7" t="s">
        <v>327</v>
      </c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0.58629999999999993</v>
      </c>
      <c r="D106" s="42">
        <f>(D88*'(ne pas modifier) BDD_REF'!$B$211+'RECeff + REIamont (2)'!D104*'(ne pas modifier) BDD_REF'!$B$212+'RECeff + REIamont (2)'!D105*'(ne pas modifier) BDD_REF'!$B$213)/1000</f>
        <v>0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0.58629999999999993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>
        <v>4</v>
      </c>
      <c r="D108" s="93"/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4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>
        <v>1.4999999999999999E-2</v>
      </c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1.4999999999999999E-2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2.4413009999999999E-2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2.4413009999999999E-2</v>
      </c>
    </row>
    <row r="113" spans="1:108" s="17" customFormat="1" x14ac:dyDescent="0.3">
      <c r="A113" s="19"/>
      <c r="B113" s="20" t="s">
        <v>187</v>
      </c>
      <c r="C113" s="94">
        <f>C106+C107+C112</f>
        <v>0.61071300999999989</v>
      </c>
      <c r="D113" s="94">
        <f t="shared" ref="D113:L113" si="11">D106+D107+D112</f>
        <v>0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0.61071300999999989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3.8731570099999995</v>
      </c>
      <c r="D114" s="96">
        <f>((D91+D92+D93)/1000*44/28*'(ne pas modifier) BDD_REF'!$B$231)+'RECeff + REIamont (2)'!D103+'RECeff + REIamont (2)'!D113</f>
        <v>0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3.8731570099999995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>
        <v>160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160</v>
      </c>
    </row>
    <row r="116" spans="1:108" x14ac:dyDescent="0.3">
      <c r="B116" s="7" t="s">
        <v>317</v>
      </c>
      <c r="C116" s="93">
        <v>350</v>
      </c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350</v>
      </c>
    </row>
    <row r="117" spans="1:108" x14ac:dyDescent="0.3">
      <c r="B117" s="7" t="s">
        <v>318</v>
      </c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4.66</v>
      </c>
      <c r="D118" s="42">
        <f>D115*'(ne pas modifier) BDD_REF'!$B$206 + (D116+D117)*'(ne pas modifier) BDD_REF'!$B$207</f>
        <v>0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4.66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0.91099999999999992</v>
      </c>
      <c r="D119" s="42">
        <f>((D115*'(ne pas modifier) BDD_REF'!$B$219)+('RECeff + REIamont (2)'!D116+'RECeff + REIamont (2)'!D117)*'(ne pas modifier) BDD_REF'!$B$220)*'(ne pas modifier) BDD_REF'!$B$208</f>
        <v>0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0.91099999999999992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1.3463999999999998</v>
      </c>
      <c r="D120" s="42">
        <f>(D115+D116+D117)*'(ne pas modifier) BDD_REF'!$B$221*'(ne pas modifier) BDD_REF'!$B$209</f>
        <v>0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1.3463999999999998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200</v>
      </c>
      <c r="D122" s="93"/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200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0.61419999999999997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0.61419999999999997</v>
      </c>
    </row>
    <row r="128" spans="1:108" x14ac:dyDescent="0.3">
      <c r="B128" s="7" t="s">
        <v>325</v>
      </c>
      <c r="C128" s="93">
        <v>300</v>
      </c>
      <c r="D128" s="93"/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300</v>
      </c>
    </row>
    <row r="129" spans="1:108" x14ac:dyDescent="0.3">
      <c r="B129" s="3" t="s">
        <v>185</v>
      </c>
      <c r="C129" s="42">
        <f>(C128*'(ne pas modifier) BDD_REF'!$B$210)/1000</f>
        <v>1.7100000000000001E-2</v>
      </c>
      <c r="D129" s="42">
        <f>(D128*'(ne pas modifier) BDD_REF'!$B$210)/1000</f>
        <v>0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1.7100000000000001E-2</v>
      </c>
    </row>
    <row r="130" spans="1:108" s="17" customFormat="1" x14ac:dyDescent="0.3">
      <c r="A130" s="19"/>
      <c r="B130" s="20" t="s">
        <v>186</v>
      </c>
      <c r="C130" s="94">
        <f>C127+C129</f>
        <v>0.63129999999999997</v>
      </c>
      <c r="D130" s="94">
        <f t="shared" ref="D130:L130" si="12">D127+D129</f>
        <v>0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0.63129999999999997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0</v>
      </c>
    </row>
    <row r="132" spans="1:108" x14ac:dyDescent="0.3">
      <c r="B132" s="7" t="s">
        <v>327</v>
      </c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0.72159999999999991</v>
      </c>
      <c r="D133" s="42">
        <f>(D115*'(ne pas modifier) BDD_REF'!$B$211+'RECeff + REIamont (2)'!D131*'(ne pas modifier) BDD_REF'!$B$212+'RECeff + REIamont (2)'!D132*'(ne pas modifier) BDD_REF'!$B$213)/1000</f>
        <v>0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0.72159999999999991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>
        <v>4</v>
      </c>
      <c r="D135" s="93"/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4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>
        <v>1.4999999999999999E-2</v>
      </c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1.4999999999999999E-2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2.4413009999999999E-2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2.4413009999999999E-2</v>
      </c>
    </row>
    <row r="140" spans="1:108" s="17" customFormat="1" x14ac:dyDescent="0.3">
      <c r="A140" s="19"/>
      <c r="B140" s="20" t="s">
        <v>187</v>
      </c>
      <c r="C140" s="94">
        <f>C133+C134+C139</f>
        <v>0.74601300999999987</v>
      </c>
      <c r="D140" s="94">
        <f t="shared" ref="D140:L140" si="14">D133+D134+D139</f>
        <v>0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0.74601300999999987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4.2579160099999998</v>
      </c>
      <c r="D141" s="96">
        <f>((D118+D119+D120)/1000*44/28*'(ne pas modifier) BDD_REF'!$B$231)+'RECeff + REIamont (2)'!D130+'RECeff + REIamont (2)'!D140</f>
        <v>0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4.2579160099999998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17.59927982</v>
      </c>
      <c r="D142" s="97">
        <f t="shared" ref="D142:L142" si="15">D33+D60+D87+D114+D141</f>
        <v>0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17.59927982</v>
      </c>
    </row>
    <row r="143" spans="1:108" x14ac:dyDescent="0.3">
      <c r="B143" s="79" t="s">
        <v>223</v>
      </c>
      <c r="C143" s="97">
        <f>(C142-C5*5)</f>
        <v>5.1502909961949328</v>
      </c>
      <c r="D143" s="97">
        <f t="shared" ref="D143:L143" si="16">(D142-D5*5)</f>
        <v>0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8.6524888736074868</v>
      </c>
      <c r="D144" s="91">
        <f>D143*Eligibilité_projet!C8</f>
        <v>0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8.6524888736074868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2.7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4.2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5.6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7.1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7.4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8.6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9.8000000000000007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11.1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12.3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13.5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13.9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14.3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14.7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15.1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15.6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15.6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15.7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15.8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15.9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0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30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68.904000000000011</v>
      </c>
      <c r="D28" s="25">
        <f>((D25/D27)-D26)*Eligibilité_projet!C8*44/12</f>
        <v>0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68.904000000000011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52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0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47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0.8</v>
      </c>
      <c r="D7" s="23">
        <f>Eligibilité_projet!C15</f>
        <v>0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0.8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20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17.494399999999999</v>
      </c>
      <c r="D9" s="22">
        <f>((D6-D5)+('(ne pas modifier) BDD_REF'!$B$275*D7*D8))*Eligibilité_projet!C8*44/12</f>
        <v>0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17.494399999999999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30" sqref="B30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8.6524888736074868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68.904000000000011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17.494399999999999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77.745911126392528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8.6524888736074868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62.013600000000011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17.494399999999999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62.90471112639252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2022-12-01T13:32:26Z</dcterms:modified>
</cp:coreProperties>
</file>