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AA Dossiers labellisés\PLOUGONVEN (29) - FOURNIS-Perenco\Dossier déposé 04-07-2025\"/>
    </mc:Choice>
  </mc:AlternateContent>
  <xr:revisionPtr revIDLastSave="0" documentId="13_ncr:1_{7F790EDE-24A6-48F3-9ADD-ACD423CD0219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161" i="2" a="1"/>
  <c r="CS16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38" i="2" l="1" a="1"/>
  <c r="CS38" i="2" s="1"/>
  <c r="CS105" i="2" a="1"/>
  <c r="CS105" i="2" s="1"/>
  <c r="BC68" i="2" a="1"/>
  <c r="BC68" i="2" s="1"/>
  <c r="BC58" i="2" a="1"/>
  <c r="BC58" i="2" s="1"/>
  <c r="AH199" i="2" a="1"/>
  <c r="AH199" i="2" s="1"/>
  <c r="BX107" i="2" a="1"/>
  <c r="BX107" i="2" s="1"/>
  <c r="CS77" i="2" a="1"/>
  <c r="CS77" i="2" s="1"/>
  <c r="CS72" i="2" a="1"/>
  <c r="CS72" i="2" s="1"/>
  <c r="CS134" i="2" a="1"/>
  <c r="CS134" i="2" s="1"/>
  <c r="CS185" i="2" a="1"/>
  <c r="CS185" i="2" s="1"/>
  <c r="CS24" i="2" a="1"/>
  <c r="CS24" i="2" s="1"/>
  <c r="CS129" i="2" a="1"/>
  <c r="CS129" i="2" s="1"/>
  <c r="CS52" i="2" a="1"/>
  <c r="CS52" i="2" s="1"/>
  <c r="CS56" i="2" a="1"/>
  <c r="CS56" i="2" s="1"/>
  <c r="CS137" i="2" a="1"/>
  <c r="CS137" i="2" s="1"/>
  <c r="CS116" i="2" a="1"/>
  <c r="CS116" i="2" s="1"/>
  <c r="CS66" i="2" a="1"/>
  <c r="CS66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99" i="2" l="1"/>
  <c r="CY152" i="2"/>
  <c r="CY192" i="2"/>
  <c r="CY23" i="2"/>
  <c r="CY85" i="2"/>
  <c r="CY39" i="2"/>
  <c r="CY122" i="2"/>
  <c r="CY147" i="2"/>
  <c r="CY135" i="2"/>
  <c r="CY67" i="2"/>
  <c r="CY116" i="2"/>
  <c r="CY7" i="2"/>
  <c r="CY65" i="2"/>
  <c r="CY111" i="2"/>
  <c r="CY63" i="2"/>
  <c r="CY113" i="2"/>
  <c r="CY112" i="2"/>
  <c r="CY69" i="2"/>
  <c r="CY45" i="2"/>
  <c r="CY73" i="2"/>
  <c r="CY145" i="2"/>
  <c r="CY19" i="2"/>
  <c r="CY175" i="2"/>
  <c r="CY140" i="2"/>
  <c r="CY46" i="2"/>
  <c r="CY53" i="2"/>
  <c r="CY177" i="2"/>
  <c r="CY93" i="2"/>
  <c r="CY197" i="2"/>
  <c r="CY76" i="2"/>
  <c r="CY132" i="2"/>
  <c r="CY17" i="2"/>
  <c r="CY32" i="2"/>
  <c r="CY44" i="2"/>
  <c r="CY68" i="2"/>
  <c r="CY82" i="2"/>
  <c r="CY22" i="2"/>
  <c r="CY119" i="2"/>
  <c r="CY190" i="2"/>
  <c r="CY36" i="2"/>
  <c r="CY194" i="2"/>
  <c r="CY146" i="2"/>
  <c r="CY66" i="2"/>
  <c r="CY60" i="2"/>
  <c r="CY40" i="2"/>
  <c r="CY9" i="2"/>
  <c r="CY168" i="2"/>
  <c r="CY62" i="2"/>
  <c r="CY103" i="2"/>
  <c r="CY24" i="2"/>
  <c r="CY31" i="2"/>
  <c r="CY200" i="2"/>
  <c r="CY153" i="2"/>
  <c r="CY16" i="2"/>
  <c r="CY169" i="2"/>
  <c r="CY87" i="2"/>
  <c r="CY187" i="2"/>
  <c r="CY20" i="2"/>
  <c r="CY142" i="2"/>
  <c r="CY61" i="2"/>
  <c r="CY170" i="2"/>
  <c r="CY25" i="2"/>
  <c r="CY6" i="2"/>
  <c r="CY120" i="2"/>
  <c r="CY10" i="2"/>
  <c r="CY58" i="2"/>
  <c r="CY28" i="2"/>
  <c r="CY174" i="2"/>
  <c r="CY157" i="2"/>
  <c r="CY191" i="2"/>
  <c r="CY127" i="2"/>
  <c r="CY51" i="2"/>
  <c r="CY133" i="2"/>
  <c r="CY15" i="2"/>
  <c r="CY104" i="2"/>
  <c r="CY3" i="2"/>
  <c r="C10" i="4" s="1"/>
  <c r="E10" i="4" s="1"/>
  <c r="F10" i="4" s="1"/>
  <c r="G10" i="4" s="1"/>
  <c r="L10" i="4" s="1"/>
  <c r="CY81" i="2"/>
  <c r="CY71" i="2"/>
  <c r="CY38" i="2"/>
  <c r="CY83" i="2"/>
  <c r="CY109" i="2"/>
  <c r="CY156" i="2"/>
  <c r="CY90" i="2"/>
  <c r="CY172" i="2"/>
  <c r="CY80" i="2"/>
  <c r="CY49" i="2"/>
  <c r="CY158" i="2"/>
  <c r="CY30" i="2"/>
  <c r="CY47" i="2"/>
  <c r="CY106" i="2"/>
  <c r="CY136" i="2"/>
  <c r="CY144" i="2"/>
  <c r="CY126" i="2"/>
  <c r="CY134" i="2"/>
  <c r="CY77" i="2"/>
  <c r="CY155" i="2"/>
  <c r="CY176" i="2"/>
  <c r="CY143" i="2"/>
  <c r="CY102" i="2"/>
  <c r="CY95" i="2"/>
  <c r="CY99" i="2"/>
  <c r="CY100" i="2"/>
  <c r="CY115" i="2"/>
  <c r="CY14" i="2"/>
  <c r="CY29" i="2"/>
  <c r="CY166" i="2"/>
  <c r="CY124" i="2"/>
  <c r="CY164" i="2"/>
  <c r="CY84" i="2"/>
  <c r="CY12" i="2"/>
  <c r="CY43" i="2"/>
  <c r="CY4" i="2"/>
  <c r="CY161" i="2"/>
  <c r="CY72" i="2"/>
  <c r="CY75" i="2"/>
  <c r="CY123" i="2"/>
  <c r="CY154" i="2"/>
  <c r="CY202" i="2"/>
  <c r="CY26" i="2"/>
  <c r="CY189" i="2"/>
  <c r="CY183" i="2"/>
  <c r="CY150" i="2"/>
  <c r="CY11" i="2"/>
  <c r="CY96" i="2"/>
  <c r="CY56" i="2"/>
  <c r="CY178" i="2"/>
  <c r="CY163" i="2"/>
  <c r="CY13" i="2"/>
  <c r="CY180" i="2"/>
  <c r="CY8" i="2"/>
  <c r="CY101" i="2"/>
  <c r="CY105" i="2"/>
  <c r="CY54" i="2"/>
  <c r="CY37" i="2"/>
  <c r="CY21" i="2"/>
  <c r="CY18" i="2"/>
  <c r="CY110" i="2"/>
  <c r="CY162" i="2"/>
  <c r="CY201" i="2"/>
  <c r="CY98" i="2"/>
  <c r="CY5" i="2"/>
  <c r="CY173" i="2"/>
  <c r="CY148" i="2"/>
  <c r="CY88" i="2"/>
  <c r="CY137" i="2"/>
  <c r="CY35" i="2"/>
  <c r="CY74" i="2"/>
  <c r="CY55" i="2"/>
  <c r="CY97" i="2"/>
  <c r="CY129" i="2"/>
  <c r="CY52" i="2"/>
  <c r="CY94" i="2"/>
  <c r="CY59" i="2"/>
  <c r="CY121" i="2"/>
  <c r="CY33" i="2"/>
  <c r="CY118" i="2"/>
  <c r="CY128" i="2"/>
  <c r="CY131" i="2"/>
  <c r="CY27" i="2"/>
  <c r="CY165" i="2"/>
  <c r="CY125" i="2"/>
  <c r="CY114" i="2"/>
  <c r="CY193" i="2"/>
  <c r="CY91" i="2"/>
  <c r="CY86" i="2"/>
  <c r="CY203" i="2"/>
  <c r="CY57" i="2"/>
  <c r="CY107" i="2"/>
  <c r="CY89" i="2"/>
  <c r="CY179" i="2"/>
  <c r="CY34" i="2"/>
  <c r="CY196" i="2"/>
  <c r="CY42" i="2"/>
  <c r="CY141" i="2"/>
  <c r="CY130" i="2"/>
  <c r="CY70" i="2"/>
  <c r="CY171" i="2"/>
  <c r="CY182" i="2"/>
  <c r="CY50" i="2"/>
  <c r="CY139" i="2"/>
  <c r="CY159" i="2"/>
  <c r="CY198" i="2"/>
  <c r="CY78" i="2"/>
  <c r="CY92" i="2"/>
  <c r="CY138" i="2"/>
  <c r="CY117" i="2"/>
  <c r="CY195" i="2"/>
  <c r="CY185" i="2"/>
  <c r="CY184" i="2"/>
  <c r="CY64" i="2"/>
  <c r="CY151" i="2"/>
  <c r="CY79" i="2"/>
  <c r="CY188" i="2"/>
  <c r="CY181" i="2"/>
  <c r="CY41" i="2"/>
  <c r="CY186" i="2"/>
  <c r="CY160" i="2"/>
  <c r="CY108" i="2"/>
  <c r="CY167" i="2"/>
  <c r="CY149" i="2"/>
  <c r="CY4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<sst xmlns="http://schemas.openxmlformats.org/spreadsheetml/2006/main" count="1173" uniqueCount="329">
  <si>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</si>
  <si>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</si>
  <si>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</si>
  <si>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</si>
  <si>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</si>
  <si>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</si>
  <si>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</si>
  <si>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</si>
  <si>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</si>
  <si>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</si>
  <si>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</si>
  <si>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</si>
  <si>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</si>
  <si>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</si>
  <si>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</si>
  <si>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</si>
  <si>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</si>
  <si>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</si>
  <si>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</si>
  <si>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</si>
  <si>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</si>
  <si>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</si>
  <si>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</si>
  <si>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</si>
  <si>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</si>
  <si>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</si>
  <si>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</si>
  <si>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</si>
  <si>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</si>
  <si>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</si>
  <si>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</si>
  <si>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</si>
  <si>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</si>
  <si>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</si>
  <si>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</si>
  <si>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</si>
  <si>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</si>
  <si>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</si>
  <si>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</si>
  <si>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</si>
  <si>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</si>
  <si>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</si>
  <si>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</si>
  <si>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</si>
  <si>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</si>
  <si>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</si>
  <si>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</si>
  <si>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</si>
  <si>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</si>
  <si>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</si>
  <si>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</si>
  <si>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</si>
  <si>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</si>
  <si>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</si>
  <si>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</si>
  <si>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</si>
  <si>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</si>
  <si>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</si>
  <si>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</si>
  <si>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</si>
  <si>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</si>
  <si>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</si>
  <si>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</si>
  <si>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</si>
  <si>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</si>
  <si>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</si>
  <si>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</si>
  <si>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</si>
  <si>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</si>
  <si>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</si>
  <si>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</si>
  <si>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</si>
  <si>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</si>
  <si>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</si>
  <si>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</si>
  <si>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</si>
  <si>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</si>
  <si>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</si>
  <si>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</si>
  <si>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</si>
  <si>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</si>
  <si>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</si>
  <si>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</si>
  <si>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</si>
  <si>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</si>
  <si>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</si>
  <si>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</si>
  <si>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</si>
  <si>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</si>
  <si>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</si>
  <si>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</si>
  <si>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</si>
  <si>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</si>
  <si>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</si>
  <si>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</si>
  <si>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</si>
  <si>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</si>
  <si>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</si>
  <si>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</si>
  <si>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</si>
  <si>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</si>
  <si>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</si>
  <si>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</si>
  <si>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</si>
  <si>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</si>
  <si>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</si>
  <si>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</si>
  <si>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</si>
  <si>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</si>
  <si>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</si>
  <si>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</si>
  <si>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</si>
  <si>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</si>
  <si>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</si>
  <si>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</si>
  <si>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</si>
  <si>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</si>
  <si>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</si>
  <si>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</si>
  <si>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</si>
  <si>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</si>
  <si>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</si>
  <si>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</si>
  <si>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</si>
  <si>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</si>
  <si>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</si>
  <si>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</si>
  <si>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</si>
  <si>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</si>
  <si>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</si>
  <si>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</si>
  <si>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</si>
  <si>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</si>
  <si>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</si>
  <si>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</si>
  <si>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</si>
  <si>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</si>
  <si>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</si>
  <si>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</si>
  <si>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</si>
  <si>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</si>
  <si>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</si>
  <si>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</si>
  <si>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</si>
  <si>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</si>
  <si>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</si>
  <si>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</si>
  <si>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</si>
  <si>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</si>
  <si>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</si>
  <si>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</si>
  <si>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</si>
  <si>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</si>
  <si>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</si>
  <si>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</si>
  <si>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</si>
  <si>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</si>
  <si>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</si>
  <si>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</si>
  <si>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</si>
  <si>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</si>
  <si>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</si>
  <si>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</si>
  <si>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</si>
  <si>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</si>
  <si>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</si>
  <si>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</si>
  <si>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</si>
  <si>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</si>
  <si>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</si>
  <si>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</si>
  <si>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</si>
  <si>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</si>
  <si>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</si>
  <si>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</si>
  <si>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</si>
  <si>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</si>
  <si>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</si>
  <si>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</si>
  <si>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</si>
  <si>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</si>
  <si>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</si>
  <si>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</si>
  <si>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</si>
  <si>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</si>
  <si>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</si>
  <si>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</si>
  <si>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</si>
  <si>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</si>
  <si>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</si>
  <si>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</si>
  <si>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</si>
  <si>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</si>
  <si>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</si>
  <si>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</si>
  <si>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</si>
  <si>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</si>
  <si>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</si>
  <si>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</si>
  <si>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</si>
  <si>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</si>
  <si>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</si>
  <si>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</si>
  <si>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</si>
  <si>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</si>
  <si>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</si>
  <si>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</si>
  <si>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</si>
  <si>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</si>
  <si>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</si>
  <si>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</si>
  <si>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</si>
  <si>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</si>
  <si>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</si>
  <si>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</si>
  <si>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</si>
  <si>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</si>
  <si>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</si>
  <si>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</si>
  <si>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</si>
  <si>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</si>
  <si>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</si>
  <si>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</si>
  <si>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</si>
  <si>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</si>
  <si>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</si>
  <si>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</si>
  <si>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</si>
  <si>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</si>
  <si>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</si>
  <si>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</si>
  <si>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</si>
  <si>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</si>
  <si>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</si>
  <si>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</si>
  <si>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</si>
  <si>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</si>
  <si>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</si>
  <si>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</si>
  <si>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</si>
  <si>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</si>
  <si>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</si>
  <si>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</si>
  <si>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</si>
  <si>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</si>
  <si>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</si>
  <si>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</si>
  <si>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</si>
  <si>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</si>
  <si>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</si>
  <si>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</si>
  <si>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</si>
  <si>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</si>
  <si>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</si>
  <si>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</si>
  <si>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</si>
  <si>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</si>
  <si>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</si>
  <si>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</si>
  <si>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</si>
  <si>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</si>
  <si>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</si>
  <si>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</si>
  <si>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</si>
  <si>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</si>
  <si>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</si>
  <si>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</si>
  <si>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</si>
  <si>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</si>
  <si>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</si>
  <si>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</si>
  <si>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</si>
  <si>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</si>
  <si>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</si>
  <si>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</si>
  <si>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</si>
  <si>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</si>
  <si>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</si>
  <si>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</si>
  <si>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</si>
  <si>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</si>
  <si>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</si>
  <si>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</si>
  <si>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</si>
  <si>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</si>
  <si>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</si>
  <si>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</si>
  <si>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</si>
  <si>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</si>
  <si>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</si>
  <si>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</si>
  <si>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</si>
  <si>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</si>
  <si>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</si>
  <si>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</si>
  <si>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</si>
  <si>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</si>
  <si>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</si>
  <si>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</si>
  <si>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</si>
  <si>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</si>
  <si>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</si>
  <si>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</si>
  <si>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</si>
  <si>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</si>
  <si>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</si>
  <si>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</si>
  <si>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</si>
  <si>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</si>
  <si>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</si>
  <si>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</si>
  <si>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</si>
  <si>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</si>
  <si>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</si>
  <si>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</si>
  <si>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</si>
  <si>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</si>
  <si>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</si>
  <si>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</si>
  <si>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</si>
  <si>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</si>
  <si>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</si>
  <si>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</si>
  <si>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</si>
  <si>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</t>
  </si>
  <si>
    <t>charme</t>
  </si>
  <si>
    <t>châtaignier</t>
  </si>
  <si>
    <t>noyer</t>
  </si>
  <si>
    <t>cormier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</si>
</sst>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505.29666263090093</c:v>
                </c:pt>
                <c:pt idx="82">
                  <c:v>505.29666263090093</c:v>
                </c:pt>
                <c:pt idx="83">
                  <c:v>505.29666263090093</c:v>
                </c:pt>
                <c:pt idx="84">
                  <c:v>505.29666263090093</c:v>
                </c:pt>
                <c:pt idx="85">
                  <c:v>505.29666263090093</c:v>
                </c:pt>
                <c:pt idx="86">
                  <c:v>505.29666263090093</c:v>
                </c:pt>
                <c:pt idx="87">
                  <c:v>505.29666263090093</c:v>
                </c:pt>
                <c:pt idx="88">
                  <c:v>505.29666263090093</c:v>
                </c:pt>
                <c:pt idx="89">
                  <c:v>505.29666263090093</c:v>
                </c:pt>
                <c:pt idx="90">
                  <c:v>505.29666263090093</c:v>
                </c:pt>
                <c:pt idx="91">
                  <c:v>505.29666263090093</c:v>
                </c:pt>
                <c:pt idx="92">
                  <c:v>505.29666263090093</c:v>
                </c:pt>
                <c:pt idx="93">
                  <c:v>505.29666263090093</c:v>
                </c:pt>
                <c:pt idx="94">
                  <c:v>505.29666263090093</c:v>
                </c:pt>
                <c:pt idx="95">
                  <c:v>505.29666263090093</c:v>
                </c:pt>
                <c:pt idx="96">
                  <c:v>505.29666263090093</c:v>
                </c:pt>
                <c:pt idx="97">
                  <c:v>505.29666263090093</c:v>
                </c:pt>
                <c:pt idx="98">
                  <c:v>505.29666263090093</c:v>
                </c:pt>
                <c:pt idx="99">
                  <c:v>505.29666263090093</c:v>
                </c:pt>
                <c:pt idx="100">
                  <c:v>505.29666263090093</c:v>
                </c:pt>
                <c:pt idx="101">
                  <c:v>505.29666263090093</c:v>
                </c:pt>
                <c:pt idx="102">
                  <c:v>505.29666263090093</c:v>
                </c:pt>
                <c:pt idx="103">
                  <c:v>505.29666263090093</c:v>
                </c:pt>
                <c:pt idx="104">
                  <c:v>505.29666263090093</c:v>
                </c:pt>
                <c:pt idx="105">
                  <c:v>505.29666263090093</c:v>
                </c:pt>
                <c:pt idx="106">
                  <c:v>505.29666263090093</c:v>
                </c:pt>
                <c:pt idx="107">
                  <c:v>505.29666263090093</c:v>
                </c:pt>
                <c:pt idx="108">
                  <c:v>505.29666263090093</c:v>
                </c:pt>
                <c:pt idx="109">
                  <c:v>505.29666263090093</c:v>
                </c:pt>
                <c:pt idx="110">
                  <c:v>505.29666263090093</c:v>
                </c:pt>
                <c:pt idx="111">
                  <c:v>505.29666263090093</c:v>
                </c:pt>
                <c:pt idx="112">
                  <c:v>505.29666263090093</c:v>
                </c:pt>
                <c:pt idx="113">
                  <c:v>505.29666263090093</c:v>
                </c:pt>
                <c:pt idx="114">
                  <c:v>505.29666263090093</c:v>
                </c:pt>
                <c:pt idx="115">
                  <c:v>505.29666263090093</c:v>
                </c:pt>
                <c:pt idx="116">
                  <c:v>505.29666263090093</c:v>
                </c:pt>
                <c:pt idx="117">
                  <c:v>505.29666263090093</c:v>
                </c:pt>
                <c:pt idx="118">
                  <c:v>505.29666263090093</c:v>
                </c:pt>
                <c:pt idx="119">
                  <c:v>505.29666263090093</c:v>
                </c:pt>
                <c:pt idx="120">
                  <c:v>505.29666263090093</c:v>
                </c:pt>
                <c:pt idx="121">
                  <c:v>505.29666263090093</c:v>
                </c:pt>
                <c:pt idx="122">
                  <c:v>505.29666263090093</c:v>
                </c:pt>
                <c:pt idx="123">
                  <c:v>505.29666263090093</c:v>
                </c:pt>
                <c:pt idx="124">
                  <c:v>505.29666263090093</c:v>
                </c:pt>
                <c:pt idx="125">
                  <c:v>505.29666263090093</c:v>
                </c:pt>
                <c:pt idx="126">
                  <c:v>505.29666263090093</c:v>
                </c:pt>
                <c:pt idx="127">
                  <c:v>505.29666263090093</c:v>
                </c:pt>
                <c:pt idx="128">
                  <c:v>505.29666263090093</c:v>
                </c:pt>
                <c:pt idx="129">
                  <c:v>505.29666263090093</c:v>
                </c:pt>
                <c:pt idx="130">
                  <c:v>505.29666263090093</c:v>
                </c:pt>
                <c:pt idx="131">
                  <c:v>505.29666263090093</c:v>
                </c:pt>
                <c:pt idx="132">
                  <c:v>505.29666263090093</c:v>
                </c:pt>
                <c:pt idx="133">
                  <c:v>505.29666263090093</c:v>
                </c:pt>
                <c:pt idx="134">
                  <c:v>505.29666263090093</c:v>
                </c:pt>
                <c:pt idx="135">
                  <c:v>505.29666263090093</c:v>
                </c:pt>
                <c:pt idx="136">
                  <c:v>505.29666263090093</c:v>
                </c:pt>
                <c:pt idx="137">
                  <c:v>505.29666263090093</c:v>
                </c:pt>
                <c:pt idx="138">
                  <c:v>505.29666263090093</c:v>
                </c:pt>
                <c:pt idx="139">
                  <c:v>505.29666263090093</c:v>
                </c:pt>
                <c:pt idx="140">
                  <c:v>505.29666263090093</c:v>
                </c:pt>
                <c:pt idx="141">
                  <c:v>505.29666263090093</c:v>
                </c:pt>
                <c:pt idx="142">
                  <c:v>505.29666263090093</c:v>
                </c:pt>
                <c:pt idx="143">
                  <c:v>505.29666263090093</c:v>
                </c:pt>
                <c:pt idx="144">
                  <c:v>505.29666263090093</c:v>
                </c:pt>
                <c:pt idx="145">
                  <c:v>505.29666263090093</c:v>
                </c:pt>
                <c:pt idx="146">
                  <c:v>505.29666263090093</c:v>
                </c:pt>
                <c:pt idx="147">
                  <c:v>505.29666263090093</c:v>
                </c:pt>
                <c:pt idx="148">
                  <c:v>505.29666263090093</c:v>
                </c:pt>
                <c:pt idx="149">
                  <c:v>505.29666263090093</c:v>
                </c:pt>
                <c:pt idx="150">
                  <c:v>505.29666263090093</c:v>
                </c:pt>
                <c:pt idx="151">
                  <c:v>505.29666263090093</c:v>
                </c:pt>
                <c:pt idx="152">
                  <c:v>505.29666263090093</c:v>
                </c:pt>
                <c:pt idx="153">
                  <c:v>505.29666263090093</c:v>
                </c:pt>
                <c:pt idx="154">
                  <c:v>505.29666263090093</c:v>
                </c:pt>
                <c:pt idx="155">
                  <c:v>505.29666263090093</c:v>
                </c:pt>
                <c:pt idx="156">
                  <c:v>505.29666263090093</c:v>
                </c:pt>
                <c:pt idx="157">
                  <c:v>505.29666263090093</c:v>
                </c:pt>
                <c:pt idx="158">
                  <c:v>505.29666263090093</c:v>
                </c:pt>
                <c:pt idx="159">
                  <c:v>505.29666263090093</c:v>
                </c:pt>
                <c:pt idx="160">
                  <c:v>505.29666263090093</c:v>
                </c:pt>
                <c:pt idx="161">
                  <c:v>505.29666263090093</c:v>
                </c:pt>
                <c:pt idx="162">
                  <c:v>505.29666263090093</c:v>
                </c:pt>
                <c:pt idx="163">
                  <c:v>505.29666263090093</c:v>
                </c:pt>
                <c:pt idx="164">
                  <c:v>505.29666263090093</c:v>
                </c:pt>
                <c:pt idx="165">
                  <c:v>505.29666263090093</c:v>
                </c:pt>
                <c:pt idx="166">
                  <c:v>505.29666263090093</c:v>
                </c:pt>
                <c:pt idx="167">
                  <c:v>505.29666263090093</c:v>
                </c:pt>
                <c:pt idx="168">
                  <c:v>505.29666263090093</c:v>
                </c:pt>
                <c:pt idx="169">
                  <c:v>505.29666263090093</c:v>
                </c:pt>
                <c:pt idx="170">
                  <c:v>505.29666263090093</c:v>
                </c:pt>
                <c:pt idx="171">
                  <c:v>505.29666263090093</c:v>
                </c:pt>
                <c:pt idx="172">
                  <c:v>505.29666263090093</c:v>
                </c:pt>
                <c:pt idx="173">
                  <c:v>505.29666263090093</c:v>
                </c:pt>
                <c:pt idx="174">
                  <c:v>505.29666263090093</c:v>
                </c:pt>
                <c:pt idx="175">
                  <c:v>505.29666263090093</c:v>
                </c:pt>
                <c:pt idx="176">
                  <c:v>505.29666263090093</c:v>
                </c:pt>
                <c:pt idx="177">
                  <c:v>505.29666263090093</c:v>
                </c:pt>
                <c:pt idx="178">
                  <c:v>505.29666263090093</c:v>
                </c:pt>
                <c:pt idx="179">
                  <c:v>505.29666263090093</c:v>
                </c:pt>
                <c:pt idx="180">
                  <c:v>505.29666263090093</c:v>
                </c:pt>
                <c:pt idx="181">
                  <c:v>505.29666263090093</c:v>
                </c:pt>
                <c:pt idx="182">
                  <c:v>505.29666263090093</c:v>
                </c:pt>
                <c:pt idx="183">
                  <c:v>505.29666263090093</c:v>
                </c:pt>
                <c:pt idx="184">
                  <c:v>505.29666263090093</c:v>
                </c:pt>
                <c:pt idx="185">
                  <c:v>505.29666263090093</c:v>
                </c:pt>
                <c:pt idx="186">
                  <c:v>505.29666263090093</c:v>
                </c:pt>
                <c:pt idx="187">
                  <c:v>505.29666263090093</c:v>
                </c:pt>
                <c:pt idx="188">
                  <c:v>505.29666263090093</c:v>
                </c:pt>
                <c:pt idx="189">
                  <c:v>505.29666263090093</c:v>
                </c:pt>
                <c:pt idx="190">
                  <c:v>505.29666263090093</c:v>
                </c:pt>
                <c:pt idx="191">
                  <c:v>505.29666263090093</c:v>
                </c:pt>
                <c:pt idx="192">
                  <c:v>505.29666263090093</c:v>
                </c:pt>
                <c:pt idx="193">
                  <c:v>505.29666263090093</c:v>
                </c:pt>
                <c:pt idx="194">
                  <c:v>505.29666263090093</c:v>
                </c:pt>
                <c:pt idx="195">
                  <c:v>505.29666263090093</c:v>
                </c:pt>
                <c:pt idx="196">
                  <c:v>505.29666263090093</c:v>
                </c:pt>
                <c:pt idx="197">
                  <c:v>505.29666263090093</c:v>
                </c:pt>
                <c:pt idx="198">
                  <c:v>505.29666263090093</c:v>
                </c:pt>
                <c:pt idx="199">
                  <c:v>505.29666263090093</c:v>
                </c:pt>
                <c:pt idx="200">
                  <c:v>505.29666263090093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2.3905325478878332</c:v>
                </c:pt>
                <c:pt idx="2">
                  <c:v>2.7476093636294192</c:v>
                </c:pt>
                <c:pt idx="3">
                  <c:v>3.158215508236967</c:v>
                </c:pt>
                <c:pt idx="4">
                  <c:v>3.630402822552091</c:v>
                </c:pt>
                <c:pt idx="5">
                  <c:v>4.1734381513359624</c:v>
                </c:pt>
                <c:pt idx="6">
                  <c:v>4.797987226874195</c:v>
                </c:pt>
                <c:pt idx="7">
                  <c:v>5.5163264583886393</c:v>
                </c:pt>
                <c:pt idx="8">
                  <c:v>6.3425868728369039</c:v>
                </c:pt>
                <c:pt idx="9">
                  <c:v>7.2930351000882387</c:v>
                </c:pt>
                <c:pt idx="10">
                  <c:v>8.3863970418021996</c:v>
                </c:pt>
                <c:pt idx="11">
                  <c:v>9.6442307237504838</c:v>
                </c:pt>
                <c:pt idx="12">
                  <c:v>11.091355823281567</c:v>
                </c:pt>
                <c:pt idx="13">
                  <c:v>12.756348507280761</c:v>
                </c:pt>
                <c:pt idx="14">
                  <c:v>14.672111534565408</c:v>
                </c:pt>
                <c:pt idx="15">
                  <c:v>16.876531096982067</c:v>
                </c:pt>
                <c:pt idx="16">
                  <c:v>19.413233626460713</c:v>
                </c:pt>
                <c:pt idx="17">
                  <c:v>22.332457816597849</c:v>
                </c:pt>
                <c:pt idx="18">
                  <c:v>25.692059438129647</c:v>
                </c:pt>
                <c:pt idx="19">
                  <c:v>29.558669215381659</c:v>
                </c:pt>
                <c:pt idx="20">
                  <c:v>34.009027130195669</c:v>
                </c:pt>
                <c:pt idx="21">
                  <c:v>42.783209521161218</c:v>
                </c:pt>
                <c:pt idx="22">
                  <c:v>56.941911275514535</c:v>
                </c:pt>
                <c:pt idx="23">
                  <c:v>71.007793356652599</c:v>
                </c:pt>
                <c:pt idx="24">
                  <c:v>85.001986825858381</c:v>
                </c:pt>
                <c:pt idx="25">
                  <c:v>98.938013551923461</c:v>
                </c:pt>
                <c:pt idx="26">
                  <c:v>86.791678852392906</c:v>
                </c:pt>
                <c:pt idx="27">
                  <c:v>99.651299281855884</c:v>
                </c:pt>
                <c:pt idx="28">
                  <c:v>112.46971183289838</c:v>
                </c:pt>
                <c:pt idx="29">
                  <c:v>125.25228324211768</c:v>
                </c:pt>
                <c:pt idx="30">
                  <c:v>138.00319162665048</c:v>
                </c:pt>
                <c:pt idx="31">
                  <c:v>124.89765652714215</c:v>
                </c:pt>
                <c:pt idx="32">
                  <c:v>136.58787781146998</c:v>
                </c:pt>
                <c:pt idx="33">
                  <c:v>148.25402389766143</c:v>
                </c:pt>
                <c:pt idx="34">
                  <c:v>159.89825812624943</c:v>
                </c:pt>
                <c:pt idx="35">
                  <c:v>171.52240247513092</c:v>
                </c:pt>
                <c:pt idx="36">
                  <c:v>157.07732261132509</c:v>
                </c:pt>
                <c:pt idx="37">
                  <c:v>167.29766216851641</c:v>
                </c:pt>
                <c:pt idx="38">
                  <c:v>177.5032752566774</c:v>
                </c:pt>
                <c:pt idx="39">
                  <c:v>187.69512877266803</c:v>
                </c:pt>
                <c:pt idx="40">
                  <c:v>197.87407589479187</c:v>
                </c:pt>
                <c:pt idx="41">
                  <c:v>181.72221165400211</c:v>
                </c:pt>
                <c:pt idx="42">
                  <c:v>190.15326750496183</c:v>
                </c:pt>
                <c:pt idx="43">
                  <c:v>198.57561628436054</c:v>
                </c:pt>
                <c:pt idx="44">
                  <c:v>206.98967982954613</c:v>
                </c:pt>
                <c:pt idx="45">
                  <c:v>215.39584283593399</c:v>
                </c:pt>
                <c:pt idx="46">
                  <c:v>198.22485329351454</c:v>
                </c:pt>
                <c:pt idx="47">
                  <c:v>205.58789451775829</c:v>
                </c:pt>
                <c:pt idx="48">
                  <c:v>212.94484011594025</c:v>
                </c:pt>
                <c:pt idx="49">
                  <c:v>220.29593068636169</c:v>
                </c:pt>
                <c:pt idx="50">
                  <c:v>227.64138943591345</c:v>
                </c:pt>
                <c:pt idx="51">
                  <c:v>214.69562221588228</c:v>
                </c:pt>
                <c:pt idx="52">
                  <c:v>220.99573745004457</c:v>
                </c:pt>
                <c:pt idx="53">
                  <c:v>227.29173027135394</c:v>
                </c:pt>
                <c:pt idx="54">
                  <c:v>233.58373116324574</c:v>
                </c:pt>
                <c:pt idx="55">
                  <c:v>239.87186299455308</c:v>
                </c:pt>
                <c:pt idx="56">
                  <c:v>229.38950123185126</c:v>
                </c:pt>
                <c:pt idx="57">
                  <c:v>234.63201860696003</c:v>
                </c:pt>
                <c:pt idx="58">
                  <c:v>239.87186299455308</c:v>
                </c:pt>
                <c:pt idx="59">
                  <c:v>245.10910112764864</c:v>
                </c:pt>
                <c:pt idx="60">
                  <c:v>250.34379664975123</c:v>
                </c:pt>
                <c:pt idx="61">
                  <c:v>242.66537688186295</c:v>
                </c:pt>
                <c:pt idx="62">
                  <c:v>247.20328098475787</c:v>
                </c:pt>
                <c:pt idx="63">
                  <c:v>251.73929385469327</c:v>
                </c:pt>
                <c:pt idx="64">
                  <c:v>256.27345444267445</c:v>
                </c:pt>
                <c:pt idx="65">
                  <c:v>260.80580020638376</c:v>
                </c:pt>
                <c:pt idx="66">
                  <c:v>253.83221122068201</c:v>
                </c:pt>
                <c:pt idx="67">
                  <c:v>257.31954013248065</c:v>
                </c:pt>
                <c:pt idx="68">
                  <c:v>260.80580020638376</c:v>
                </c:pt>
                <c:pt idx="69">
                  <c:v>264.29100777629316</c:v>
                </c:pt>
                <c:pt idx="70">
                  <c:v>267.77517870928619</c:v>
                </c:pt>
                <c:pt idx="71">
                  <c:v>262.5485345519366</c:v>
                </c:pt>
                <c:pt idx="72">
                  <c:v>266.03322184840982</c:v>
                </c:pt>
                <c:pt idx="73">
                  <c:v>269.51688027254562</c:v>
                </c:pt>
                <c:pt idx="74">
                  <c:v>272.99952502719981</c:v>
                </c:pt>
                <c:pt idx="75">
                  <c:v>276.48117089491979</c:v>
                </c:pt>
                <c:pt idx="76">
                  <c:v>272.30307645435164</c:v>
                </c:pt>
                <c:pt idx="77">
                  <c:v>275.08863148515348</c:v>
                </c:pt>
                <c:pt idx="78">
                  <c:v>277.8735527877754</c:v>
                </c:pt>
                <c:pt idx="79">
                  <c:v>280.65784762379809</c:v>
                </c:pt>
                <c:pt idx="80">
                  <c:v>283.44152309866411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3.2191176688638401</c:v>
                </c:pt>
                <c:pt idx="2">
                  <c:v>3.7943632511158056</c:v>
                </c:pt>
                <c:pt idx="3">
                  <c:v>4.472776840401564</c:v>
                </c:pt>
                <c:pt idx="4">
                  <c:v>5.272924397329418</c:v>
                </c:pt>
                <c:pt idx="5">
                  <c:v>6.2167236355155167</c:v>
                </c:pt>
                <c:pt idx="6">
                  <c:v>7.3300509098137594</c:v>
                </c:pt>
                <c:pt idx="7">
                  <c:v>8.6434582908746549</c:v>
                </c:pt>
                <c:pt idx="8">
                  <c:v>10.193020881419196</c:v>
                </c:pt>
                <c:pt idx="9">
                  <c:v>12.021338088288688</c:v>
                </c:pt>
                <c:pt idx="10">
                  <c:v>14.178716891836169</c:v>
                </c:pt>
                <c:pt idx="11">
                  <c:v>16.724570273054812</c:v>
                </c:pt>
                <c:pt idx="12">
                  <c:v>19.729070013961937</c:v>
                </c:pt>
                <c:pt idx="13">
                  <c:v>23.275100249744593</c:v>
                </c:pt>
                <c:pt idx="14">
                  <c:v>27.460566625084624</c:v>
                </c:pt>
                <c:pt idx="15">
                  <c:v>32.401125932258417</c:v>
                </c:pt>
                <c:pt idx="16">
                  <c:v>38.233412969521595</c:v>
                </c:pt>
                <c:pt idx="17">
                  <c:v>45.118855391664084</c:v>
                </c:pt>
                <c:pt idx="18">
                  <c:v>53.248183929035058</c:v>
                </c:pt>
                <c:pt idx="19">
                  <c:v>62.846764998608485</c:v>
                </c:pt>
                <c:pt idx="20">
                  <c:v>74.180905979318311</c:v>
                </c:pt>
                <c:pt idx="21">
                  <c:v>87.565310935137987</c:v>
                </c:pt>
                <c:pt idx="22">
                  <c:v>103.371897125985</c:v>
                </c:pt>
                <c:pt idx="23">
                  <c:v>122.04022117521025</c:v>
                </c:pt>
                <c:pt idx="24">
                  <c:v>144.08980936036588</c:v>
                </c:pt>
                <c:pt idx="25">
                  <c:v>170.13474046014426</c:v>
                </c:pt>
                <c:pt idx="26">
                  <c:v>167.79880331835713</c:v>
                </c:pt>
                <c:pt idx="27">
                  <c:v>184.1348953873202</c:v>
                </c:pt>
                <c:pt idx="28">
                  <c:v>200.43711831314488</c:v>
                </c:pt>
                <c:pt idx="29">
                  <c:v>216.70861540949173</c:v>
                </c:pt>
                <c:pt idx="30">
                  <c:v>232.95201893246733</c:v>
                </c:pt>
                <c:pt idx="31">
                  <c:v>202.29821956743049</c:v>
                </c:pt>
                <c:pt idx="32">
                  <c:v>220.42378380631877</c:v>
                </c:pt>
                <c:pt idx="33">
                  <c:v>238.51513036323777</c:v>
                </c:pt>
                <c:pt idx="34">
                  <c:v>256.57521982814194</c:v>
                </c:pt>
                <c:pt idx="35">
                  <c:v>274.606561746978</c:v>
                </c:pt>
                <c:pt idx="36">
                  <c:v>245.46487179097767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293.99524327269938</c:v>
                </c:pt>
                <c:pt idx="42">
                  <c:v>313.35539693038533</c:v>
                </c:pt>
                <c:pt idx="43">
                  <c:v>332.68903260064207</c:v>
                </c:pt>
                <c:pt idx="44">
                  <c:v>351.99790751820501</c:v>
                </c:pt>
                <c:pt idx="45">
                  <c:v>371.28357043570503</c:v>
                </c:pt>
                <c:pt idx="46">
                  <c:v>342.34646391464634</c:v>
                </c:pt>
                <c:pt idx="47">
                  <c:v>361.64355082638082</c:v>
                </c:pt>
                <c:pt idx="48">
                  <c:v>380.91813301943733</c:v>
                </c:pt>
                <c:pt idx="49">
                  <c:v>400.17150890331305</c:v>
                </c:pt>
                <c:pt idx="50">
                  <c:v>419.40484180194306</c:v>
                </c:pt>
                <c:pt idx="51">
                  <c:v>389.63054763275704</c:v>
                </c:pt>
                <c:pt idx="52">
                  <c:v>407.9587823175745</c:v>
                </c:pt>
                <c:pt idx="53">
                  <c:v>426.26923464137013</c:v>
                </c:pt>
                <c:pt idx="54">
                  <c:v>444.5627755736532</c:v>
                </c:pt>
                <c:pt idx="55">
                  <c:v>462.8401985900677</c:v>
                </c:pt>
                <c:pt idx="56">
                  <c:v>431.75903510913213</c:v>
                </c:pt>
                <c:pt idx="57">
                  <c:v>448.6765741879388</c:v>
                </c:pt>
                <c:pt idx="58">
                  <c:v>465.58046754995058</c:v>
                </c:pt>
                <c:pt idx="59">
                  <c:v>482.47128016239793</c:v>
                </c:pt>
                <c:pt idx="60">
                  <c:v>499.34953422631764</c:v>
                </c:pt>
                <c:pt idx="61">
                  <c:v>467.86376222658572</c:v>
                </c:pt>
                <c:pt idx="62">
                  <c:v>484.2965528039129</c:v>
                </c:pt>
                <c:pt idx="63">
                  <c:v>500.71750586625234</c:v>
                </c:pt>
                <c:pt idx="64">
                  <c:v>517.12706410485578</c:v>
                </c:pt>
                <c:pt idx="65">
                  <c:v>533.52563983843004</c:v>
                </c:pt>
                <c:pt idx="66">
                  <c:v>501.17347881997563</c:v>
                </c:pt>
                <c:pt idx="67">
                  <c:v>516.6713931827336</c:v>
                </c:pt>
                <c:pt idx="68">
                  <c:v>532.15950176791534</c:v>
                </c:pt>
                <c:pt idx="69">
                  <c:v>547.63813003167195</c:v>
                </c:pt>
                <c:pt idx="70">
                  <c:v>563.10758354108668</c:v>
                </c:pt>
                <c:pt idx="71">
                  <c:v>529.88244088560589</c:v>
                </c:pt>
                <c:pt idx="72">
                  <c:v>544.45211339932041</c:v>
                </c:pt>
                <c:pt idx="73">
                  <c:v>559.01360458557178</c:v>
                </c:pt>
                <c:pt idx="74">
                  <c:v>573.56715748636259</c:v>
                </c:pt>
                <c:pt idx="75">
                  <c:v>588.11300180979151</c:v>
                </c:pt>
                <c:pt idx="76">
                  <c:v>554.00899936215046</c:v>
                </c:pt>
                <c:pt idx="77">
                  <c:v>567.6557190157306</c:v>
                </c:pt>
                <c:pt idx="78">
                  <c:v>581.29558299844439</c:v>
                </c:pt>
                <c:pt idx="79">
                  <c:v>594.92877477767286</c:v>
                </c:pt>
                <c:pt idx="80">
                  <c:v>608.55546873013782</c:v>
                </c:pt>
                <c:pt idx="81">
                  <c:v>573.5671574863627</c:v>
                </c:pt>
                <c:pt idx="82">
                  <c:v>586.29518528801793</c:v>
                </c:pt>
                <c:pt idx="83">
                  <c:v>599.01745752741897</c:v>
                </c:pt>
                <c:pt idx="84">
                  <c:v>611.73411362703052</c:v>
                </c:pt>
                <c:pt idx="85">
                  <c:v>624.44528674225819</c:v>
                </c:pt>
                <c:pt idx="86">
                  <c:v>589.02186615684775</c:v>
                </c:pt>
                <c:pt idx="87">
                  <c:v>601.28869695539152</c:v>
                </c:pt>
                <c:pt idx="88">
                  <c:v>613.55032816291907</c:v>
                </c:pt>
                <c:pt idx="89">
                  <c:v>625.80687830020759</c:v>
                </c:pt>
                <c:pt idx="90">
                  <c:v>638.05846086868894</c:v>
                </c:pt>
                <c:pt idx="91">
                  <c:v>601.74292342066133</c:v>
                </c:pt>
                <c:pt idx="92">
                  <c:v>613.0962849977135</c:v>
                </c:pt>
                <c:pt idx="93">
                  <c:v>624.44528674225796</c:v>
                </c:pt>
                <c:pt idx="94">
                  <c:v>635.79001903756932</c:v>
                </c:pt>
                <c:pt idx="95">
                  <c:v>647.1305687794046</c:v>
                </c:pt>
                <c:pt idx="96">
                  <c:v>610.37187931946244</c:v>
                </c:pt>
                <c:pt idx="97">
                  <c:v>621.268000435266</c:v>
                </c:pt>
                <c:pt idx="98">
                  <c:v>632.16016385679939</c:v>
                </c:pt>
                <c:pt idx="99">
                  <c:v>643.04844736912457</c:v>
                </c:pt>
                <c:pt idx="100">
                  <c:v>653.93292590911108</c:v>
                </c:pt>
                <c:pt idx="101">
                  <c:v>616.27444100355149</c:v>
                </c:pt>
                <c:pt idx="102">
                  <c:v>626.260728517953</c:v>
                </c:pt>
                <c:pt idx="103">
                  <c:v>636.24372076531824</c:v>
                </c:pt>
                <c:pt idx="104">
                  <c:v>646.22347672875924</c:v>
                </c:pt>
                <c:pt idx="105">
                  <c:v>656.2000534214535</c:v>
                </c:pt>
                <c:pt idx="106">
                  <c:v>620.36014259822412</c:v>
                </c:pt>
                <c:pt idx="107">
                  <c:v>629.89128564201053</c:v>
                </c:pt>
                <c:pt idx="108">
                  <c:v>639.41944595007112</c:v>
                </c:pt>
                <c:pt idx="109">
                  <c:v>648.94467422771106</c:v>
                </c:pt>
                <c:pt idx="110">
                  <c:v>658.46701957061964</c:v>
                </c:pt>
                <c:pt idx="111">
                  <c:v>623.99140923584901</c:v>
                </c:pt>
                <c:pt idx="112">
                  <c:v>632.61391927100306</c:v>
                </c:pt>
                <c:pt idx="113">
                  <c:v>641.23399967418345</c:v>
                </c:pt>
                <c:pt idx="114">
                  <c:v>649.85168770908911</c:v>
                </c:pt>
                <c:pt idx="115">
                  <c:v>658.46701957061975</c:v>
                </c:pt>
                <c:pt idx="116">
                  <c:v>625.80687830020759</c:v>
                </c:pt>
                <c:pt idx="117">
                  <c:v>633.97514515548448</c:v>
                </c:pt>
                <c:pt idx="118">
                  <c:v>642.14123675390374</c:v>
                </c:pt>
                <c:pt idx="119">
                  <c:v>650.30518465733564</c:v>
                </c:pt>
                <c:pt idx="120">
                  <c:v>658.46701957062021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6" sqref="I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1.35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0.7</v>
      </c>
      <c r="D9" s="36">
        <f t="shared" ref="D9:D18" si="0">C9*$C$5</f>
        <v>0.94499999999999995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0.16</v>
      </c>
      <c r="D10" s="36">
        <f t="shared" si="0"/>
        <v>0.21600000000000003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326</v>
      </c>
      <c r="C11" s="35">
        <v>0.1</v>
      </c>
      <c r="D11" s="36">
        <f t="shared" si="0"/>
        <v>0.13500000000000001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327</v>
      </c>
      <c r="C12" s="35">
        <v>0.02</v>
      </c>
      <c r="D12" s="36">
        <f t="shared" si="0"/>
        <v>2.7000000000000003E-2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328</v>
      </c>
      <c r="C13" s="35">
        <v>0.02</v>
      </c>
      <c r="D13" s="36">
        <f t="shared" si="0"/>
        <v>2.7000000000000003E-2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1.3499999999999999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1">
        <v>71</v>
      </c>
      <c r="C36" s="61">
        <v>1</v>
      </c>
      <c r="D36" s="61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1">
        <v>98</v>
      </c>
      <c r="C37" s="61">
        <v>2</v>
      </c>
      <c r="D37" s="61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1">
        <v>116</v>
      </c>
      <c r="C38" s="61">
        <v>3</v>
      </c>
      <c r="D38" s="61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1">
        <v>137</v>
      </c>
      <c r="C39" s="61">
        <v>4</v>
      </c>
      <c r="D39" s="61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1">
        <v>158</v>
      </c>
      <c r="C40" s="61">
        <v>5</v>
      </c>
      <c r="D40" s="61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1">
        <v>179</v>
      </c>
      <c r="C41" s="61">
        <v>6</v>
      </c>
      <c r="D41" s="61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1">
        <v>198</v>
      </c>
      <c r="C42" s="61">
        <v>7</v>
      </c>
      <c r="D42" s="61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60</v>
      </c>
      <c r="B43" s="61">
        <v>214</v>
      </c>
      <c r="C43" s="61">
        <v>8</v>
      </c>
      <c r="D43" s="61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65</v>
      </c>
      <c r="B44" s="61">
        <v>229</v>
      </c>
      <c r="C44" s="61">
        <v>9</v>
      </c>
      <c r="D44" s="61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70</v>
      </c>
      <c r="B45" s="61">
        <v>242</v>
      </c>
      <c r="C45" s="61">
        <v>10</v>
      </c>
      <c r="D45" s="61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75</v>
      </c>
      <c r="B46" s="61">
        <v>253</v>
      </c>
      <c r="C46" s="61">
        <v>11</v>
      </c>
      <c r="D46" s="61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80</v>
      </c>
      <c r="B47" s="61">
        <v>262</v>
      </c>
      <c r="C47" s="61">
        <v>12</v>
      </c>
      <c r="D47" s="61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85</v>
      </c>
      <c r="B48" s="61">
        <v>269</v>
      </c>
      <c r="C48" s="61">
        <v>13</v>
      </c>
      <c r="D48" s="61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90</v>
      </c>
      <c r="B49" s="61">
        <v>275</v>
      </c>
      <c r="C49" s="61">
        <v>14</v>
      </c>
      <c r="D49" s="61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1">
        <v>71</v>
      </c>
      <c r="C62" s="61">
        <v>1</v>
      </c>
      <c r="D62" s="61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1">
        <v>98</v>
      </c>
      <c r="C63" s="61">
        <v>2</v>
      </c>
      <c r="D63" s="61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1">
        <v>116</v>
      </c>
      <c r="C64" s="61">
        <v>3</v>
      </c>
      <c r="D64" s="61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1">
        <v>137</v>
      </c>
      <c r="C65" s="61">
        <v>4</v>
      </c>
      <c r="D65" s="61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1">
        <v>158</v>
      </c>
      <c r="C66" s="61">
        <v>5</v>
      </c>
      <c r="D66" s="61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1">
        <v>179</v>
      </c>
      <c r="C67" s="61">
        <v>6</v>
      </c>
      <c r="D67" s="61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1">
        <v>198</v>
      </c>
      <c r="C68" s="61">
        <v>7</v>
      </c>
      <c r="D68" s="61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>
        <v>60</v>
      </c>
      <c r="B69" s="61">
        <v>214</v>
      </c>
      <c r="C69" s="61">
        <v>8</v>
      </c>
      <c r="D69" s="61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>
        <v>65</v>
      </c>
      <c r="B70" s="61">
        <v>229</v>
      </c>
      <c r="C70" s="61">
        <v>9</v>
      </c>
      <c r="D70" s="61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>
        <v>70</v>
      </c>
      <c r="B71" s="61">
        <v>242</v>
      </c>
      <c r="C71" s="61">
        <v>10</v>
      </c>
      <c r="D71" s="61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>
        <v>75</v>
      </c>
      <c r="B72" s="61">
        <v>253</v>
      </c>
      <c r="C72" s="61">
        <v>11</v>
      </c>
      <c r="D72" s="61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>
        <v>80</v>
      </c>
      <c r="B73" s="61">
        <v>262</v>
      </c>
      <c r="C73" s="61">
        <v>12</v>
      </c>
      <c r="D73" s="61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>
        <v>85</v>
      </c>
      <c r="B74" s="61">
        <v>269</v>
      </c>
      <c r="C74" s="61">
        <v>13</v>
      </c>
      <c r="D74" s="61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>
        <v>90</v>
      </c>
      <c r="B75" s="61">
        <v>275</v>
      </c>
      <c r="C75" s="61">
        <v>14</v>
      </c>
      <c r="D75" s="61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1">
        <v>11</v>
      </c>
      <c r="C88" s="61">
        <v>1</v>
      </c>
      <c r="D88" s="61">
        <v>0</v>
      </c>
      <c r="E88" s="54"/>
      <c r="F88" s="54"/>
      <c r="G88" s="54"/>
      <c r="H88" s="91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1">
        <v>65</v>
      </c>
      <c r="C89" s="61">
        <v>2</v>
      </c>
      <c r="D89" s="61">
        <v>32</v>
      </c>
      <c r="E89" s="54"/>
      <c r="F89" s="54"/>
      <c r="G89" s="54"/>
      <c r="H89" s="91">
        <v>1</v>
      </c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1">
        <v>101</v>
      </c>
      <c r="C90" s="61">
        <v>3</v>
      </c>
      <c r="D90" s="61">
        <v>35</v>
      </c>
      <c r="E90" s="91">
        <v>0.2</v>
      </c>
      <c r="F90" s="91"/>
      <c r="G90" s="91"/>
      <c r="H90" s="91">
        <v>0.8</v>
      </c>
      <c r="I90" s="56">
        <f t="shared" si="3"/>
        <v>13.6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1">
        <v>140</v>
      </c>
      <c r="C91" s="61">
        <v>4</v>
      </c>
      <c r="D91" s="61">
        <v>35</v>
      </c>
      <c r="E91" s="91">
        <v>0.4</v>
      </c>
      <c r="F91" s="91"/>
      <c r="G91" s="91"/>
      <c r="H91" s="91">
        <v>0.6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1">
        <v>176</v>
      </c>
      <c r="C92" s="61">
        <v>5</v>
      </c>
      <c r="D92" s="61">
        <v>35</v>
      </c>
      <c r="E92" s="91">
        <v>0.5</v>
      </c>
      <c r="F92" s="91"/>
      <c r="G92" s="91"/>
      <c r="H92" s="91">
        <v>0.5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1">
        <v>206</v>
      </c>
      <c r="C93" s="61">
        <v>6</v>
      </c>
      <c r="D93" s="61">
        <v>35</v>
      </c>
      <c r="E93" s="91"/>
      <c r="F93" s="91"/>
      <c r="G93" s="91"/>
      <c r="H93" s="91"/>
      <c r="I93" s="56">
        <f t="shared" si="3"/>
        <v>13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1">
        <v>228</v>
      </c>
      <c r="C94" s="61">
        <v>7</v>
      </c>
      <c r="D94" s="61">
        <v>35</v>
      </c>
      <c r="E94" s="91"/>
      <c r="F94" s="91"/>
      <c r="G94" s="91"/>
      <c r="H94" s="91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45</v>
      </c>
      <c r="B95" s="61">
        <v>242</v>
      </c>
      <c r="C95" s="61">
        <v>8</v>
      </c>
      <c r="D95" s="61">
        <v>24</v>
      </c>
      <c r="E95" s="91"/>
      <c r="F95" s="91"/>
      <c r="G95" s="91"/>
      <c r="H95" s="91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50</v>
      </c>
      <c r="B96" s="61">
        <v>260</v>
      </c>
      <c r="C96" s="61">
        <v>9</v>
      </c>
      <c r="D96" s="61">
        <v>19</v>
      </c>
      <c r="E96" s="91"/>
      <c r="F96" s="91"/>
      <c r="G96" s="91"/>
      <c r="H96" s="91"/>
      <c r="I96" s="56">
        <f t="shared" si="3"/>
        <v>8.4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55</v>
      </c>
      <c r="B97" s="61">
        <v>278</v>
      </c>
      <c r="C97" s="61">
        <v>10</v>
      </c>
      <c r="D97" s="61">
        <v>16</v>
      </c>
      <c r="E97" s="91"/>
      <c r="F97" s="91"/>
      <c r="G97" s="91"/>
      <c r="H97" s="91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60</v>
      </c>
      <c r="B98" s="61">
        <v>294</v>
      </c>
      <c r="C98" s="61">
        <v>11</v>
      </c>
      <c r="D98" s="61">
        <v>14</v>
      </c>
      <c r="E98" s="91"/>
      <c r="F98" s="91"/>
      <c r="G98" s="91"/>
      <c r="H98" s="91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65</v>
      </c>
      <c r="B99" s="61">
        <v>306</v>
      </c>
      <c r="C99" s="61">
        <v>12</v>
      </c>
      <c r="D99" s="61">
        <v>13</v>
      </c>
      <c r="E99" s="91"/>
      <c r="F99" s="91"/>
      <c r="G99" s="91"/>
      <c r="H99" s="91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70</v>
      </c>
      <c r="B100" s="61">
        <v>315</v>
      </c>
      <c r="C100" s="61">
        <v>13</v>
      </c>
      <c r="D100" s="61">
        <v>13</v>
      </c>
      <c r="E100" s="66"/>
      <c r="F100" s="66"/>
      <c r="G100" s="66"/>
      <c r="H100" s="66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75</v>
      </c>
      <c r="B101" s="61">
        <v>323</v>
      </c>
      <c r="C101" s="61">
        <v>14</v>
      </c>
      <c r="D101" s="61">
        <v>12</v>
      </c>
      <c r="E101" s="66"/>
      <c r="F101" s="66"/>
      <c r="G101" s="66"/>
      <c r="H101" s="66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>
        <v>80</v>
      </c>
      <c r="B102" s="53">
        <v>329</v>
      </c>
      <c r="C102" s="61">
        <v>15</v>
      </c>
      <c r="D102" s="53">
        <v>11</v>
      </c>
      <c r="E102" s="57"/>
      <c r="F102" s="57"/>
      <c r="G102" s="57"/>
      <c r="H102" s="57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noyer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18</v>
      </c>
      <c r="C114" s="53">
        <v>1</v>
      </c>
      <c r="D114" s="61">
        <v>3</v>
      </c>
      <c r="E114" s="54"/>
      <c r="F114" s="54"/>
      <c r="G114" s="54"/>
      <c r="H114" s="54">
        <v>1</v>
      </c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v>54</v>
      </c>
      <c r="C115" s="53">
        <v>2</v>
      </c>
      <c r="D115" s="61">
        <v>14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v>76</v>
      </c>
      <c r="C116" s="53">
        <v>3</v>
      </c>
      <c r="D116" s="61">
        <v>14</v>
      </c>
      <c r="E116" s="54"/>
      <c r="F116" s="54"/>
      <c r="G116" s="54"/>
      <c r="H116" s="54">
        <v>1</v>
      </c>
      <c r="I116" s="56">
        <f t="shared" si="4"/>
        <v>7.2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v>95</v>
      </c>
      <c r="C117" s="53">
        <v>4</v>
      </c>
      <c r="D117" s="61">
        <v>14</v>
      </c>
      <c r="E117" s="54"/>
      <c r="F117" s="54"/>
      <c r="G117" s="54"/>
      <c r="H117" s="54"/>
      <c r="I117" s="56">
        <f t="shared" si="4"/>
        <v>6.6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v>110</v>
      </c>
      <c r="C118" s="53">
        <v>5</v>
      </c>
      <c r="D118" s="61">
        <v>14</v>
      </c>
      <c r="E118" s="54"/>
      <c r="F118" s="54"/>
      <c r="G118" s="54"/>
      <c r="H118" s="54"/>
      <c r="I118" s="56">
        <f t="shared" si="4"/>
        <v>5.8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v>120</v>
      </c>
      <c r="C119" s="53">
        <v>6</v>
      </c>
      <c r="D119" s="61">
        <v>14</v>
      </c>
      <c r="E119" s="54"/>
      <c r="F119" s="54"/>
      <c r="G119" s="54"/>
      <c r="H119" s="54"/>
      <c r="I119" s="56">
        <f t="shared" si="4"/>
        <v>4.8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50</v>
      </c>
      <c r="B120" s="61">
        <v>127</v>
      </c>
      <c r="C120" s="61">
        <v>7</v>
      </c>
      <c r="D120" s="61">
        <v>11</v>
      </c>
      <c r="E120" s="91"/>
      <c r="F120" s="91"/>
      <c r="G120" s="91"/>
      <c r="H120" s="91"/>
      <c r="I120" s="56">
        <f t="shared" si="4"/>
        <v>4.2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55</v>
      </c>
      <c r="B121" s="61">
        <v>134</v>
      </c>
      <c r="C121" s="61">
        <v>8</v>
      </c>
      <c r="D121" s="61">
        <v>9</v>
      </c>
      <c r="E121" s="91"/>
      <c r="F121" s="91"/>
      <c r="G121" s="91"/>
      <c r="H121" s="91"/>
      <c r="I121" s="56">
        <f t="shared" si="4"/>
        <v>3.6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60</v>
      </c>
      <c r="B122" s="61">
        <v>140</v>
      </c>
      <c r="C122" s="61">
        <v>9</v>
      </c>
      <c r="D122" s="61">
        <v>7</v>
      </c>
      <c r="E122" s="91"/>
      <c r="F122" s="91"/>
      <c r="G122" s="91"/>
      <c r="H122" s="91"/>
      <c r="I122" s="56">
        <f t="shared" si="4"/>
        <v>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65</v>
      </c>
      <c r="B123" s="61">
        <v>146</v>
      </c>
      <c r="C123" s="61">
        <v>10</v>
      </c>
      <c r="D123" s="61">
        <v>6</v>
      </c>
      <c r="E123" s="91"/>
      <c r="F123" s="91"/>
      <c r="G123" s="91"/>
      <c r="H123" s="91"/>
      <c r="I123" s="56">
        <f t="shared" si="4"/>
        <v>2.6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70</v>
      </c>
      <c r="B124" s="61">
        <v>150</v>
      </c>
      <c r="C124" s="61">
        <v>11</v>
      </c>
      <c r="D124" s="61">
        <v>5</v>
      </c>
      <c r="E124" s="91"/>
      <c r="F124" s="91"/>
      <c r="G124" s="91"/>
      <c r="H124" s="91"/>
      <c r="I124" s="56">
        <f t="shared" si="4"/>
        <v>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75</v>
      </c>
      <c r="B125" s="61">
        <v>155</v>
      </c>
      <c r="C125" s="61">
        <v>12</v>
      </c>
      <c r="D125" s="61">
        <v>4</v>
      </c>
      <c r="E125" s="91"/>
      <c r="F125" s="91"/>
      <c r="G125" s="91"/>
      <c r="H125" s="91"/>
      <c r="I125" s="56">
        <f t="shared" si="4"/>
        <v>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80</v>
      </c>
      <c r="B126" s="61">
        <v>159</v>
      </c>
      <c r="C126" s="61">
        <v>13</v>
      </c>
      <c r="D126" s="61">
        <v>159</v>
      </c>
      <c r="E126" s="66"/>
      <c r="F126" s="66"/>
      <c r="G126" s="66"/>
      <c r="H126" s="66"/>
      <c r="I126" s="56">
        <f t="shared" si="4"/>
        <v>1.6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/>
      <c r="B127" s="61"/>
      <c r="C127" s="61"/>
      <c r="D127" s="61"/>
      <c r="E127" s="66"/>
      <c r="F127" s="66"/>
      <c r="G127" s="66"/>
      <c r="H127" s="66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cormier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1">
        <v>71</v>
      </c>
      <c r="C140" s="61">
        <v>1</v>
      </c>
      <c r="D140" s="61">
        <v>8</v>
      </c>
      <c r="E140" s="54"/>
      <c r="F140" s="54"/>
      <c r="G140" s="54"/>
      <c r="H140" s="54">
        <v>1</v>
      </c>
      <c r="I140" s="59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1">
        <v>98</v>
      </c>
      <c r="C141" s="61">
        <v>2</v>
      </c>
      <c r="D141" s="61">
        <v>21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1">
        <v>116</v>
      </c>
      <c r="C142" s="61">
        <v>3</v>
      </c>
      <c r="D142" s="61">
        <v>21</v>
      </c>
      <c r="E142" s="54"/>
      <c r="F142" s="54"/>
      <c r="G142" s="54"/>
      <c r="H142" s="54"/>
      <c r="I142" s="59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1">
        <v>137</v>
      </c>
      <c r="C143" s="61">
        <v>4</v>
      </c>
      <c r="D143" s="61">
        <v>21</v>
      </c>
      <c r="E143" s="54"/>
      <c r="F143" s="54"/>
      <c r="G143" s="54"/>
      <c r="H143" s="54"/>
      <c r="I143" s="59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1">
        <v>158</v>
      </c>
      <c r="C144" s="61">
        <v>5</v>
      </c>
      <c r="D144" s="61">
        <v>21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1">
        <v>179</v>
      </c>
      <c r="C145" s="61">
        <v>6</v>
      </c>
      <c r="D145" s="61">
        <v>21</v>
      </c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1">
        <v>198</v>
      </c>
      <c r="C146" s="61">
        <v>7</v>
      </c>
      <c r="D146" s="61">
        <v>21</v>
      </c>
      <c r="E146" s="54"/>
      <c r="F146" s="54"/>
      <c r="G146" s="54"/>
      <c r="H146" s="54"/>
      <c r="I146" s="59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81">
        <v>60</v>
      </c>
      <c r="B147" s="61">
        <v>214</v>
      </c>
      <c r="C147" s="61">
        <v>8</v>
      </c>
      <c r="D147" s="61">
        <v>21</v>
      </c>
      <c r="E147" s="54"/>
      <c r="F147" s="54"/>
      <c r="G147" s="54"/>
      <c r="H147" s="54"/>
      <c r="I147" s="59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81">
        <v>65</v>
      </c>
      <c r="B148" s="61">
        <v>229</v>
      </c>
      <c r="C148" s="61">
        <v>9</v>
      </c>
      <c r="D148" s="61">
        <v>21</v>
      </c>
      <c r="E148" s="54"/>
      <c r="F148" s="54"/>
      <c r="G148" s="54"/>
      <c r="H148" s="54"/>
      <c r="I148" s="59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81">
        <v>70</v>
      </c>
      <c r="B149" s="61">
        <v>242</v>
      </c>
      <c r="C149" s="61">
        <v>10</v>
      </c>
      <c r="D149" s="61">
        <v>21</v>
      </c>
      <c r="E149" s="54"/>
      <c r="F149" s="54"/>
      <c r="G149" s="54"/>
      <c r="H149" s="54"/>
      <c r="I149" s="59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81">
        <v>75</v>
      </c>
      <c r="B150" s="61">
        <v>253</v>
      </c>
      <c r="C150" s="61">
        <v>11</v>
      </c>
      <c r="D150" s="61">
        <v>21</v>
      </c>
      <c r="E150" s="54"/>
      <c r="F150" s="54"/>
      <c r="G150" s="54"/>
      <c r="H150" s="54"/>
      <c r="I150" s="59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81">
        <v>80</v>
      </c>
      <c r="B151" s="61">
        <v>262</v>
      </c>
      <c r="C151" s="61">
        <v>12</v>
      </c>
      <c r="D151" s="61">
        <v>21</v>
      </c>
      <c r="E151" s="54"/>
      <c r="F151" s="54"/>
      <c r="G151" s="54"/>
      <c r="H151" s="54"/>
      <c r="I151" s="59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81">
        <v>85</v>
      </c>
      <c r="B152" s="61">
        <v>269</v>
      </c>
      <c r="C152" s="61">
        <v>13</v>
      </c>
      <c r="D152" s="61">
        <v>21</v>
      </c>
      <c r="E152" s="57"/>
      <c r="F152" s="57"/>
      <c r="G152" s="57"/>
      <c r="H152" s="57"/>
      <c r="I152" s="59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81">
        <v>90</v>
      </c>
      <c r="B153" s="61">
        <v>275</v>
      </c>
      <c r="C153" s="61">
        <v>14</v>
      </c>
      <c r="D153" s="61">
        <v>21</v>
      </c>
      <c r="E153" s="57"/>
      <c r="F153" s="57"/>
      <c r="G153" s="57"/>
      <c r="H153" s="57"/>
      <c r="I153" s="59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81">
        <v>95</v>
      </c>
      <c r="B154" s="53">
        <v>279</v>
      </c>
      <c r="C154" s="53">
        <v>15</v>
      </c>
      <c r="D154" s="53">
        <v>21</v>
      </c>
      <c r="E154" s="57"/>
      <c r="F154" s="57"/>
      <c r="G154" s="57"/>
      <c r="H154" s="57"/>
      <c r="I154" s="59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81">
        <v>100</v>
      </c>
      <c r="B155" s="53">
        <v>282</v>
      </c>
      <c r="C155" s="53">
        <v>16</v>
      </c>
      <c r="D155" s="53">
        <v>21</v>
      </c>
      <c r="E155" s="57"/>
      <c r="F155" s="57"/>
      <c r="G155" s="57"/>
      <c r="H155" s="57"/>
      <c r="I155" s="59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81">
        <v>105</v>
      </c>
      <c r="B156" s="53">
        <v>283</v>
      </c>
      <c r="C156" s="53">
        <v>17</v>
      </c>
      <c r="D156" s="53">
        <v>20</v>
      </c>
      <c r="E156" s="57"/>
      <c r="F156" s="57"/>
      <c r="G156" s="57"/>
      <c r="H156" s="57"/>
      <c r="I156" s="59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81">
        <v>110</v>
      </c>
      <c r="B157" s="53">
        <v>284</v>
      </c>
      <c r="C157" s="53">
        <v>18</v>
      </c>
      <c r="D157" s="53">
        <v>19</v>
      </c>
      <c r="E157" s="57"/>
      <c r="F157" s="57"/>
      <c r="G157" s="57"/>
      <c r="H157" s="57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81">
        <v>115</v>
      </c>
      <c r="B158" s="53">
        <v>284</v>
      </c>
      <c r="C158" s="53">
        <v>19</v>
      </c>
      <c r="D158" s="53">
        <v>18</v>
      </c>
      <c r="E158" s="57"/>
      <c r="F158" s="57"/>
      <c r="G158" s="57"/>
      <c r="H158" s="57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81">
        <v>120</v>
      </c>
      <c r="B159" s="53">
        <v>284</v>
      </c>
      <c r="C159" s="53">
        <v>20</v>
      </c>
      <c r="D159" s="53">
        <v>284</v>
      </c>
      <c r="E159" s="57"/>
      <c r="F159" s="57"/>
      <c r="G159" s="57"/>
      <c r="H159" s="57"/>
      <c r="I159" s="59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charme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châtaignier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noyer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cormier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371.95849973474657</v>
      </c>
      <c r="T3" s="60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389.12604446638119</v>
      </c>
      <c r="AO3" s="60">
        <f>IF('Données projet'!E10&gt;30,$AM$33-$H$33,LOOKUP('Données projet'!$E$10,$A$3:$A$203,AM3:AM203)-LOOKUP('Données projet'!$E$10,$A$3:$A$203,$H$3:$H$203))</f>
        <v>243.23852967152732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327.81662150328646</v>
      </c>
      <c r="BJ3" s="60">
        <f>IF('Données projet'!E11&gt;30,$BH$33-$H$33,LOOKUP('Données projet'!$E$11,$A$3:$A$203,BH3:BH203)-LOOKUP('Données projet'!$E$11,$A$3:$A$203,$H$3:$H$203))</f>
        <v>320.24200483294322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183.76011586303667</v>
      </c>
      <c r="CE3" s="60">
        <f>IF('Données projet'!E12&gt;30,$CC$33-$H$33,LOOKUP('Données projet'!$E$12,$A$3:$A$203,CC3:CC203)-LOOKUP('Données projet'!$E$12,$A$3:$A$203,$H$3:$H$203))</f>
        <v>174.66985829331708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434.82222444324242</v>
      </c>
      <c r="CZ3" s="60">
        <f>IF('Données projet'!E13&gt;30,$CX$33-$H$33,LOOKUP('Données projet'!$E$13,$A$3:$A$203,CX3:CX203)-LOOKUP('Données projet'!$E$13,$A$3:$A$203,$H$3:$H$203))</f>
        <v>269.61868559913393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0">
        <f t="shared" si="0"/>
        <v>260.61190763210914</v>
      </c>
      <c r="S4" s="60">
        <f ca="1">AVERAGE(OFFSET($R$3,0,0,'Données projet'!$E$9+1,1))-AVERAGE(OFFSET($H$3,0,0,'Données projet'!$E$9+1,1))</f>
        <v>371.95849973474657</v>
      </c>
      <c r="T4" s="60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1.1285083252605668</v>
      </c>
      <c r="AK4" s="14">
        <f>EXP(-1.0587+0.8836*LN(AJ4)+0.284)</f>
        <v>0.51279676560670906</v>
      </c>
      <c r="AL4" s="22">
        <f t="shared" ref="AL4:AL67" si="4">(AJ4+AK4)*0.475*44/12</f>
        <v>2.8586063665938393</v>
      </c>
      <c r="AM4" s="60">
        <f t="shared" ref="AM4:AM67" si="5">AL4+(AD4+AE4)*44/12</f>
        <v>260.7474952554827</v>
      </c>
      <c r="AN4" s="60">
        <f ca="1">AVERAGE(OFFSET($AM$3,0,0,'Données projet'!$E$10+1,1))-AVERAGE(OFFSET($H$3,0,0,'Données projet'!$E$10+1,1))</f>
        <v>389.12604446638119</v>
      </c>
      <c r="AO4" s="60">
        <f>$AO$3</f>
        <v>243.23852967152732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0.93188372027207511</v>
      </c>
      <c r="BF4" s="14">
        <f>EXP(-1.0587+0.8836*LN(BE4)+0.284)</f>
        <v>0.43299221190803017</v>
      </c>
      <c r="BG4" s="22">
        <f t="shared" ref="BG4:BG67" si="7">(BE4+BF4)*0.475*44/12</f>
        <v>2.3771589152136832</v>
      </c>
      <c r="BH4" s="60">
        <f t="shared" ref="BH4:BH67" si="8">BG4+(AY4+AZ4)*44/12</f>
        <v>260.26604780410253</v>
      </c>
      <c r="BI4" s="60">
        <f ca="1">AVERAGE(OFFSET($BH$3,0,0,'Données projet'!$E$11+1,1))-AVERAGE(OFFSET($H$3,0,0,'Données projet'!$E$11+1,1))</f>
        <v>327.81662150328646</v>
      </c>
      <c r="BJ4" s="60">
        <f>$BJ$3</f>
        <v>320.24200483294322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1.1554831727638066</v>
      </c>
      <c r="BZ4" s="14">
        <f>BY4*VLOOKUP('Données projet'!$B$12,Paramètres!$A$1:$I$89,3,0)*VLOOKUP('Données projet'!$B$12,Paramètres!$A$1:$I$89,5,0)</f>
        <v>0.93732794974600009</v>
      </c>
      <c r="CA4" s="14">
        <f>EXP(-1.0587+0.8836*LN(BZ4)+0.284)</f>
        <v>0.43522662320395211</v>
      </c>
      <c r="CB4" s="22">
        <f t="shared" ref="CB4:CB67" si="10">(BZ4+CA4)*0.475*44/12</f>
        <v>2.3905325478878332</v>
      </c>
      <c r="CC4" s="60">
        <f t="shared" ref="CC4:CC67" si="11">CB4+(BT4+BU4)*44/12</f>
        <v>260.27942143677672</v>
      </c>
      <c r="CD4" s="60">
        <f ca="1">AVERAGE(OFFSET($CC$3,0,0,'Données projet'!$E$12+1,1))-AVERAGE(OFFSET($H$3,0,0,'Données projet'!$E$12+1,1))</f>
        <v>183.76011586303667</v>
      </c>
      <c r="CE4" s="60">
        <f>$CE$3</f>
        <v>174.66985829331708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1.276509417098018</v>
      </c>
      <c r="CV4" s="14">
        <f>EXP(-1.0587+0.8836*LN(CU4)+0.284)</f>
        <v>0.57178780904389981</v>
      </c>
      <c r="CW4" s="22">
        <f t="shared" ref="CW4:CW67" si="13">(CU4+CV4)*0.475*44/12</f>
        <v>3.2191176688638401</v>
      </c>
      <c r="CX4" s="60">
        <f t="shared" ref="CX4:CX67" si="14">CW4+(CO4+CP4)*44/12</f>
        <v>261.10800655775267</v>
      </c>
      <c r="CY4" s="60">
        <f ca="1">AVERAGE(OFFSET($CX$3,0,0,'Données projet'!$E$13+1,1))-AVERAGE(OFFSET($H$3,0,0,'Données projet'!$E$13+1,1))</f>
        <v>434.82222444324242</v>
      </c>
      <c r="CZ4" s="60">
        <f>$CZ$3</f>
        <v>269.61868559913393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0">
        <f t="shared" si="0"/>
        <v>262.32044908771906</v>
      </c>
      <c r="S5" s="60">
        <f ca="1">AVERAGE(OFFSET($R$3,0,0,'Données projet'!$E$9+1,1))-AVERAGE(OFFSET($H$3,0,0,'Données projet'!$E$9+1,1))</f>
        <v>371.95849973474657</v>
      </c>
      <c r="T5" s="60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1.3383050022934102</v>
      </c>
      <c r="AK5" s="14">
        <f t="shared" ref="AK5:AK68" si="35">EXP(-1.0587+0.8836*LN(AJ5)+0.284)</f>
        <v>0.59617828357056835</v>
      </c>
      <c r="AL5" s="22">
        <f t="shared" si="4"/>
        <v>3.3692250562130952</v>
      </c>
      <c r="AM5" s="60">
        <f t="shared" si="5"/>
        <v>262.48033616732425</v>
      </c>
      <c r="AN5" s="60">
        <f ca="1">AVERAGE(OFFSET($AM$3,0,0,'Données projet'!$E$10+1,1))-AVERAGE(OFFSET($H$3,0,0,'Données projet'!$E$10+1,1))</f>
        <v>389.12604446638119</v>
      </c>
      <c r="AO5" s="60">
        <f t="shared" ref="AO5:AO68" si="36">$AO$3</f>
        <v>243.23852967152732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1.1844070759794372</v>
      </c>
      <c r="BF5" s="14">
        <f t="shared" ref="BF5:BF68" si="37">EXP(-1.0587+0.8836*LN(BE5)+0.284)</f>
        <v>0.53517712549257934</v>
      </c>
      <c r="BG5" s="22">
        <f t="shared" si="7"/>
        <v>2.9949424842304286</v>
      </c>
      <c r="BH5" s="60">
        <f t="shared" si="8"/>
        <v>262.10605359534156</v>
      </c>
      <c r="BI5" s="60">
        <f ca="1">AVERAGE(OFFSET($BH$3,0,0,'Données projet'!$E$11+1,1))-AVERAGE(OFFSET($H$3,0,0,'Données projet'!$E$11+1,1))</f>
        <v>327.81662150328646</v>
      </c>
      <c r="BJ5" s="60">
        <f t="shared" ref="BJ5:BJ68" si="38">$BJ$3</f>
        <v>320.24200483294322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1.335141362540313</v>
      </c>
      <c r="BZ5" s="14">
        <f>BY5*VLOOKUP('Données projet'!$B$12,Paramètres!$A$1:$I$89,3,0)*VLOOKUP('Données projet'!$B$12,Paramètres!$A$1:$I$89,5,0)</f>
        <v>1.0830666732927021</v>
      </c>
      <c r="CA5" s="14">
        <f t="shared" ref="CA5:CA68" si="39">EXP(-1.0587+0.8836*LN(BZ5)+0.284)</f>
        <v>0.49450808094428522</v>
      </c>
      <c r="CB5" s="22">
        <f t="shared" si="10"/>
        <v>2.7476093636294192</v>
      </c>
      <c r="CC5" s="60">
        <f t="shared" si="11"/>
        <v>261.85872047474055</v>
      </c>
      <c r="CD5" s="60">
        <f ca="1">AVERAGE(OFFSET($CC$3,0,0,'Données projet'!$E$12+1,1))-AVERAGE(OFFSET($H$3,0,0,'Données projet'!$E$12+1,1))</f>
        <v>183.76011586303667</v>
      </c>
      <c r="CE5" s="60">
        <f t="shared" ref="CE5:CE68" si="40">$CE$3</f>
        <v>174.66985829331708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1.5138204124302508</v>
      </c>
      <c r="CV5" s="14">
        <f t="shared" ref="CV5:CV68" si="41">EXP(-1.0587+0.8836*LN(CU5)+0.284)</f>
        <v>0.6647613585453318</v>
      </c>
      <c r="CW5" s="22">
        <f t="shared" si="13"/>
        <v>3.7943632511158056</v>
      </c>
      <c r="CX5" s="60">
        <f t="shared" si="14"/>
        <v>262.90547436222693</v>
      </c>
      <c r="CY5" s="60">
        <f ca="1">AVERAGE(OFFSET($CX$3,0,0,'Données projet'!$E$13+1,1))-AVERAGE(OFFSET($H$3,0,0,'Données projet'!$E$13+1,1))</f>
        <v>434.82222444324242</v>
      </c>
      <c r="CZ5" s="60">
        <f t="shared" ref="CZ5:CZ68" si="42">$CZ$3</f>
        <v>269.61868559913393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0">
        <f t="shared" si="0"/>
        <v>264.1161634225117</v>
      </c>
      <c r="S6" s="60">
        <f ca="1">AVERAGE(OFFSET($R$3,0,0,'Données projet'!$E$9+1,1))-AVERAGE(OFFSET($H$3,0,0,'Données projet'!$E$9+1,1))</f>
        <v>371.95849973474657</v>
      </c>
      <c r="T6" s="60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1.5871041790941314</v>
      </c>
      <c r="AK6" s="14">
        <f t="shared" si="35"/>
        <v>0.69311776056276053</v>
      </c>
      <c r="AL6" s="22">
        <f t="shared" si="4"/>
        <v>3.9713865449024204</v>
      </c>
      <c r="AM6" s="60">
        <f t="shared" si="5"/>
        <v>264.30471987823574</v>
      </c>
      <c r="AN6" s="60">
        <f ca="1">AVERAGE(OFFSET($AM$3,0,0,'Données projet'!$E$10+1,1))-AVERAGE(OFFSET($H$3,0,0,'Données projet'!$E$10+1,1))</f>
        <v>389.12604446638119</v>
      </c>
      <c r="AO6" s="60">
        <f t="shared" si="36"/>
        <v>243.23852967152732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1.5053596184946649</v>
      </c>
      <c r="BF6" s="14">
        <f t="shared" si="37"/>
        <v>0.66147738405820555</v>
      </c>
      <c r="BG6" s="22">
        <f t="shared" si="7"/>
        <v>3.7739077794462492</v>
      </c>
      <c r="BH6" s="60">
        <f t="shared" si="8"/>
        <v>264.10724111277955</v>
      </c>
      <c r="BI6" s="60">
        <f ca="1">AVERAGE(OFFSET($BH$3,0,0,'Données projet'!$E$11+1,1))-AVERAGE(OFFSET($H$3,0,0,'Données projet'!$E$11+1,1))</f>
        <v>327.81662150328646</v>
      </c>
      <c r="BJ6" s="60">
        <f t="shared" si="38"/>
        <v>320.24200483294322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1.5427333776762726</v>
      </c>
      <c r="BZ6" s="14">
        <f>BY6*VLOOKUP('Données projet'!$B$12,Paramètres!$A$1:$I$89,3,0)*VLOOKUP('Données projet'!$B$12,Paramètres!$A$1:$I$89,5,0)</f>
        <v>1.2514653159709925</v>
      </c>
      <c r="CA6" s="14">
        <f t="shared" si="39"/>
        <v>0.5618641624425772</v>
      </c>
      <c r="CB6" s="22">
        <f t="shared" si="10"/>
        <v>3.158215508236967</v>
      </c>
      <c r="CC6" s="60">
        <f t="shared" si="11"/>
        <v>263.49154884157031</v>
      </c>
      <c r="CD6" s="60">
        <f ca="1">AVERAGE(OFFSET($CC$3,0,0,'Données projet'!$E$12+1,1))-AVERAGE(OFFSET($H$3,0,0,'Données projet'!$E$12+1,1))</f>
        <v>183.76011586303667</v>
      </c>
      <c r="CE6" s="60">
        <f t="shared" si="40"/>
        <v>174.66985829331708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1.7952489894671322</v>
      </c>
      <c r="CV6" s="14">
        <f t="shared" si="41"/>
        <v>0.77285254569166117</v>
      </c>
      <c r="CW6" s="22">
        <f t="shared" si="13"/>
        <v>4.472776840401564</v>
      </c>
      <c r="CX6" s="60">
        <f t="shared" si="14"/>
        <v>264.80611017373485</v>
      </c>
      <c r="CY6" s="60">
        <f ca="1">AVERAGE(OFFSET($CX$3,0,0,'Données projet'!$E$13+1,1))-AVERAGE(OFFSET($H$3,0,0,'Données projet'!$E$13+1,1))</f>
        <v>434.82222444324242</v>
      </c>
      <c r="CZ6" s="60">
        <f t="shared" si="42"/>
        <v>269.61868559913393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0">
        <f t="shared" si="0"/>
        <v>266.01473029332345</v>
      </c>
      <c r="S7" s="60">
        <f ca="1">AVERAGE(OFFSET($R$3,0,0,'Données projet'!$E$9+1,1))-AVERAGE(OFFSET($H$3,0,0,'Données projet'!$E$9+1,1))</f>
        <v>371.95849973474657</v>
      </c>
      <c r="T7" s="60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1.882156661584242</v>
      </c>
      <c r="AK7" s="14">
        <f t="shared" si="35"/>
        <v>0.80581974091760233</v>
      </c>
      <c r="AL7" s="22">
        <f t="shared" si="4"/>
        <v>4.6815589010240446</v>
      </c>
      <c r="AM7" s="60">
        <f t="shared" si="5"/>
        <v>266.2371144565796</v>
      </c>
      <c r="AN7" s="60">
        <f ca="1">AVERAGE(OFFSET($AM$3,0,0,'Données projet'!$E$10+1,1))-AVERAGE(OFFSET($H$3,0,0,'Données projet'!$E$10+1,1))</f>
        <v>389.12604446638119</v>
      </c>
      <c r="AO7" s="60">
        <f t="shared" si="36"/>
        <v>243.23852967152732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1.9132843993864705</v>
      </c>
      <c r="BF7" s="14">
        <f t="shared" si="37"/>
        <v>0.81758413948982178</v>
      </c>
      <c r="BG7" s="22">
        <f t="shared" si="7"/>
        <v>4.7562627052095419</v>
      </c>
      <c r="BH7" s="60">
        <f t="shared" si="8"/>
        <v>266.31181826076511</v>
      </c>
      <c r="BI7" s="60">
        <f ca="1">AVERAGE(OFFSET($BH$3,0,0,'Données projet'!$E$11+1,1))-AVERAGE(OFFSET($H$3,0,0,'Données projet'!$E$11+1,1))</f>
        <v>327.81662150328646</v>
      </c>
      <c r="BJ7" s="60">
        <f t="shared" si="38"/>
        <v>320.24200483294322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1.7826024579660036</v>
      </c>
      <c r="BZ7" s="14">
        <f>BY7*VLOOKUP('Données projet'!$B$12,Paramètres!$A$1:$I$89,3,0)*VLOOKUP('Données projet'!$B$12,Paramètres!$A$1:$I$89,5,0)</f>
        <v>1.4460471139020221</v>
      </c>
      <c r="CA7" s="14">
        <f t="shared" si="39"/>
        <v>0.63839469808960891</v>
      </c>
      <c r="CB7" s="22">
        <f t="shared" si="10"/>
        <v>3.630402822552091</v>
      </c>
      <c r="CC7" s="60">
        <f t="shared" si="11"/>
        <v>265.18595837810761</v>
      </c>
      <c r="CD7" s="60">
        <f ca="1">AVERAGE(OFFSET($CC$3,0,0,'Données projet'!$E$12+1,1))-AVERAGE(OFFSET($H$3,0,0,'Données projet'!$E$12+1,1))</f>
        <v>183.76011586303667</v>
      </c>
      <c r="CE7" s="60">
        <f t="shared" si="40"/>
        <v>174.66985829331708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2.1289968794969294</v>
      </c>
      <c r="CV7" s="14">
        <f t="shared" si="41"/>
        <v>0.89851952088359754</v>
      </c>
      <c r="CW7" s="22">
        <f t="shared" si="13"/>
        <v>5.272924397329418</v>
      </c>
      <c r="CX7" s="60">
        <f t="shared" si="14"/>
        <v>266.82847995288495</v>
      </c>
      <c r="CY7" s="60">
        <f ca="1">AVERAGE(OFFSET($CX$3,0,0,'Données projet'!$E$13+1,1))-AVERAGE(OFFSET($H$3,0,0,'Données projet'!$E$13+1,1))</f>
        <v>434.82222444324242</v>
      </c>
      <c r="CZ7" s="60">
        <f t="shared" si="42"/>
        <v>269.61868559913393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0">
        <f t="shared" si="0"/>
        <v>268.03465872166612</v>
      </c>
      <c r="S8" s="60">
        <f ca="1">AVERAGE(OFFSET($R$3,0,0,'Données projet'!$E$9+1,1))-AVERAGE(OFFSET($H$3,0,0,'Données projet'!$E$9+1,1))</f>
        <v>371.95849973474657</v>
      </c>
      <c r="T8" s="60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2.2320612253493612</v>
      </c>
      <c r="AK8" s="14">
        <f t="shared" si="35"/>
        <v>0.93684723116212032</v>
      </c>
      <c r="AL8" s="22">
        <f t="shared" si="4"/>
        <v>5.5191822284241638</v>
      </c>
      <c r="AM8" s="60">
        <f t="shared" si="5"/>
        <v>268.29696000620191</v>
      </c>
      <c r="AN8" s="60">
        <f ca="1">AVERAGE(OFFSET($AM$3,0,0,'Données projet'!$E$10+1,1))-AVERAGE(OFFSET($H$3,0,0,'Données projet'!$E$10+1,1))</f>
        <v>389.12604446638119</v>
      </c>
      <c r="AO8" s="60">
        <f t="shared" si="36"/>
        <v>243.23852967152732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2.4317492962885807</v>
      </c>
      <c r="BF8" s="14">
        <f t="shared" si="37"/>
        <v>1.010531639108154</v>
      </c>
      <c r="BG8" s="22">
        <f t="shared" si="7"/>
        <v>5.9953059624826457</v>
      </c>
      <c r="BH8" s="60">
        <f t="shared" si="8"/>
        <v>268.7730837402604</v>
      </c>
      <c r="BI8" s="60">
        <f ca="1">AVERAGE(OFFSET($BH$3,0,0,'Données projet'!$E$11+1,1))-AVERAGE(OFFSET($H$3,0,0,'Données projet'!$E$11+1,1))</f>
        <v>327.81662150328646</v>
      </c>
      <c r="BJ8" s="60">
        <f t="shared" si="38"/>
        <v>320.24200483294322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2.0597671439071181</v>
      </c>
      <c r="BZ8" s="14">
        <f>BY8*VLOOKUP('Données projet'!$B$12,Paramètres!$A$1:$I$89,3,0)*VLOOKUP('Données projet'!$B$12,Paramètres!$A$1:$I$89,5,0)</f>
        <v>1.6708831071374544</v>
      </c>
      <c r="CA8" s="14">
        <f t="shared" si="39"/>
        <v>0.7253493242516148</v>
      </c>
      <c r="CB8" s="22">
        <f t="shared" si="10"/>
        <v>4.1734381513359624</v>
      </c>
      <c r="CC8" s="60">
        <f t="shared" si="11"/>
        <v>266.95121592911374</v>
      </c>
      <c r="CD8" s="60">
        <f ca="1">AVERAGE(OFFSET($CC$3,0,0,'Données projet'!$E$12+1,1))-AVERAGE(OFFSET($H$3,0,0,'Données projet'!$E$12+1,1))</f>
        <v>183.76011586303667</v>
      </c>
      <c r="CE8" s="60">
        <f t="shared" si="40"/>
        <v>174.66985829331708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2.5247905663787855</v>
      </c>
      <c r="CV8" s="14">
        <f t="shared" si="41"/>
        <v>1.0446201334387359</v>
      </c>
      <c r="CW8" s="22">
        <f t="shared" si="13"/>
        <v>6.2167236355155167</v>
      </c>
      <c r="CX8" s="60">
        <f t="shared" si="14"/>
        <v>268.99450141329328</v>
      </c>
      <c r="CY8" s="60">
        <f ca="1">AVERAGE(OFFSET($CX$3,0,0,'Données projet'!$E$13+1,1))-AVERAGE(OFFSET($H$3,0,0,'Données projet'!$E$13+1,1))</f>
        <v>434.82222444324242</v>
      </c>
      <c r="CZ8" s="60">
        <f t="shared" si="42"/>
        <v>269.61868559913393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0">
        <f t="shared" si="0"/>
        <v>270.19779917460153</v>
      </c>
      <c r="S9" s="60">
        <f ca="1">AVERAGE(OFFSET($R$3,0,0,'Données projet'!$E$9+1,1))-AVERAGE(OFFSET($H$3,0,0,'Données projet'!$E$9+1,1))</f>
        <v>371.95849973474657</v>
      </c>
      <c r="T9" s="60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2.6470152115364192</v>
      </c>
      <c r="AK9" s="14">
        <f t="shared" si="35"/>
        <v>1.0891799865025611</v>
      </c>
      <c r="AL9" s="22">
        <f t="shared" si="4"/>
        <v>6.5072066365845567</v>
      </c>
      <c r="AM9" s="60">
        <f t="shared" si="5"/>
        <v>270.50720663658456</v>
      </c>
      <c r="AN9" s="60">
        <f ca="1">AVERAGE(OFFSET($AM$3,0,0,'Données projet'!$E$10+1,1))-AVERAGE(OFFSET($H$3,0,0,'Données projet'!$E$10+1,1))</f>
        <v>389.12604446638119</v>
      </c>
      <c r="AO9" s="60">
        <f t="shared" si="36"/>
        <v>243.23852967152732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3.0907086483829831</v>
      </c>
      <c r="BF9" s="14">
        <f t="shared" si="37"/>
        <v>1.2490141923201104</v>
      </c>
      <c r="BG9" s="22">
        <f t="shared" si="7"/>
        <v>7.5583506142245538</v>
      </c>
      <c r="BH9" s="60">
        <f t="shared" si="8"/>
        <v>271.55835061422454</v>
      </c>
      <c r="BI9" s="60">
        <f ca="1">AVERAGE(OFFSET($BH$3,0,0,'Données projet'!$E$11+1,1))-AVERAGE(OFFSET($H$3,0,0,'Données projet'!$E$11+1,1))</f>
        <v>327.81662150328646</v>
      </c>
      <c r="BJ9" s="60">
        <f t="shared" si="38"/>
        <v>320.24200483294322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2.3800262745964411</v>
      </c>
      <c r="BZ9" s="14">
        <f>BY9*VLOOKUP('Données projet'!$B$12,Paramètres!$A$1:$I$89,3,0)*VLOOKUP('Données projet'!$B$12,Paramètres!$A$1:$I$89,5,0)</f>
        <v>1.9306773139526332</v>
      </c>
      <c r="CA9" s="14">
        <f t="shared" si="39"/>
        <v>0.82414788808039763</v>
      </c>
      <c r="CB9" s="22">
        <f t="shared" si="10"/>
        <v>4.797987226874195</v>
      </c>
      <c r="CC9" s="60">
        <f t="shared" si="11"/>
        <v>268.79798722687417</v>
      </c>
      <c r="CD9" s="60">
        <f ca="1">AVERAGE(OFFSET($CC$3,0,0,'Données projet'!$E$12+1,1))-AVERAGE(OFFSET($H$3,0,0,'Données projet'!$E$12+1,1))</f>
        <v>183.76011586303667</v>
      </c>
      <c r="CE9" s="60">
        <f t="shared" si="40"/>
        <v>174.66985829331708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2.9941647474756214</v>
      </c>
      <c r="CV9" s="14">
        <f t="shared" si="41"/>
        <v>1.2144769232308428</v>
      </c>
      <c r="CW9" s="22">
        <f t="shared" si="13"/>
        <v>7.3300509098137594</v>
      </c>
      <c r="CX9" s="60">
        <f t="shared" si="14"/>
        <v>271.33005090981374</v>
      </c>
      <c r="CY9" s="60">
        <f ca="1">AVERAGE(OFFSET($CX$3,0,0,'Données projet'!$E$13+1,1))-AVERAGE(OFFSET($H$3,0,0,'Données projet'!$E$13+1,1))</f>
        <v>434.82222444324242</v>
      </c>
      <c r="CZ9" s="60">
        <f t="shared" si="42"/>
        <v>269.61868559913393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0">
        <f t="shared" si="0"/>
        <v>272.5299485819337</v>
      </c>
      <c r="S10" s="60">
        <f ca="1">AVERAGE(OFFSET($R$3,0,0,'Données projet'!$E$9+1,1))-AVERAGE(OFFSET($H$3,0,0,'Données projet'!$E$9+1,1))</f>
        <v>371.95849973474657</v>
      </c>
      <c r="T10" s="60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3.1391117100779837</v>
      </c>
      <c r="AK10" s="14">
        <f t="shared" si="35"/>
        <v>1.2662822747804323</v>
      </c>
      <c r="AL10" s="22">
        <f t="shared" si="4"/>
        <v>7.6727278569617399</v>
      </c>
      <c r="AM10" s="60">
        <f t="shared" si="5"/>
        <v>272.89495007918396</v>
      </c>
      <c r="AN10" s="60">
        <f ca="1">AVERAGE(OFFSET($AM$3,0,0,'Données projet'!$E$10+1,1))-AVERAGE(OFFSET($H$3,0,0,'Données projet'!$E$10+1,1))</f>
        <v>389.12604446638119</v>
      </c>
      <c r="AO10" s="60">
        <f t="shared" si="36"/>
        <v>243.23852967152732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3.9282338700657551</v>
      </c>
      <c r="BF10" s="14">
        <f t="shared" si="37"/>
        <v>1.5437779404847436</v>
      </c>
      <c r="BG10" s="22">
        <f t="shared" si="7"/>
        <v>9.5304205700421178</v>
      </c>
      <c r="BH10" s="60">
        <f t="shared" si="8"/>
        <v>274.75264279226434</v>
      </c>
      <c r="BI10" s="60">
        <f ca="1">AVERAGE(OFFSET($BH$3,0,0,'Données projet'!$E$11+1,1))-AVERAGE(OFFSET($H$3,0,0,'Données projet'!$E$11+1,1))</f>
        <v>327.81662150328646</v>
      </c>
      <c r="BJ10" s="60">
        <f t="shared" si="38"/>
        <v>320.24200483294322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2.7500803110319185</v>
      </c>
      <c r="BZ10" s="14">
        <f>BY10*VLOOKUP('Données projet'!$B$12,Paramètres!$A$1:$I$89,3,0)*VLOOKUP('Données projet'!$B$12,Paramètres!$A$1:$I$89,5,0)</f>
        <v>2.2308651483090927</v>
      </c>
      <c r="CA10" s="14">
        <f t="shared" si="39"/>
        <v>0.93640363162696849</v>
      </c>
      <c r="CB10" s="22">
        <f t="shared" si="10"/>
        <v>5.5163264583886393</v>
      </c>
      <c r="CC10" s="60">
        <f t="shared" si="11"/>
        <v>270.73854868061085</v>
      </c>
      <c r="CD10" s="60">
        <f ca="1">AVERAGE(OFFSET($CC$3,0,0,'Données projet'!$E$12+1,1))-AVERAGE(OFFSET($H$3,0,0,'Données projet'!$E$12+1,1))</f>
        <v>183.76011586303667</v>
      </c>
      <c r="CE10" s="60">
        <f t="shared" si="40"/>
        <v>174.66985829331708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3.5507984917275546</v>
      </c>
      <c r="CV10" s="14">
        <f t="shared" si="41"/>
        <v>1.4119526800665059</v>
      </c>
      <c r="CW10" s="22">
        <f t="shared" si="13"/>
        <v>8.6434582908746549</v>
      </c>
      <c r="CX10" s="60">
        <f t="shared" si="14"/>
        <v>273.86568051309689</v>
      </c>
      <c r="CY10" s="60">
        <f ca="1">AVERAGE(OFFSET($CX$3,0,0,'Données projet'!$E$13+1,1))-AVERAGE(OFFSET($H$3,0,0,'Données projet'!$E$13+1,1))</f>
        <v>434.82222444324242</v>
      </c>
      <c r="CZ10" s="60">
        <f t="shared" si="42"/>
        <v>269.61868559913393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0">
        <f t="shared" si="0"/>
        <v>275.06156519923923</v>
      </c>
      <c r="S11" s="60">
        <f ca="1">AVERAGE(OFFSET($R$3,0,0,'Données projet'!$E$9+1,1))-AVERAGE(OFFSET($H$3,0,0,'Données projet'!$E$9+1,1))</f>
        <v>371.95849973474657</v>
      </c>
      <c r="T11" s="60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3.7226919911159508</v>
      </c>
      <c r="AK11" s="14">
        <f t="shared" si="35"/>
        <v>1.4721816589487393</v>
      </c>
      <c r="AL11" s="22">
        <f t="shared" si="4"/>
        <v>9.0477382738626684</v>
      </c>
      <c r="AM11" s="60">
        <f t="shared" si="5"/>
        <v>275.49218271830711</v>
      </c>
      <c r="AN11" s="60">
        <f ca="1">AVERAGE(OFFSET($AM$3,0,0,'Données projet'!$E$10+1,1))-AVERAGE(OFFSET($H$3,0,0,'Données projet'!$E$10+1,1))</f>
        <v>389.12604446638119</v>
      </c>
      <c r="AO11" s="60">
        <f t="shared" si="36"/>
        <v>243.23852967152732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4.9927130290993551</v>
      </c>
      <c r="BF11" s="14">
        <f t="shared" si="37"/>
        <v>1.9081050833380053</v>
      </c>
      <c r="BG11" s="22">
        <f t="shared" si="7"/>
        <v>12.018924879161736</v>
      </c>
      <c r="BH11" s="60">
        <f t="shared" si="8"/>
        <v>278.46336932360617</v>
      </c>
      <c r="BI11" s="60">
        <f ca="1">AVERAGE(OFFSET($BH$3,0,0,'Données projet'!$E$11+1,1))-AVERAGE(OFFSET($H$3,0,0,'Données projet'!$E$11+1,1))</f>
        <v>327.81662150328646</v>
      </c>
      <c r="BJ11" s="60">
        <f t="shared" si="38"/>
        <v>320.24200483294322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3.1776715231464374</v>
      </c>
      <c r="BZ11" s="14">
        <f>BY11*VLOOKUP('Données projet'!$B$12,Paramètres!$A$1:$I$89,3,0)*VLOOKUP('Données projet'!$B$12,Paramètres!$A$1:$I$89,5,0)</f>
        <v>2.5777271395763903</v>
      </c>
      <c r="CA11" s="14">
        <f t="shared" si="39"/>
        <v>1.0639495338227891</v>
      </c>
      <c r="CB11" s="22">
        <f t="shared" si="10"/>
        <v>6.3425868728369039</v>
      </c>
      <c r="CC11" s="60">
        <f t="shared" si="11"/>
        <v>272.78703131728139</v>
      </c>
      <c r="CD11" s="60">
        <f ca="1">AVERAGE(OFFSET($CC$3,0,0,'Données projet'!$E$12+1,1))-AVERAGE(OFFSET($H$3,0,0,'Données projet'!$E$12+1,1))</f>
        <v>183.76011586303667</v>
      </c>
      <c r="CE11" s="60">
        <f t="shared" si="40"/>
        <v>174.66985829331708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4.2109138915901738</v>
      </c>
      <c r="CV11" s="14">
        <f t="shared" si="41"/>
        <v>1.6415382891289827</v>
      </c>
      <c r="CW11" s="22">
        <f t="shared" si="13"/>
        <v>10.193020881419196</v>
      </c>
      <c r="CX11" s="60">
        <f t="shared" si="14"/>
        <v>276.63746532586367</v>
      </c>
      <c r="CY11" s="60">
        <f ca="1">AVERAGE(OFFSET($CX$3,0,0,'Données projet'!$E$13+1,1))-AVERAGE(OFFSET($H$3,0,0,'Données projet'!$E$13+1,1))</f>
        <v>434.82222444324242</v>
      </c>
      <c r="CZ11" s="60">
        <f t="shared" si="42"/>
        <v>269.61868559913393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0">
        <f t="shared" si="0"/>
        <v>277.8286133100172</v>
      </c>
      <c r="S12" s="60">
        <f ca="1">AVERAGE(OFFSET($R$3,0,0,'Données projet'!$E$9+1,1))-AVERAGE(OFFSET($H$3,0,0,'Données projet'!$E$9+1,1))</f>
        <v>371.95849973474657</v>
      </c>
      <c r="T12" s="60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4.4147634556065434</v>
      </c>
      <c r="AK12" s="14">
        <f t="shared" si="35"/>
        <v>1.7115605896962163</v>
      </c>
      <c r="AL12" s="22">
        <f t="shared" si="4"/>
        <v>10.670014378902303</v>
      </c>
      <c r="AM12" s="60">
        <f t="shared" si="5"/>
        <v>278.33668104556898</v>
      </c>
      <c r="AN12" s="60">
        <f ca="1">AVERAGE(OFFSET($AM$3,0,0,'Données projet'!$E$10+1,1))-AVERAGE(OFFSET($H$3,0,0,'Données projet'!$E$10+1,1))</f>
        <v>389.12604446638119</v>
      </c>
      <c r="AO12" s="60">
        <f t="shared" si="36"/>
        <v>243.23852967152732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6.3456464700054127</v>
      </c>
      <c r="BF12" s="14">
        <f t="shared" si="37"/>
        <v>2.3584123814576028</v>
      </c>
      <c r="BG12" s="22">
        <f t="shared" si="7"/>
        <v>15.159569166298086</v>
      </c>
      <c r="BH12" s="60">
        <f t="shared" si="8"/>
        <v>282.82623583296476</v>
      </c>
      <c r="BI12" s="60">
        <f ca="1">AVERAGE(OFFSET($BH$3,0,0,'Données projet'!$E$11+1,1))-AVERAGE(OFFSET($H$3,0,0,'Données projet'!$E$11+1,1))</f>
        <v>327.81662150328646</v>
      </c>
      <c r="BJ12" s="60">
        <f t="shared" si="38"/>
        <v>320.24200483294322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3.6717459735664435</v>
      </c>
      <c r="BZ12" s="14">
        <f>BY12*VLOOKUP('Données projet'!$B$12,Paramètres!$A$1:$I$89,3,0)*VLOOKUP('Données projet'!$B$12,Paramètres!$A$1:$I$89,5,0)</f>
        <v>2.9785203337570989</v>
      </c>
      <c r="CA12" s="14">
        <f t="shared" si="39"/>
        <v>1.2088682404562439</v>
      </c>
      <c r="CB12" s="22">
        <f t="shared" si="10"/>
        <v>7.2930351000882387</v>
      </c>
      <c r="CC12" s="60">
        <f t="shared" si="11"/>
        <v>274.9597017667549</v>
      </c>
      <c r="CD12" s="60">
        <f ca="1">AVERAGE(OFFSET($CC$3,0,0,'Données projet'!$E$12+1,1))-AVERAGE(OFFSET($H$3,0,0,'Données projet'!$E$12+1,1))</f>
        <v>183.76011586303667</v>
      </c>
      <c r="CE12" s="60">
        <f t="shared" si="40"/>
        <v>174.66985829331708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4.993748826833631</v>
      </c>
      <c r="CV12" s="14">
        <f t="shared" si="41"/>
        <v>1.9084548602220754</v>
      </c>
      <c r="CW12" s="22">
        <f t="shared" si="13"/>
        <v>12.021338088288688</v>
      </c>
      <c r="CX12" s="60">
        <f t="shared" si="14"/>
        <v>279.68800475495539</v>
      </c>
      <c r="CY12" s="60">
        <f ca="1">AVERAGE(OFFSET($CX$3,0,0,'Données projet'!$E$13+1,1))-AVERAGE(OFFSET($H$3,0,0,'Données projet'!$E$13+1,1))</f>
        <v>434.82222444324242</v>
      </c>
      <c r="CZ12" s="60">
        <f t="shared" si="42"/>
        <v>269.61868559913393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0">
        <f t="shared" si="0"/>
        <v>280.87356140756339</v>
      </c>
      <c r="S13" s="60">
        <f ca="1">AVERAGE(OFFSET($R$3,0,0,'Données projet'!$E$9+1,1))-AVERAGE(OFFSET($H$3,0,0,'Données projet'!$E$9+1,1))</f>
        <v>371.95849973474657</v>
      </c>
      <c r="T13" s="60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5.2354952855276293</v>
      </c>
      <c r="AK13" s="14">
        <f t="shared" si="35"/>
        <v>1.9898628911686913</v>
      </c>
      <c r="AL13" s="22">
        <f t="shared" si="4"/>
        <v>12.584165491079425</v>
      </c>
      <c r="AM13" s="60">
        <f t="shared" si="5"/>
        <v>281.47305437996829</v>
      </c>
      <c r="AN13" s="60">
        <f ca="1">AVERAGE(OFFSET($AM$3,0,0,'Données projet'!$E$10+1,1))-AVERAGE(OFFSET($H$3,0,0,'Données projet'!$E$10+1,1))</f>
        <v>389.12604446638119</v>
      </c>
      <c r="AO13" s="60">
        <f t="shared" si="36"/>
        <v>243.23852967152732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8.0652000000000008</v>
      </c>
      <c r="BF13" s="14">
        <f t="shared" si="37"/>
        <v>2.9149909035839161</v>
      </c>
      <c r="BG13" s="22">
        <f t="shared" si="7"/>
        <v>19.123832490408656</v>
      </c>
      <c r="BH13" s="60">
        <f t="shared" si="8"/>
        <v>288.01272137929749</v>
      </c>
      <c r="BI13" s="60">
        <f ca="1">AVERAGE(OFFSET($BH$3,0,0,'Données projet'!$E$11+1,1))-AVERAGE(OFFSET($H$3,0,0,'Données projet'!$E$11+1,1))</f>
        <v>327.81662150328646</v>
      </c>
      <c r="BJ13" s="60">
        <f t="shared" si="38"/>
        <v>320.24200483294322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4.2426406871192865</v>
      </c>
      <c r="BZ13" s="14">
        <f>BY13*VLOOKUP('Données projet'!$B$12,Paramètres!$A$1:$I$89,3,0)*VLOOKUP('Données projet'!$B$12,Paramètres!$A$1:$I$89,5,0)</f>
        <v>3.4416301253911654</v>
      </c>
      <c r="CA13" s="14">
        <f t="shared" si="39"/>
        <v>1.3735260708589017</v>
      </c>
      <c r="CB13" s="22">
        <f t="shared" si="10"/>
        <v>8.3863970418021996</v>
      </c>
      <c r="CC13" s="60">
        <f t="shared" si="11"/>
        <v>277.27528593069104</v>
      </c>
      <c r="CD13" s="60">
        <f ca="1">AVERAGE(OFFSET($CC$3,0,0,'Données projet'!$E$12+1,1))-AVERAGE(OFFSET($H$3,0,0,'Données projet'!$E$12+1,1))</f>
        <v>183.76011586303667</v>
      </c>
      <c r="CE13" s="60">
        <f t="shared" si="40"/>
        <v>174.66985829331708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5.922117618055843</v>
      </c>
      <c r="CV13" s="14">
        <f t="shared" si="41"/>
        <v>2.2187724633811925</v>
      </c>
      <c r="CW13" s="22">
        <f t="shared" si="13"/>
        <v>14.178716891836169</v>
      </c>
      <c r="CX13" s="60">
        <f t="shared" si="14"/>
        <v>283.06760578072505</v>
      </c>
      <c r="CY13" s="60">
        <f ca="1">AVERAGE(OFFSET($CX$3,0,0,'Données projet'!$E$13+1,1))-AVERAGE(OFFSET($H$3,0,0,'Données projet'!$E$13+1,1))</f>
        <v>434.82222444324242</v>
      </c>
      <c r="CZ13" s="60">
        <f t="shared" si="42"/>
        <v>269.61868559913393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0">
        <f t="shared" si="0"/>
        <v>284.24656181124851</v>
      </c>
      <c r="S14" s="60">
        <f ca="1">AVERAGE(OFFSET($R$3,0,0,'Données projet'!$E$9+1,1))-AVERAGE(OFFSET($H$3,0,0,'Données projet'!$E$9+1,1))</f>
        <v>371.95849973474657</v>
      </c>
      <c r="T14" s="60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6.2088062385249874</v>
      </c>
      <c r="AK14" s="14">
        <f t="shared" si="35"/>
        <v>2.3134175614273764</v>
      </c>
      <c r="AL14" s="22">
        <f t="shared" si="4"/>
        <v>14.842873118250367</v>
      </c>
      <c r="AM14" s="60">
        <f t="shared" si="5"/>
        <v>284.95398422936148</v>
      </c>
      <c r="AN14" s="60">
        <f ca="1">AVERAGE(OFFSET($AM$3,0,0,'Données projet'!$E$10+1,1))-AVERAGE(OFFSET($H$3,0,0,'Données projet'!$E$10+1,1))</f>
        <v>389.12604446638119</v>
      </c>
      <c r="AO14" s="60">
        <f t="shared" si="36"/>
        <v>243.23852967152732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15.983760000000002</v>
      </c>
      <c r="BF14" s="14">
        <f t="shared" si="37"/>
        <v>5.3348570279475842</v>
      </c>
      <c r="BG14" s="22">
        <f t="shared" si="7"/>
        <v>37.129924657008708</v>
      </c>
      <c r="BH14" s="60">
        <f t="shared" si="8"/>
        <v>307.24103576811984</v>
      </c>
      <c r="BI14" s="60">
        <f ca="1">AVERAGE(OFFSET($BH$3,0,0,'Données projet'!$E$11+1,1))-AVERAGE(OFFSET($H$3,0,0,'Données projet'!$E$11+1,1))</f>
        <v>327.81662150328646</v>
      </c>
      <c r="BJ14" s="60">
        <f t="shared" si="38"/>
        <v>320.24200483294322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0.9</v>
      </c>
      <c r="BY14" s="13">
        <f>IF('Données projet'!$A$114&gt;35,BY13+BX14-CG13,IF(A14&lt;'Données projet'!$A$114,$BV$205^A14,IF(A14='Données projet'!$A$114,'Données projet'!$B$114,BY13+BX14-CG13)))</f>
        <v>4.9022999220494095</v>
      </c>
      <c r="BZ14" s="14">
        <f>BY14*VLOOKUP('Données projet'!$B$12,Paramètres!$A$1:$I$89,3,0)*VLOOKUP('Données projet'!$B$12,Paramètres!$A$1:$I$89,5,0)</f>
        <v>3.9767456967664816</v>
      </c>
      <c r="CA14" s="14">
        <f t="shared" si="39"/>
        <v>1.5606116565830799</v>
      </c>
      <c r="CB14" s="22">
        <f t="shared" si="10"/>
        <v>9.6442307237504838</v>
      </c>
      <c r="CC14" s="60">
        <f t="shared" si="11"/>
        <v>279.75534183486161</v>
      </c>
      <c r="CD14" s="60">
        <f ca="1">AVERAGE(OFFSET($CC$3,0,0,'Données projet'!$E$12+1,1))-AVERAGE(OFFSET($H$3,0,0,'Données projet'!$E$12+1,1))</f>
        <v>183.76011586303667</v>
      </c>
      <c r="CE14" s="60">
        <f t="shared" si="40"/>
        <v>174.66985829331708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7.023075909151216</v>
      </c>
      <c r="CV14" s="14">
        <f t="shared" si="41"/>
        <v>2.5795481710716444</v>
      </c>
      <c r="CW14" s="22">
        <f t="shared" si="13"/>
        <v>16.724570273054812</v>
      </c>
      <c r="CX14" s="60">
        <f t="shared" si="14"/>
        <v>286.83568138416598</v>
      </c>
      <c r="CY14" s="60">
        <f ca="1">AVERAGE(OFFSET($CX$3,0,0,'Données projet'!$E$13+1,1))-AVERAGE(OFFSET($H$3,0,0,'Données projet'!$E$13+1,1))</f>
        <v>434.82222444324242</v>
      </c>
      <c r="CZ14" s="60">
        <f t="shared" si="42"/>
        <v>269.61868559913393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0">
        <f t="shared" si="0"/>
        <v>288.00684477481775</v>
      </c>
      <c r="S15" s="60">
        <f ca="1">AVERAGE(OFFSET($R$3,0,0,'Données projet'!$E$9+1,1))-AVERAGE(OFFSET($H$3,0,0,'Données projet'!$E$9+1,1))</f>
        <v>371.95849973474657</v>
      </c>
      <c r="T15" s="60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7.3630617172185726</v>
      </c>
      <c r="AK15" s="14">
        <f t="shared" si="35"/>
        <v>2.6895827030460873</v>
      </c>
      <c r="AL15" s="22">
        <f t="shared" si="4"/>
        <v>17.508355698627614</v>
      </c>
      <c r="AM15" s="60">
        <f t="shared" si="5"/>
        <v>288.84168903196093</v>
      </c>
      <c r="AN15" s="60">
        <f ca="1">AVERAGE(OFFSET($AM$3,0,0,'Données projet'!$E$10+1,1))-AVERAGE(OFFSET($H$3,0,0,'Données projet'!$E$10+1,1))</f>
        <v>389.12604446638119</v>
      </c>
      <c r="AO15" s="60">
        <f t="shared" si="36"/>
        <v>243.23852967152732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23.90232</v>
      </c>
      <c r="BF15" s="14">
        <f t="shared" si="37"/>
        <v>7.6127522913266521</v>
      </c>
      <c r="BG15" s="22">
        <f t="shared" si="7"/>
        <v>54.88875090739392</v>
      </c>
      <c r="BH15" s="60">
        <f t="shared" si="8"/>
        <v>326.22208424072721</v>
      </c>
      <c r="BI15" s="60">
        <f ca="1">AVERAGE(OFFSET($BH$3,0,0,'Données projet'!$E$11+1,1))-AVERAGE(OFFSET($H$3,0,0,'Données projet'!$E$11+1,1))</f>
        <v>327.81662150328646</v>
      </c>
      <c r="BJ15" s="60">
        <f t="shared" si="38"/>
        <v>320.24200483294322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0.9</v>
      </c>
      <c r="BY15" s="13">
        <f>IF('Données projet'!$A$114&gt;35,BY14+BX15-CG14,IF(A15&lt;'Données projet'!$A$114,$BV$205^A15,IF(A15='Données projet'!$A$114,'Données projet'!$B$114,BY14+BX15-CG14)))</f>
        <v>5.6645250677694134</v>
      </c>
      <c r="BZ15" s="14">
        <f>BY15*VLOOKUP('Données projet'!$B$12,Paramètres!$A$1:$I$89,3,0)*VLOOKUP('Données projet'!$B$12,Paramètres!$A$1:$I$89,5,0)</f>
        <v>4.5950627349745483</v>
      </c>
      <c r="CA15" s="14">
        <f t="shared" si="39"/>
        <v>1.7731798429861607</v>
      </c>
      <c r="CB15" s="22">
        <f t="shared" si="10"/>
        <v>11.091355823281567</v>
      </c>
      <c r="CC15" s="60">
        <f t="shared" si="11"/>
        <v>282.42468915661487</v>
      </c>
      <c r="CD15" s="60">
        <f ca="1">AVERAGE(OFFSET($CC$3,0,0,'Données projet'!$E$12+1,1))-AVERAGE(OFFSET($H$3,0,0,'Données projet'!$E$12+1,1))</f>
        <v>183.76011586303667</v>
      </c>
      <c r="CE15" s="60">
        <f t="shared" si="40"/>
        <v>174.66985829331708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8.3287091555423185</v>
      </c>
      <c r="CV15" s="14">
        <f t="shared" si="41"/>
        <v>2.99898654625401</v>
      </c>
      <c r="CW15" s="22">
        <f t="shared" si="13"/>
        <v>19.729070013961937</v>
      </c>
      <c r="CX15" s="60">
        <f t="shared" si="14"/>
        <v>291.06240334729523</v>
      </c>
      <c r="CY15" s="60">
        <f ca="1">AVERAGE(OFFSET($CX$3,0,0,'Données projet'!$E$13+1,1))-AVERAGE(OFFSET($H$3,0,0,'Données projet'!$E$13+1,1))</f>
        <v>434.82222444324242</v>
      </c>
      <c r="CZ15" s="60">
        <f t="shared" si="42"/>
        <v>269.61868559913393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0">
        <f t="shared" si="0"/>
        <v>292.22436618065581</v>
      </c>
      <c r="S16" s="60">
        <f ca="1">AVERAGE(OFFSET($R$3,0,0,'Données projet'!$E$9+1,1))-AVERAGE(OFFSET($H$3,0,0,'Données projet'!$E$9+1,1))</f>
        <v>371.95849973474657</v>
      </c>
      <c r="T16" s="60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8.7319004280039128</v>
      </c>
      <c r="AK16" s="14">
        <f t="shared" si="35"/>
        <v>3.1269128570379721</v>
      </c>
      <c r="AL16" s="22">
        <f t="shared" si="4"/>
        <v>20.654099804781278</v>
      </c>
      <c r="AM16" s="60">
        <f t="shared" si="5"/>
        <v>293.2096553603368</v>
      </c>
      <c r="AN16" s="60">
        <f ca="1">AVERAGE(OFFSET($AM$3,0,0,'Données projet'!$E$10+1,1))-AVERAGE(OFFSET($H$3,0,0,'Données projet'!$E$10+1,1))</f>
        <v>389.12604446638119</v>
      </c>
      <c r="AO16" s="60">
        <f t="shared" si="36"/>
        <v>243.23852967152732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31.820880000000006</v>
      </c>
      <c r="BF16" s="14">
        <f t="shared" si="37"/>
        <v>9.8027641140385384</v>
      </c>
      <c r="BG16" s="22">
        <f t="shared" si="7"/>
        <v>72.494513498617124</v>
      </c>
      <c r="BH16" s="60">
        <f t="shared" si="8"/>
        <v>345.0500690541727</v>
      </c>
      <c r="BI16" s="60">
        <f ca="1">AVERAGE(OFFSET($BH$3,0,0,'Données projet'!$E$11+1,1))-AVERAGE(OFFSET($H$3,0,0,'Données projet'!$E$11+1,1))</f>
        <v>327.81662150328646</v>
      </c>
      <c r="BJ16" s="60">
        <f t="shared" si="38"/>
        <v>320.24200483294322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0.9</v>
      </c>
      <c r="BY16" s="13">
        <f>IF('Données projet'!$A$114&gt;35,BY15+BX16-CG15,IF(A16&lt;'Données projet'!$A$114,$BV$205^A16,IF(A16='Données projet'!$A$114,'Données projet'!$B$114,BY15+BX16-CG15)))</f>
        <v>6.5452633975063188</v>
      </c>
      <c r="BZ16" s="14">
        <f>BY16*VLOOKUP('Données projet'!$B$12,Paramètres!$A$1:$I$89,3,0)*VLOOKUP('Données projet'!$B$12,Paramètres!$A$1:$I$89,5,0)</f>
        <v>5.3095176680571257</v>
      </c>
      <c r="CA16" s="14">
        <f t="shared" si="39"/>
        <v>2.0147015705729765</v>
      </c>
      <c r="CB16" s="22">
        <f t="shared" si="10"/>
        <v>12.756348507280761</v>
      </c>
      <c r="CC16" s="60">
        <f t="shared" si="11"/>
        <v>285.31190406283628</v>
      </c>
      <c r="CD16" s="60">
        <f ca="1">AVERAGE(OFFSET($CC$3,0,0,'Données projet'!$E$12+1,1))-AVERAGE(OFFSET($H$3,0,0,'Données projet'!$E$12+1,1))</f>
        <v>183.76011586303667</v>
      </c>
      <c r="CE16" s="60">
        <f t="shared" si="40"/>
        <v>174.66985829331708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9.8770676972503271</v>
      </c>
      <c r="CV16" s="14">
        <f t="shared" si="41"/>
        <v>3.4866262260480037</v>
      </c>
      <c r="CW16" s="22">
        <f t="shared" si="13"/>
        <v>23.275100249744593</v>
      </c>
      <c r="CX16" s="60">
        <f t="shared" si="14"/>
        <v>295.83065580530013</v>
      </c>
      <c r="CY16" s="60">
        <f ca="1">AVERAGE(OFFSET($CX$3,0,0,'Données projet'!$E$13+1,1))-AVERAGE(OFFSET($H$3,0,0,'Données projet'!$E$13+1,1))</f>
        <v>434.82222444324242</v>
      </c>
      <c r="CZ16" s="60">
        <f t="shared" si="42"/>
        <v>269.61868559913393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0">
        <f t="shared" si="0"/>
        <v>296.98175505469334</v>
      </c>
      <c r="S17" s="60">
        <f ca="1">AVERAGE(OFFSET($R$3,0,0,'Données projet'!$E$9+1,1))-AVERAGE(OFFSET($H$3,0,0,'Données projet'!$E$9+1,1))</f>
        <v>371.95849973474657</v>
      </c>
      <c r="T17" s="60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10.355214720837244</v>
      </c>
      <c r="AK17" s="14">
        <f t="shared" si="35"/>
        <v>3.6353535455279977</v>
      </c>
      <c r="AL17" s="22">
        <f t="shared" si="4"/>
        <v>24.366906397252794</v>
      </c>
      <c r="AM17" s="60">
        <f t="shared" si="5"/>
        <v>298.14468417503059</v>
      </c>
      <c r="AN17" s="60">
        <f ca="1">AVERAGE(OFFSET($AM$3,0,0,'Données projet'!$E$10+1,1))-AVERAGE(OFFSET($H$3,0,0,'Données projet'!$E$10+1,1))</f>
        <v>389.12604446638119</v>
      </c>
      <c r="AO17" s="60">
        <f t="shared" si="36"/>
        <v>243.23852967152732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39.739440000000002</v>
      </c>
      <c r="BF17" s="14">
        <f t="shared" si="37"/>
        <v>11.929559204083212</v>
      </c>
      <c r="BG17" s="22">
        <f t="shared" si="7"/>
        <v>89.990173613778268</v>
      </c>
      <c r="BH17" s="60">
        <f t="shared" si="8"/>
        <v>363.76795139155604</v>
      </c>
      <c r="BI17" s="60">
        <f ca="1">AVERAGE(OFFSET($BH$3,0,0,'Données projet'!$E$11+1,1))-AVERAGE(OFFSET($H$3,0,0,'Données projet'!$E$11+1,1))</f>
        <v>327.81662150328646</v>
      </c>
      <c r="BJ17" s="60">
        <f t="shared" si="38"/>
        <v>320.24200483294322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0.9</v>
      </c>
      <c r="BY17" s="13">
        <f>IF('Données projet'!$A$114&gt;35,BY16+BX17-CG16,IF(A17&lt;'Données projet'!$A$114,$BV$205^A17,IF(A17='Données projet'!$A$114,'Données projet'!$B$114,BY16+BX17-CG16)))</f>
        <v>7.5629417171254145</v>
      </c>
      <c r="BZ17" s="14">
        <f>BY17*VLOOKUP('Données projet'!$B$12,Paramètres!$A$1:$I$89,3,0)*VLOOKUP('Données projet'!$B$12,Paramètres!$A$1:$I$89,5,0)</f>
        <v>6.1350583209321368</v>
      </c>
      <c r="CA17" s="14">
        <f t="shared" si="39"/>
        <v>2.2891205505886729</v>
      </c>
      <c r="CB17" s="22">
        <f t="shared" si="10"/>
        <v>14.672111534565408</v>
      </c>
      <c r="CC17" s="60">
        <f t="shared" si="11"/>
        <v>288.4498893123432</v>
      </c>
      <c r="CD17" s="60">
        <f ca="1">AVERAGE(OFFSET($CC$3,0,0,'Données projet'!$E$12+1,1))-AVERAGE(OFFSET($H$3,0,0,'Données projet'!$E$12+1,1))</f>
        <v>183.76011586303667</v>
      </c>
      <c r="CE17" s="60">
        <f t="shared" si="40"/>
        <v>174.66985829331708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11.713275667832292</v>
      </c>
      <c r="CV17" s="14">
        <f t="shared" si="41"/>
        <v>4.0535568441780185</v>
      </c>
      <c r="CW17" s="22">
        <f t="shared" si="13"/>
        <v>27.460566625084624</v>
      </c>
      <c r="CX17" s="60">
        <f t="shared" si="14"/>
        <v>301.23834440286237</v>
      </c>
      <c r="CY17" s="60">
        <f ca="1">AVERAGE(OFFSET($CX$3,0,0,'Données projet'!$E$13+1,1))-AVERAGE(OFFSET($H$3,0,0,'Données projet'!$E$13+1,1))</f>
        <v>434.82222444324242</v>
      </c>
      <c r="CZ17" s="60">
        <f t="shared" si="42"/>
        <v>269.61868559913393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0">
        <f t="shared" si="0"/>
        <v>302.3766155842269</v>
      </c>
      <c r="S18" s="60">
        <f ca="1">AVERAGE(OFFSET($R$3,0,0,'Données projet'!$E$9+1,1))-AVERAGE(OFFSET($H$3,0,0,'Données projet'!$E$9+1,1))</f>
        <v>371.95849973474657</v>
      </c>
      <c r="T18" s="60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12.28031318024969</v>
      </c>
      <c r="AK18" s="14">
        <f t="shared" si="35"/>
        <v>4.2264674473537802</v>
      </c>
      <c r="AL18" s="22">
        <f t="shared" si="4"/>
        <v>28.749309593076038</v>
      </c>
      <c r="AM18" s="60">
        <f t="shared" si="5"/>
        <v>303.74930959307602</v>
      </c>
      <c r="AN18" s="60">
        <f ca="1">AVERAGE(OFFSET($AM$3,0,0,'Données projet'!$E$10+1,1))-AVERAGE(OFFSET($H$3,0,0,'Données projet'!$E$10+1,1))</f>
        <v>389.12604446638119</v>
      </c>
      <c r="AO18" s="60">
        <f t="shared" si="36"/>
        <v>243.23852967152732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47.657999999999994</v>
      </c>
      <c r="BF18" s="14">
        <f t="shared" si="37"/>
        <v>14.007249652087213</v>
      </c>
      <c r="BG18" s="22">
        <f t="shared" si="7"/>
        <v>107.40030981071855</v>
      </c>
      <c r="BH18" s="60">
        <f t="shared" si="8"/>
        <v>382.40030981071857</v>
      </c>
      <c r="BI18" s="60">
        <f ca="1">AVERAGE(OFFSET($BH$3,0,0,'Données projet'!$E$11+1,1))-AVERAGE(OFFSET($H$3,0,0,'Données projet'!$E$11+1,1))</f>
        <v>327.81662150328646</v>
      </c>
      <c r="BJ18" s="60">
        <f t="shared" si="38"/>
        <v>320.24200483294322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32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0.9</v>
      </c>
      <c r="BY18" s="13">
        <f>IF('Données projet'!$A$114&gt;35,BY17+BX18-CG17,IF(A18&lt;'Données projet'!$A$114,$BV$205^A18,IF(A18='Données projet'!$A$114,'Données projet'!$B$114,BY17+BX18-CG17)))</f>
        <v>8.7388518907318247</v>
      </c>
      <c r="BZ18" s="14">
        <f>BY18*VLOOKUP('Données projet'!$B$12,Paramètres!$A$1:$I$89,3,0)*VLOOKUP('Données projet'!$B$12,Paramètres!$A$1:$I$89,5,0)</f>
        <v>7.0889566537616568</v>
      </c>
      <c r="CA18" s="14">
        <f t="shared" si="39"/>
        <v>2.600917660295031</v>
      </c>
      <c r="CB18" s="22">
        <f t="shared" si="10"/>
        <v>16.876531096982067</v>
      </c>
      <c r="CC18" s="60">
        <f t="shared" si="11"/>
        <v>291.87653109698209</v>
      </c>
      <c r="CD18" s="60">
        <f ca="1">AVERAGE(OFFSET($CC$3,0,0,'Données projet'!$E$12+1,1))-AVERAGE(OFFSET($H$3,0,0,'Données projet'!$E$12+1,1))</f>
        <v>183.76011586303667</v>
      </c>
      <c r="CE18" s="60">
        <f t="shared" si="40"/>
        <v>174.66985829331708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13.890846056348009</v>
      </c>
      <c r="CV18" s="14">
        <f t="shared" si="41"/>
        <v>4.7126712253314631</v>
      </c>
      <c r="CW18" s="22">
        <f t="shared" si="13"/>
        <v>32.401125932258417</v>
      </c>
      <c r="CX18" s="60">
        <f t="shared" si="14"/>
        <v>307.40112593225842</v>
      </c>
      <c r="CY18" s="60">
        <f ca="1">AVERAGE(OFFSET($CX$3,0,0,'Données projet'!$E$13+1,1))-AVERAGE(OFFSET($H$3,0,0,'Données projet'!$E$13+1,1))</f>
        <v>434.82222444324242</v>
      </c>
      <c r="CZ18" s="60">
        <f t="shared" si="42"/>
        <v>269.61868559913393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0">
        <f t="shared" si="0"/>
        <v>308.52424831494073</v>
      </c>
      <c r="S19" s="60">
        <f ca="1">AVERAGE(OFFSET($R$3,0,0,'Données projet'!$E$9+1,1))-AVERAGE(OFFSET($H$3,0,0,'Données projet'!$E$9+1,1))</f>
        <v>371.95849973474657</v>
      </c>
      <c r="T19" s="60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14.563299349221147</v>
      </c>
      <c r="AK19" s="14">
        <f t="shared" si="35"/>
        <v>4.9136973501560082</v>
      </c>
      <c r="AL19" s="22">
        <f t="shared" si="4"/>
        <v>33.922435918081874</v>
      </c>
      <c r="AM19" s="60">
        <f t="shared" si="5"/>
        <v>310.1446581403041</v>
      </c>
      <c r="AN19" s="60">
        <f ca="1">AVERAGE(OFFSET($AM$3,0,0,'Données projet'!$E$10+1,1))-AVERAGE(OFFSET($H$3,0,0,'Données projet'!$E$10+1,1))</f>
        <v>389.12604446638119</v>
      </c>
      <c r="AO19" s="60">
        <f t="shared" si="36"/>
        <v>243.23852967152732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13.6</v>
      </c>
      <c r="BD19" s="13">
        <f>IF('Données projet'!$A$88&gt;35,BD18+BC19-BL18,IF(A19&lt;'Données projet'!$A$88,$BA$205^A19,IF(A19='Données projet'!$A$88,'Données projet'!$B$88,BD18+BC19-BL18)))</f>
        <v>46.599999999999994</v>
      </c>
      <c r="BE19" s="14">
        <f>BD19*VLOOKUP('Données projet'!$B$11,Paramètres!$A$1:$I$89,3,0)*VLOOKUP('Données projet'!$B$11,Paramètres!$A$1:$I$89,5,0)</f>
        <v>34.167119999999997</v>
      </c>
      <c r="BF19" s="14">
        <f t="shared" si="37"/>
        <v>10.438748234359947</v>
      </c>
      <c r="BG19" s="22">
        <f t="shared" si="7"/>
        <v>77.688553841510227</v>
      </c>
      <c r="BH19" s="60">
        <f t="shared" si="8"/>
        <v>353.91077606373244</v>
      </c>
      <c r="BI19" s="60">
        <f ca="1">AVERAGE(OFFSET($BH$3,0,0,'Données projet'!$E$11+1,1))-AVERAGE(OFFSET($H$3,0,0,'Données projet'!$E$11+1,1))</f>
        <v>327.81662150328646</v>
      </c>
      <c r="BJ19" s="60">
        <f t="shared" si="38"/>
        <v>320.24200483294322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0.9</v>
      </c>
      <c r="BY19" s="13">
        <f>IF('Données projet'!$A$114&gt;35,BY18+BX19-CG18,IF(A19&lt;'Données projet'!$A$114,$BV$205^A19,IF(A19='Données projet'!$A$114,'Données projet'!$B$114,BY18+BX19-CG18)))</f>
        <v>10.097596309015799</v>
      </c>
      <c r="BZ19" s="14">
        <f>BY19*VLOOKUP('Données projet'!$B$12,Paramètres!$A$1:$I$89,3,0)*VLOOKUP('Données projet'!$B$12,Paramètres!$A$1:$I$89,5,0)</f>
        <v>8.1911701258736169</v>
      </c>
      <c r="CA19" s="14">
        <f t="shared" si="39"/>
        <v>2.9551841094148328</v>
      </c>
      <c r="CB19" s="22">
        <f t="shared" si="10"/>
        <v>19.413233626460713</v>
      </c>
      <c r="CC19" s="60">
        <f t="shared" si="11"/>
        <v>295.63545584868297</v>
      </c>
      <c r="CD19" s="60">
        <f ca="1">AVERAGE(OFFSET($CC$3,0,0,'Données projet'!$E$12+1,1))-AVERAGE(OFFSET($H$3,0,0,'Données projet'!$E$12+1,1))</f>
        <v>183.76011586303667</v>
      </c>
      <c r="CE19" s="60">
        <f t="shared" si="40"/>
        <v>174.66985829331708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16.473240247479655</v>
      </c>
      <c r="CV19" s="14">
        <f t="shared" si="41"/>
        <v>5.4789585866954251</v>
      </c>
      <c r="CW19" s="22">
        <f t="shared" si="13"/>
        <v>38.233412969521595</v>
      </c>
      <c r="CX19" s="60">
        <f t="shared" si="14"/>
        <v>314.4556351917438</v>
      </c>
      <c r="CY19" s="60">
        <f ca="1">AVERAGE(OFFSET($CX$3,0,0,'Données projet'!$E$13+1,1))-AVERAGE(OFFSET($H$3,0,0,'Données projet'!$E$13+1,1))</f>
        <v>434.82222444324242</v>
      </c>
      <c r="CZ19" s="60">
        <f t="shared" si="42"/>
        <v>269.61868559913393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0">
        <f t="shared" si="0"/>
        <v>315.56086702747444</v>
      </c>
      <c r="S20" s="60">
        <f ca="1">AVERAGE(OFFSET($R$3,0,0,'Données projet'!$E$9+1,1))-AVERAGE(OFFSET($H$3,0,0,'Données projet'!$E$9+1,1))</f>
        <v>371.95849973474657</v>
      </c>
      <c r="T20" s="60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17.270706766349157</v>
      </c>
      <c r="AK20" s="14">
        <f t="shared" si="35"/>
        <v>5.7126718588704986</v>
      </c>
      <c r="AL20" s="22">
        <f t="shared" si="4"/>
        <v>40.029384438924232</v>
      </c>
      <c r="AM20" s="60">
        <f t="shared" si="5"/>
        <v>317.4738288833687</v>
      </c>
      <c r="AN20" s="60">
        <f ca="1">AVERAGE(OFFSET($AM$3,0,0,'Données projet'!$E$10+1,1))-AVERAGE(OFFSET($H$3,0,0,'Données projet'!$E$10+1,1))</f>
        <v>389.12604446638119</v>
      </c>
      <c r="AO20" s="60">
        <f t="shared" si="36"/>
        <v>243.23852967152732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13.6</v>
      </c>
      <c r="BD20" s="13">
        <f>IF('Données projet'!$A$88&gt;35,BD19+BC20-BL19,IF(A20&lt;'Données projet'!$A$88,$BA$205^A20,IF(A20='Données projet'!$A$88,'Données projet'!$B$88,BD19+BC20-BL19)))</f>
        <v>60.199999999999996</v>
      </c>
      <c r="BE20" s="14">
        <f>BD20*VLOOKUP('Données projet'!$B$11,Paramètres!$A$1:$I$89,3,0)*VLOOKUP('Données projet'!$B$11,Paramètres!$A$1:$I$89,5,0)</f>
        <v>44.138639999999995</v>
      </c>
      <c r="BF20" s="14">
        <f t="shared" si="37"/>
        <v>13.089229634046784</v>
      </c>
      <c r="BG20" s="22">
        <f t="shared" si="7"/>
        <v>99.671872945964807</v>
      </c>
      <c r="BH20" s="60">
        <f t="shared" si="8"/>
        <v>377.11631739040928</v>
      </c>
      <c r="BI20" s="60">
        <f ca="1">AVERAGE(OFFSET($BH$3,0,0,'Données projet'!$E$11+1,1))-AVERAGE(OFFSET($H$3,0,0,'Données projet'!$E$11+1,1))</f>
        <v>327.81662150328646</v>
      </c>
      <c r="BJ20" s="60">
        <f t="shared" si="38"/>
        <v>320.24200483294322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0.9</v>
      </c>
      <c r="BY20" s="13">
        <f>IF('Données projet'!$A$114&gt;35,BY19+BX20-CG19,IF(A20&lt;'Données projet'!$A$114,$BV$205^A20,IF(A20='Données projet'!$A$114,'Données projet'!$B$114,BY19+BX20-CG19)))</f>
        <v>11.667602620429678</v>
      </c>
      <c r="BZ20" s="14">
        <f>BY20*VLOOKUP('Données projet'!$B$12,Paramètres!$A$1:$I$89,3,0)*VLOOKUP('Données projet'!$B$12,Paramètres!$A$1:$I$89,5,0)</f>
        <v>9.4647592456925551</v>
      </c>
      <c r="CA20" s="14">
        <f t="shared" si="39"/>
        <v>3.3577045724497516</v>
      </c>
      <c r="CB20" s="22">
        <f t="shared" si="10"/>
        <v>22.332457816597849</v>
      </c>
      <c r="CC20" s="60">
        <f t="shared" si="11"/>
        <v>299.77690226104232</v>
      </c>
      <c r="CD20" s="60">
        <f ca="1">AVERAGE(OFFSET($CC$3,0,0,'Données projet'!$E$12+1,1))-AVERAGE(OFFSET($H$3,0,0,'Données projet'!$E$12+1,1))</f>
        <v>183.76011586303667</v>
      </c>
      <c r="CE20" s="60">
        <f t="shared" si="40"/>
        <v>174.66985829331708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19.535717489804782</v>
      </c>
      <c r="CV20" s="14">
        <f t="shared" si="41"/>
        <v>6.3698454144999568</v>
      </c>
      <c r="CW20" s="22">
        <f t="shared" si="13"/>
        <v>45.118855391664084</v>
      </c>
      <c r="CX20" s="60">
        <f t="shared" si="14"/>
        <v>322.56329983610851</v>
      </c>
      <c r="CY20" s="60">
        <f ca="1">AVERAGE(OFFSET($CX$3,0,0,'Données projet'!$E$13+1,1))-AVERAGE(OFFSET($H$3,0,0,'Données projet'!$E$13+1,1))</f>
        <v>434.82222444324242</v>
      </c>
      <c r="CZ20" s="60">
        <f t="shared" si="42"/>
        <v>269.61868559913393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0">
        <f t="shared" si="0"/>
        <v>323.64740178362257</v>
      </c>
      <c r="S21" s="60">
        <f ca="1">AVERAGE(OFFSET($R$3,0,0,'Données projet'!$E$9+1,1))-AVERAGE(OFFSET($H$3,0,0,'Données projet'!$E$9+1,1))</f>
        <v>371.95849973474657</v>
      </c>
      <c r="T21" s="60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20.481437966539538</v>
      </c>
      <c r="AK21" s="14">
        <f t="shared" si="35"/>
        <v>6.6415608128764356</v>
      </c>
      <c r="AL21" s="22">
        <f t="shared" si="4"/>
        <v>47.239222874149483</v>
      </c>
      <c r="AM21" s="60">
        <f t="shared" si="5"/>
        <v>325.90588954081619</v>
      </c>
      <c r="AN21" s="60">
        <f ca="1">AVERAGE(OFFSET($AM$3,0,0,'Données projet'!$E$10+1,1))-AVERAGE(OFFSET($H$3,0,0,'Données projet'!$E$10+1,1))</f>
        <v>389.12604446638119</v>
      </c>
      <c r="AO21" s="60">
        <f t="shared" si="36"/>
        <v>243.23852967152732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13.6</v>
      </c>
      <c r="BD21" s="13">
        <f>IF('Données projet'!$A$88&gt;35,BD20+BC21-BL20,IF(A21&lt;'Données projet'!$A$88,$BA$205^A21,IF(A21='Données projet'!$A$88,'Données projet'!$B$88,BD20+BC21-BL20)))</f>
        <v>73.8</v>
      </c>
      <c r="BE21" s="14">
        <f>BD21*VLOOKUP('Données projet'!$B$11,Paramètres!$A$1:$I$89,3,0)*VLOOKUP('Données projet'!$B$11,Paramètres!$A$1:$I$89,5,0)</f>
        <v>54.11016</v>
      </c>
      <c r="BF21" s="14">
        <f t="shared" si="37"/>
        <v>15.670297028888184</v>
      </c>
      <c r="BG21" s="22">
        <f t="shared" si="7"/>
        <v>121.53429599198023</v>
      </c>
      <c r="BH21" s="60">
        <f t="shared" si="8"/>
        <v>400.20096265864692</v>
      </c>
      <c r="BI21" s="60">
        <f ca="1">AVERAGE(OFFSET($BH$3,0,0,'Données projet'!$E$11+1,1))-AVERAGE(OFFSET($H$3,0,0,'Données projet'!$E$11+1,1))</f>
        <v>327.81662150328646</v>
      </c>
      <c r="BJ21" s="60">
        <f t="shared" si="38"/>
        <v>320.24200483294322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0.9</v>
      </c>
      <c r="BY21" s="13">
        <f>IF('Données projet'!$A$114&gt;35,BY20+BX21-CG20,IF(A21&lt;'Données projet'!$A$114,$BV$205^A21,IF(A21='Données projet'!$A$114,'Données projet'!$B$114,BY20+BX21-CG20)))</f>
        <v>13.48171849440139</v>
      </c>
      <c r="BZ21" s="14">
        <f>BY21*VLOOKUP('Données projet'!$B$12,Paramètres!$A$1:$I$89,3,0)*VLOOKUP('Données projet'!$B$12,Paramètres!$A$1:$I$89,5,0)</f>
        <v>10.936370042658409</v>
      </c>
      <c r="CA21" s="14">
        <f t="shared" si="39"/>
        <v>3.8150516443059832</v>
      </c>
      <c r="CB21" s="22">
        <f t="shared" si="10"/>
        <v>25.692059438129647</v>
      </c>
      <c r="CC21" s="60">
        <f t="shared" si="11"/>
        <v>304.35872610479635</v>
      </c>
      <c r="CD21" s="60">
        <f ca="1">AVERAGE(OFFSET($CC$3,0,0,'Données projet'!$E$12+1,1))-AVERAGE(OFFSET($H$3,0,0,'Données projet'!$E$12+1,1))</f>
        <v>183.76011586303667</v>
      </c>
      <c r="CE21" s="60">
        <f t="shared" si="40"/>
        <v>174.66985829331708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23.167528191659478</v>
      </c>
      <c r="CV21" s="14">
        <f t="shared" si="41"/>
        <v>7.4055917675951024</v>
      </c>
      <c r="CW21" s="22">
        <f t="shared" si="13"/>
        <v>53.248183929035058</v>
      </c>
      <c r="CX21" s="60">
        <f t="shared" si="14"/>
        <v>331.91485059570175</v>
      </c>
      <c r="CY21" s="60">
        <f ca="1">AVERAGE(OFFSET($CX$3,0,0,'Données projet'!$E$13+1,1))-AVERAGE(OFFSET($H$3,0,0,'Données projet'!$E$13+1,1))</f>
        <v>434.82222444324242</v>
      </c>
      <c r="CZ21" s="60">
        <f t="shared" si="42"/>
        <v>269.61868559913393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0">
        <f t="shared" si="0"/>
        <v>332.97399518503494</v>
      </c>
      <c r="S22" s="60">
        <f ca="1">AVERAGE(OFFSET($R$3,0,0,'Données projet'!$E$9+1,1))-AVERAGE(OFFSET($H$3,0,0,'Données projet'!$E$9+1,1))</f>
        <v>371.95849973474657</v>
      </c>
      <c r="T22" s="60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24.289063953917324</v>
      </c>
      <c r="AK22" s="14">
        <f t="shared" si="35"/>
        <v>7.7214884945023501</v>
      </c>
      <c r="AL22" s="22">
        <f t="shared" si="4"/>
        <v>55.7517121809976</v>
      </c>
      <c r="AM22" s="60">
        <f t="shared" si="5"/>
        <v>335.64060106988643</v>
      </c>
      <c r="AN22" s="60">
        <f ca="1">AVERAGE(OFFSET($AM$3,0,0,'Données projet'!$E$10+1,1))-AVERAGE(OFFSET($H$3,0,0,'Données projet'!$E$10+1,1))</f>
        <v>389.12604446638119</v>
      </c>
      <c r="AO22" s="60">
        <f t="shared" si="36"/>
        <v>243.23852967152732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13.6</v>
      </c>
      <c r="BD22" s="13">
        <f>IF('Données projet'!$A$88&gt;35,BD21+BC22-BL21,IF(A22&lt;'Données projet'!$A$88,$BA$205^A22,IF(A22='Données projet'!$A$88,'Données projet'!$B$88,BD21+BC22-BL21)))</f>
        <v>87.399999999999991</v>
      </c>
      <c r="BE22" s="14">
        <f>BD22*VLOOKUP('Données projet'!$B$11,Paramètres!$A$1:$I$89,3,0)*VLOOKUP('Données projet'!$B$11,Paramètres!$A$1:$I$89,5,0)</f>
        <v>64.081679999999992</v>
      </c>
      <c r="BF22" s="14">
        <f t="shared" si="37"/>
        <v>18.196259808900503</v>
      </c>
      <c r="BG22" s="22">
        <f t="shared" si="7"/>
        <v>143.30074516716834</v>
      </c>
      <c r="BH22" s="60">
        <f t="shared" si="8"/>
        <v>423.18963405605723</v>
      </c>
      <c r="BI22" s="60">
        <f ca="1">AVERAGE(OFFSET($BH$3,0,0,'Données projet'!$E$11+1,1))-AVERAGE(OFFSET($H$3,0,0,'Données projet'!$E$11+1,1))</f>
        <v>327.81662150328646</v>
      </c>
      <c r="BJ22" s="60">
        <f t="shared" si="38"/>
        <v>320.24200483294322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0.9</v>
      </c>
      <c r="BY22" s="13">
        <f>IF('Données projet'!$A$114&gt;35,BY21+BX22-CG21,IF(A22&lt;'Données projet'!$A$114,$BV$205^A22,IF(A22='Données projet'!$A$114,'Données projet'!$B$114,BY21+BX22-CG21)))</f>
        <v>15.577898860219406</v>
      </c>
      <c r="BZ22" s="14">
        <f>BY22*VLOOKUP('Données projet'!$B$12,Paramètres!$A$1:$I$89,3,0)*VLOOKUP('Données projet'!$B$12,Paramètres!$A$1:$I$89,5,0)</f>
        <v>12.636791555409983</v>
      </c>
      <c r="CA22" s="14">
        <f t="shared" si="39"/>
        <v>4.3346931615555633</v>
      </c>
      <c r="CB22" s="22">
        <f t="shared" si="10"/>
        <v>29.558669215381659</v>
      </c>
      <c r="CC22" s="60">
        <f t="shared" si="11"/>
        <v>309.44755810427051</v>
      </c>
      <c r="CD22" s="60">
        <f ca="1">AVERAGE(OFFSET($CC$3,0,0,'Données projet'!$E$12+1,1))-AVERAGE(OFFSET($H$3,0,0,'Données projet'!$E$12+1,1))</f>
        <v>183.76011586303667</v>
      </c>
      <c r="CE22" s="60">
        <f t="shared" si="40"/>
        <v>174.66985829331708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27.474514964267133</v>
      </c>
      <c r="CV22" s="14">
        <f t="shared" si="41"/>
        <v>8.6097520205798528</v>
      </c>
      <c r="CW22" s="22">
        <f t="shared" si="13"/>
        <v>62.846764998608485</v>
      </c>
      <c r="CX22" s="60">
        <f t="shared" si="14"/>
        <v>342.73565388749734</v>
      </c>
      <c r="CY22" s="60">
        <f ca="1">AVERAGE(OFFSET($CX$3,0,0,'Données projet'!$E$13+1,1))-AVERAGE(OFFSET($H$3,0,0,'Données projet'!$E$13+1,1))</f>
        <v>434.82222444324242</v>
      </c>
      <c r="CZ22" s="60">
        <f t="shared" si="42"/>
        <v>269.61868559913393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0">
        <f t="shared" si="0"/>
        <v>343.76531847344569</v>
      </c>
      <c r="S23" s="60">
        <f ca="1">AVERAGE(OFFSET($R$3,0,0,'Données projet'!$E$9+1,1))-AVERAGE(OFFSET($H$3,0,0,'Données projet'!$E$9+1,1))</f>
        <v>371.95849973474657</v>
      </c>
      <c r="T23" s="60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28.804551160973141</v>
      </c>
      <c r="AK23" s="14">
        <f t="shared" si="35"/>
        <v>8.9770140258507016</v>
      </c>
      <c r="AL23" s="22">
        <f t="shared" si="4"/>
        <v>65.802892700384845</v>
      </c>
      <c r="AM23" s="60">
        <f t="shared" si="5"/>
        <v>346.914003811496</v>
      </c>
      <c r="AN23" s="60">
        <f ca="1">AVERAGE(OFFSET($AM$3,0,0,'Données projet'!$E$10+1,1))-AVERAGE(OFFSET($H$3,0,0,'Données projet'!$E$10+1,1))</f>
        <v>389.12604446638119</v>
      </c>
      <c r="AO23" s="60">
        <f t="shared" si="36"/>
        <v>243.23852967152732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101</v>
      </c>
      <c r="BB23" s="13">
        <f>VLOOKUP(A23,'Données projet'!$A$87:$I$107,9,0)</f>
        <v>13.6</v>
      </c>
      <c r="BC23" s="13">
        <f t="array" ref="BC23">INDEX(BB:BB,MIN(IF(ISNUMBER(BB23:BB219),ROW(BB23:BB219),"")))</f>
        <v>13.6</v>
      </c>
      <c r="BD23" s="13">
        <f>IF('Données projet'!$A$88&gt;35,BD22+BC23-BL22,IF(A23&lt;'Données projet'!$A$88,$BA$205^A23,IF(A23='Données projet'!$A$88,'Données projet'!$B$88,BD22+BC23-BL22)))</f>
        <v>100.99999999999999</v>
      </c>
      <c r="BE23" s="14">
        <f>BD23*VLOOKUP('Données projet'!$B$11,Paramètres!$A$1:$I$89,3,0)*VLOOKUP('Données projet'!$B$11,Paramètres!$A$1:$I$89,5,0)</f>
        <v>74.05319999999999</v>
      </c>
      <c r="BF23" s="14">
        <f t="shared" si="37"/>
        <v>20.676688885050559</v>
      </c>
      <c r="BG23" s="22">
        <f t="shared" si="7"/>
        <v>164.98788980812969</v>
      </c>
      <c r="BH23" s="60">
        <f t="shared" si="8"/>
        <v>446.09900091924084</v>
      </c>
      <c r="BI23" s="60">
        <f ca="1">AVERAGE(OFFSET($BH$3,0,0,'Données projet'!$E$11+1,1))-AVERAGE(OFFSET($H$3,0,0,'Données projet'!$E$11+1,1))</f>
        <v>327.81662150328646</v>
      </c>
      <c r="BJ23" s="60">
        <f t="shared" si="38"/>
        <v>320.24200483294322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8.6000000000000007E-2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2.4396979556434131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2.4396979556434131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</v>
      </c>
      <c r="BW23" s="13">
        <f>VLOOKUP(A23,'Données projet'!$A$113:$I$133,9,0)</f>
        <v>0.9</v>
      </c>
      <c r="BX23" s="13">
        <f t="array" ref="BX23">INDEX(BW:BW,MIN(IF(ISNUMBER(BW23:BW219),ROW(BW23:BW219),"")))</f>
        <v>0.9</v>
      </c>
      <c r="BY23" s="13">
        <f>IF('Données projet'!$A$114&gt;35,BY22+BX23-CG22,IF(A23&lt;'Données projet'!$A$114,$BV$205^A23,IF(A23='Données projet'!$A$114,'Données projet'!$B$114,BY22+BX23-CG22)))</f>
        <v>18</v>
      </c>
      <c r="BZ23" s="14">
        <f>BY23*VLOOKUP('Données projet'!$B$12,Paramètres!$A$1:$I$89,3,0)*VLOOKUP('Données projet'!$B$12,Paramètres!$A$1:$I$89,5,0)</f>
        <v>14.601599999999999</v>
      </c>
      <c r="CA23" s="14">
        <f t="shared" si="39"/>
        <v>4.9251141417391429</v>
      </c>
      <c r="CB23" s="22">
        <f t="shared" si="10"/>
        <v>34.009027130195669</v>
      </c>
      <c r="CC23" s="60">
        <f t="shared" si="11"/>
        <v>315.12013824130679</v>
      </c>
      <c r="CD23" s="60">
        <f ca="1">AVERAGE(OFFSET($CC$3,0,0,'Données projet'!$E$12+1,1))-AVERAGE(OFFSET($H$3,0,0,'Données projet'!$E$12+1,1))</f>
        <v>183.76011586303667</v>
      </c>
      <c r="CE23" s="60">
        <f t="shared" si="40"/>
        <v>174.66985829331708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32.582197214871258</v>
      </c>
      <c r="CV23" s="14">
        <f t="shared" si="41"/>
        <v>10.009710524450265</v>
      </c>
      <c r="CW23" s="22">
        <f t="shared" si="13"/>
        <v>74.180905979318311</v>
      </c>
      <c r="CX23" s="60">
        <f t="shared" si="14"/>
        <v>355.29201709042945</v>
      </c>
      <c r="CY23" s="60">
        <f ca="1">AVERAGE(OFFSET($CX$3,0,0,'Données projet'!$E$13+1,1))-AVERAGE(OFFSET($H$3,0,0,'Données projet'!$E$13+1,1))</f>
        <v>434.82222444324242</v>
      </c>
      <c r="CZ23" s="60">
        <f t="shared" si="42"/>
        <v>269.61868559913393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0">
        <f t="shared" si="0"/>
        <v>356.28685727778725</v>
      </c>
      <c r="S24" s="60">
        <f ca="1">AVERAGE(OFFSET($R$3,0,0,'Données projet'!$E$9+1,1))-AVERAGE(OFFSET($H$3,0,0,'Données projet'!$E$9+1,1))</f>
        <v>371.95849973474657</v>
      </c>
      <c r="T24" s="60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34.159495366280069</v>
      </c>
      <c r="AK24" s="14">
        <f t="shared" si="35"/>
        <v>10.436689878861767</v>
      </c>
      <c r="AL24" s="22">
        <f t="shared" si="4"/>
        <v>77.671689301955368</v>
      </c>
      <c r="AM24" s="60">
        <f t="shared" si="5"/>
        <v>360.0050226352887</v>
      </c>
      <c r="AN24" s="60">
        <f ca="1">AVERAGE(OFFSET($AM$3,0,0,'Données projet'!$E$10+1,1))-AVERAGE(OFFSET($H$3,0,0,'Données projet'!$E$10+1,1))</f>
        <v>389.12604446638119</v>
      </c>
      <c r="AO24" s="60">
        <f t="shared" si="36"/>
        <v>243.23852967152732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80.799999999999983</v>
      </c>
      <c r="BE24" s="14">
        <f>BD24*VLOOKUP('Données projet'!$B$11,Paramètres!$A$1:$I$89,3,0)*VLOOKUP('Données projet'!$B$11,Paramètres!$A$1:$I$89,5,0)</f>
        <v>59.24255999999999</v>
      </c>
      <c r="BF24" s="14">
        <f t="shared" si="37"/>
        <v>16.976623048740109</v>
      </c>
      <c r="BG24" s="22">
        <f t="shared" si="7"/>
        <v>132.74841047655565</v>
      </c>
      <c r="BH24" s="60">
        <f t="shared" si="8"/>
        <v>415.08174380988896</v>
      </c>
      <c r="BI24" s="60">
        <f ca="1">AVERAGE(OFFSET($BH$3,0,0,'Données projet'!$E$11+1,1))-AVERAGE(OFFSET($H$3,0,0,'Données projet'!$E$11+1,1))</f>
        <v>327.81662150328646</v>
      </c>
      <c r="BJ24" s="60">
        <f t="shared" si="38"/>
        <v>320.24200483294322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2.3918569668020639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2.3918569668020639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7.8</v>
      </c>
      <c r="BY24" s="13">
        <f>IF('Données projet'!$A$114&gt;35,BY23+BX24-CG23,IF(A24&lt;'Données projet'!$A$114,$BV$205^A24,IF(A24='Données projet'!$A$114,'Données projet'!$B$114,BY23+BX24-CG23)))</f>
        <v>22.8</v>
      </c>
      <c r="BZ24" s="14">
        <f>BY24*VLOOKUP('Données projet'!$B$12,Paramètres!$A$1:$I$89,3,0)*VLOOKUP('Données projet'!$B$12,Paramètres!$A$1:$I$89,5,0)</f>
        <v>18.495360000000002</v>
      </c>
      <c r="CA24" s="14">
        <f t="shared" si="39"/>
        <v>6.0691622131069236</v>
      </c>
      <c r="CB24" s="22">
        <f t="shared" si="10"/>
        <v>42.783209521161218</v>
      </c>
      <c r="CC24" s="60">
        <f t="shared" si="11"/>
        <v>325.11654285449453</v>
      </c>
      <c r="CD24" s="60">
        <f ca="1">AVERAGE(OFFSET($CC$3,0,0,'Données projet'!$E$12+1,1))-AVERAGE(OFFSET($H$3,0,0,'Données projet'!$E$12+1,1))</f>
        <v>183.76011586303667</v>
      </c>
      <c r="CE24" s="60">
        <f t="shared" si="40"/>
        <v>174.66985829331708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38.639429184808598</v>
      </c>
      <c r="CV24" s="14">
        <f t="shared" si="41"/>
        <v>11.637304366466807</v>
      </c>
      <c r="CW24" s="22">
        <f t="shared" si="13"/>
        <v>87.565310935137987</v>
      </c>
      <c r="CX24" s="60">
        <f t="shared" si="14"/>
        <v>369.89864426847129</v>
      </c>
      <c r="CY24" s="60">
        <f ca="1">AVERAGE(OFFSET($CX$3,0,0,'Données projet'!$E$13+1,1))-AVERAGE(OFFSET($H$3,0,0,'Données projet'!$E$13+1,1))</f>
        <v>434.82222444324242</v>
      </c>
      <c r="CZ24" s="60">
        <f t="shared" si="42"/>
        <v>269.61868559913393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0">
        <f t="shared" si="0"/>
        <v>370.85234423918513</v>
      </c>
      <c r="S25" s="60">
        <f ca="1">AVERAGE(OFFSET($R$3,0,0,'Données projet'!$E$9+1,1))-AVERAGE(OFFSET($H$3,0,0,'Données projet'!$E$9+1,1))</f>
        <v>371.95849973474657</v>
      </c>
      <c r="T25" s="60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40.509956817514514</v>
      </c>
      <c r="AK25" s="14">
        <f t="shared" si="35"/>
        <v>12.133711199945846</v>
      </c>
      <c r="AL25" s="22">
        <f t="shared" si="4"/>
        <v>91.68772179707679</v>
      </c>
      <c r="AM25" s="60">
        <f t="shared" si="5"/>
        <v>375.24327735263233</v>
      </c>
      <c r="AN25" s="60">
        <f ca="1">AVERAGE(OFFSET($AM$3,0,0,'Données projet'!$E$10+1,1))-AVERAGE(OFFSET($H$3,0,0,'Données projet'!$E$10+1,1))</f>
        <v>389.12604446638119</v>
      </c>
      <c r="AO25" s="60">
        <f t="shared" si="36"/>
        <v>243.23852967152732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95.59999999999998</v>
      </c>
      <c r="BE25" s="14">
        <f>BD25*VLOOKUP('Données projet'!$B$11,Paramètres!$A$1:$I$89,3,0)*VLOOKUP('Données projet'!$B$11,Paramètres!$A$1:$I$89,5,0)</f>
        <v>70.093919999999983</v>
      </c>
      <c r="BF25" s="14">
        <f t="shared" si="37"/>
        <v>19.696779397153016</v>
      </c>
      <c r="BG25" s="22">
        <f t="shared" si="7"/>
        <v>156.3854681167081</v>
      </c>
      <c r="BH25" s="60">
        <f t="shared" si="8"/>
        <v>439.94102367226367</v>
      </c>
      <c r="BI25" s="60">
        <f ca="1">AVERAGE(OFFSET($BH$3,0,0,'Données projet'!$E$11+1,1))-AVERAGE(OFFSET($H$3,0,0,'Données projet'!$E$11+1,1))</f>
        <v>327.81662150328646</v>
      </c>
      <c r="BJ25" s="60">
        <f t="shared" si="38"/>
        <v>320.24200483294322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2.3449541105717717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2.3449541105717717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7.8</v>
      </c>
      <c r="BY25" s="13">
        <f>IF('Données projet'!$A$114&gt;35,BY24+BX25-CG24,IF(A25&lt;'Données projet'!$A$114,$BV$205^A25,IF(A25='Données projet'!$A$114,'Données projet'!$B$114,BY24+BX25-CG24)))</f>
        <v>30.6</v>
      </c>
      <c r="BZ25" s="14">
        <f>BY25*VLOOKUP('Données projet'!$B$12,Paramètres!$A$1:$I$89,3,0)*VLOOKUP('Données projet'!$B$12,Paramètres!$A$1:$I$89,5,0)</f>
        <v>24.82272</v>
      </c>
      <c r="CA25" s="14">
        <f t="shared" si="39"/>
        <v>7.8712003495777196</v>
      </c>
      <c r="CB25" s="22">
        <f t="shared" si="10"/>
        <v>56.941911275514535</v>
      </c>
      <c r="CC25" s="60">
        <f t="shared" si="11"/>
        <v>340.49746683107008</v>
      </c>
      <c r="CD25" s="60">
        <f ca="1">AVERAGE(OFFSET($CC$3,0,0,'Données projet'!$E$12+1,1))-AVERAGE(OFFSET($H$3,0,0,'Données projet'!$E$12+1,1))</f>
        <v>183.76011586303667</v>
      </c>
      <c r="CE25" s="60">
        <f t="shared" si="40"/>
        <v>174.66985829331708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45.822738039483632</v>
      </c>
      <c r="CV25" s="14">
        <f t="shared" si="41"/>
        <v>13.529547391703932</v>
      </c>
      <c r="CW25" s="22">
        <f t="shared" si="13"/>
        <v>103.371897125985</v>
      </c>
      <c r="CX25" s="60">
        <f t="shared" si="14"/>
        <v>386.92745268154056</v>
      </c>
      <c r="CY25" s="60">
        <f ca="1">AVERAGE(OFFSET($CX$3,0,0,'Données projet'!$E$13+1,1))-AVERAGE(OFFSET($H$3,0,0,'Données projet'!$E$13+1,1))</f>
        <v>434.82222444324242</v>
      </c>
      <c r="CZ25" s="60">
        <f t="shared" si="42"/>
        <v>269.61868559913393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0">
        <f t="shared" si="0"/>
        <v>387.83254820009637</v>
      </c>
      <c r="S26" s="60">
        <f ca="1">AVERAGE(OFFSET($R$3,0,0,'Données projet'!$E$9+1,1))-AVERAGE(OFFSET($H$3,0,0,'Données projet'!$E$9+1,1))</f>
        <v>371.95849973474657</v>
      </c>
      <c r="T26" s="60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48.041008327565343</v>
      </c>
      <c r="AK26" s="14">
        <f t="shared" si="35"/>
        <v>14.10667071576797</v>
      </c>
      <c r="AL26" s="22">
        <f t="shared" si="4"/>
        <v>108.24054100047216</v>
      </c>
      <c r="AM26" s="60">
        <f t="shared" si="5"/>
        <v>393.01831877824992</v>
      </c>
      <c r="AN26" s="60">
        <f ca="1">AVERAGE(OFFSET($AM$3,0,0,'Données projet'!$E$10+1,1))-AVERAGE(OFFSET($H$3,0,0,'Données projet'!$E$10+1,1))</f>
        <v>389.12604446638119</v>
      </c>
      <c r="AO26" s="60">
        <f t="shared" si="36"/>
        <v>243.23852967152732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110.39999999999998</v>
      </c>
      <c r="BE26" s="14">
        <f>BD26*VLOOKUP('Données projet'!$B$11,Paramètres!$A$1:$I$89,3,0)*VLOOKUP('Données projet'!$B$11,Paramètres!$A$1:$I$89,5,0)</f>
        <v>80.945279999999983</v>
      </c>
      <c r="BF26" s="14">
        <f t="shared" si="37"/>
        <v>22.368151754215862</v>
      </c>
      <c r="BG26" s="22">
        <f t="shared" si="7"/>
        <v>179.93756030525927</v>
      </c>
      <c r="BH26" s="60">
        <f t="shared" si="8"/>
        <v>464.71533808303707</v>
      </c>
      <c r="BI26" s="60">
        <f ca="1">AVERAGE(OFFSET($BH$3,0,0,'Données projet'!$E$11+1,1))-AVERAGE(OFFSET($H$3,0,0,'Données projet'!$E$11+1,1))</f>
        <v>327.81662150328646</v>
      </c>
      <c r="BJ26" s="60">
        <f t="shared" si="38"/>
        <v>320.24200483294322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2.2989709907442384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2.2989709907442384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7.8</v>
      </c>
      <c r="BY26" s="13">
        <f>IF('Données projet'!$A$114&gt;35,BY25+BX26-CG25,IF(A26&lt;'Données projet'!$A$114,$BV$205^A26,IF(A26='Données projet'!$A$114,'Données projet'!$B$114,BY25+BX26-CG25)))</f>
        <v>38.4</v>
      </c>
      <c r="BZ26" s="14">
        <f>BY26*VLOOKUP('Données projet'!$B$12,Paramètres!$A$1:$I$89,3,0)*VLOOKUP('Données projet'!$B$12,Paramètres!$A$1:$I$89,5,0)</f>
        <v>31.150080000000003</v>
      </c>
      <c r="CA26" s="14">
        <f t="shared" si="39"/>
        <v>9.6199448937718302</v>
      </c>
      <c r="CB26" s="22">
        <f t="shared" si="10"/>
        <v>71.007793356652599</v>
      </c>
      <c r="CC26" s="60">
        <f t="shared" si="11"/>
        <v>355.78557113443037</v>
      </c>
      <c r="CD26" s="60">
        <f ca="1">AVERAGE(OFFSET($CC$3,0,0,'Données projet'!$E$12+1,1))-AVERAGE(OFFSET($H$3,0,0,'Données projet'!$E$12+1,1))</f>
        <v>183.76011586303667</v>
      </c>
      <c r="CE26" s="60">
        <f t="shared" si="40"/>
        <v>174.66985829331708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54.341468436098509</v>
      </c>
      <c r="CV26" s="14">
        <f t="shared" si="41"/>
        <v>15.729471951582019</v>
      </c>
      <c r="CW26" s="22">
        <f t="shared" si="13"/>
        <v>122.04022117521025</v>
      </c>
      <c r="CX26" s="60">
        <f t="shared" si="14"/>
        <v>406.81799895298803</v>
      </c>
      <c r="CY26" s="60">
        <f ca="1">AVERAGE(OFFSET($CX$3,0,0,'Données projet'!$E$13+1,1))-AVERAGE(OFFSET($H$3,0,0,'Données projet'!$E$13+1,1))</f>
        <v>434.82222444324242</v>
      </c>
      <c r="CZ26" s="60">
        <f t="shared" si="42"/>
        <v>269.61868559913393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0">
        <f t="shared" si="0"/>
        <v>407.66566805259345</v>
      </c>
      <c r="S27" s="60">
        <f ca="1">AVERAGE(OFFSET($R$3,0,0,'Données projet'!$E$9+1,1))-AVERAGE(OFFSET($H$3,0,0,'Données projet'!$E$9+1,1))</f>
        <v>371.95849973474657</v>
      </c>
      <c r="T27" s="60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56.972128889837862</v>
      </c>
      <c r="AK27" s="14">
        <f t="shared" si="35"/>
        <v>16.400436387837694</v>
      </c>
      <c r="AL27" s="22">
        <f t="shared" si="4"/>
        <v>127.79055119195162</v>
      </c>
      <c r="AM27" s="60">
        <f t="shared" si="5"/>
        <v>413.79055119195164</v>
      </c>
      <c r="AN27" s="60">
        <f ca="1">AVERAGE(OFFSET($AM$3,0,0,'Données projet'!$E$10+1,1))-AVERAGE(OFFSET($H$3,0,0,'Données projet'!$E$10+1,1))</f>
        <v>389.12604446638119</v>
      </c>
      <c r="AO27" s="60">
        <f t="shared" si="36"/>
        <v>243.23852967152732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125.19999999999997</v>
      </c>
      <c r="BE27" s="14">
        <f>BD27*VLOOKUP('Données projet'!$B$11,Paramètres!$A$1:$I$89,3,0)*VLOOKUP('Données projet'!$B$11,Paramètres!$A$1:$I$89,5,0)</f>
        <v>91.796639999999982</v>
      </c>
      <c r="BF27" s="14">
        <f t="shared" si="37"/>
        <v>24.99803157268865</v>
      </c>
      <c r="BG27" s="22">
        <f t="shared" si="7"/>
        <v>203.41738632243269</v>
      </c>
      <c r="BH27" s="60">
        <f t="shared" si="8"/>
        <v>489.41738632243266</v>
      </c>
      <c r="BI27" s="60">
        <f ca="1">AVERAGE(OFFSET($BH$3,0,0,'Données projet'!$E$11+1,1))-AVERAGE(OFFSET($H$3,0,0,'Données projet'!$E$11+1,1))</f>
        <v>327.81662150328646</v>
      </c>
      <c r="BJ27" s="60">
        <f t="shared" si="38"/>
        <v>320.24200483294322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2.253889571849589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2.253889571849589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7.8</v>
      </c>
      <c r="BY27" s="13">
        <f>IF('Données projet'!$A$114&gt;35,BY26+BX27-CG26,IF(A27&lt;'Données projet'!$A$114,$BV$205^A27,IF(A27='Données projet'!$A$114,'Données projet'!$B$114,BY26+BX27-CG26)))</f>
        <v>46.199999999999996</v>
      </c>
      <c r="BZ27" s="14">
        <f>BY27*VLOOKUP('Données projet'!$B$12,Paramètres!$A$1:$I$89,3,0)*VLOOKUP('Données projet'!$B$12,Paramètres!$A$1:$I$89,5,0)</f>
        <v>37.477439999999994</v>
      </c>
      <c r="CA27" s="14">
        <f t="shared" si="39"/>
        <v>11.327528512454581</v>
      </c>
      <c r="CB27" s="22">
        <f t="shared" si="10"/>
        <v>85.001986825858381</v>
      </c>
      <c r="CC27" s="60">
        <f t="shared" si="11"/>
        <v>371.00198682585835</v>
      </c>
      <c r="CD27" s="60">
        <f ca="1">AVERAGE(OFFSET($CC$3,0,0,'Données projet'!$E$12+1,1))-AVERAGE(OFFSET($H$3,0,0,'Données projet'!$E$12+1,1))</f>
        <v>183.76011586303667</v>
      </c>
      <c r="CE27" s="60">
        <f t="shared" si="40"/>
        <v>174.66985829331708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64.443883498341179</v>
      </c>
      <c r="CV27" s="14">
        <f t="shared" si="41"/>
        <v>18.287107521964597</v>
      </c>
      <c r="CW27" s="22">
        <f t="shared" si="13"/>
        <v>144.08980936036588</v>
      </c>
      <c r="CX27" s="60">
        <f t="shared" si="14"/>
        <v>430.08980936036585</v>
      </c>
      <c r="CY27" s="60">
        <f ca="1">AVERAGE(OFFSET($CX$3,0,0,'Données projet'!$E$13+1,1))-AVERAGE(OFFSET($H$3,0,0,'Données projet'!$E$13+1,1))</f>
        <v>434.82222444324242</v>
      </c>
      <c r="CZ27" s="60">
        <f t="shared" si="42"/>
        <v>269.61868559913393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0">
        <f t="shared" si="0"/>
        <v>430.86962479673792</v>
      </c>
      <c r="S28" s="60">
        <f ca="1">AVERAGE(OFFSET($R$3,0,0,'Données projet'!$E$9+1,1))-AVERAGE(OFFSET($H$3,0,0,'Données projet'!$E$9+1,1))</f>
        <v>371.95849973474657</v>
      </c>
      <c r="T28" s="60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67.563600000000008</v>
      </c>
      <c r="AK28" s="14">
        <f t="shared" si="35"/>
        <v>19.06717177504256</v>
      </c>
      <c r="AL28" s="22">
        <f t="shared" si="4"/>
        <v>150.88192750819914</v>
      </c>
      <c r="AM28" s="60">
        <f t="shared" si="5"/>
        <v>438.10414973042134</v>
      </c>
      <c r="AN28" s="60">
        <f ca="1">AVERAGE(OFFSET($AM$3,0,0,'Données projet'!$E$10+1,1))-AVERAGE(OFFSET($H$3,0,0,'Données projet'!$E$10+1,1))</f>
        <v>389.12604446638119</v>
      </c>
      <c r="AO28" s="60">
        <f t="shared" si="36"/>
        <v>243.23852967152732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139.99999999999997</v>
      </c>
      <c r="BE28" s="14">
        <f>BD28*VLOOKUP('Données projet'!$B$11,Paramètres!$A$1:$I$89,3,0)*VLOOKUP('Données projet'!$B$11,Paramètres!$A$1:$I$89,5,0)</f>
        <v>102.64799999999998</v>
      </c>
      <c r="BF28" s="14">
        <f t="shared" si="37"/>
        <v>27.591884256813046</v>
      </c>
      <c r="BG28" s="22">
        <f t="shared" si="7"/>
        <v>226.83446508061596</v>
      </c>
      <c r="BH28" s="60">
        <f t="shared" si="8"/>
        <v>514.05668730283821</v>
      </c>
      <c r="BI28" s="60">
        <f ca="1">AVERAGE(OFFSET($BH$3,0,0,'Données projet'!$E$11+1,1))-AVERAGE(OFFSET($H$3,0,0,'Données projet'!$E$11+1,1))</f>
        <v>327.81662150328646</v>
      </c>
      <c r="BJ28" s="60">
        <f t="shared" si="38"/>
        <v>320.24200483294322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0.17200000000000001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7.0890880833693402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7.0890880833693402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54</v>
      </c>
      <c r="BW28" s="13">
        <f>VLOOKUP(A28,'Données projet'!$A$113:$I$133,9,0)</f>
        <v>7.8</v>
      </c>
      <c r="BX28" s="13">
        <f t="array" ref="BX28">INDEX(BW:BW,MIN(IF(ISNUMBER(BW28:BW224),ROW(BW28:BW224),"")))</f>
        <v>7.8</v>
      </c>
      <c r="BY28" s="13">
        <f>IF('Données projet'!$A$114&gt;35,BY27+BX28-CG27,IF(A28&lt;'Données projet'!$A$114,$BV$205^A28,IF(A28='Données projet'!$A$114,'Données projet'!$B$114,BY27+BX28-CG27)))</f>
        <v>53.999999999999993</v>
      </c>
      <c r="BZ28" s="14">
        <f>BY28*VLOOKUP('Données projet'!$B$12,Paramètres!$A$1:$I$89,3,0)*VLOOKUP('Données projet'!$B$12,Paramètres!$A$1:$I$89,5,0)</f>
        <v>43.8048</v>
      </c>
      <c r="CA28" s="14">
        <f t="shared" si="39"/>
        <v>13.001714958042189</v>
      </c>
      <c r="CB28" s="22">
        <f t="shared" si="10"/>
        <v>98.938013551923461</v>
      </c>
      <c r="CC28" s="60">
        <f t="shared" si="11"/>
        <v>386.16023577414569</v>
      </c>
      <c r="CD28" s="60">
        <f ca="1">AVERAGE(OFFSET($CC$3,0,0,'Données projet'!$E$12+1,1))-AVERAGE(OFFSET($H$3,0,0,'Données projet'!$E$12+1,1))</f>
        <v>183.76011586303667</v>
      </c>
      <c r="CE28" s="60">
        <f t="shared" si="40"/>
        <v>174.66985829331708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76.424399999999991</v>
      </c>
      <c r="CV28" s="14">
        <f t="shared" si="41"/>
        <v>21.260618446015851</v>
      </c>
      <c r="CW28" s="22">
        <f t="shared" si="13"/>
        <v>170.13474046014426</v>
      </c>
      <c r="CX28" s="60">
        <f t="shared" si="14"/>
        <v>457.35696268236649</v>
      </c>
      <c r="CY28" s="60">
        <f ca="1">AVERAGE(OFFSET($CX$3,0,0,'Données projet'!$E$13+1,1))-AVERAGE(OFFSET($H$3,0,0,'Données projet'!$E$13+1,1))</f>
        <v>434.82222444324242</v>
      </c>
      <c r="CZ28" s="60">
        <f t="shared" si="42"/>
        <v>269.61868559913393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0">
        <f t="shared" si="0"/>
        <v>430.12038915107576</v>
      </c>
      <c r="S29" s="60">
        <f ca="1">AVERAGE(OFFSET($R$3,0,0,'Données projet'!$E$9+1,1))-AVERAGE(OFFSET($H$3,0,0,'Données projet'!$E$9+1,1))</f>
        <v>371.95849973474657</v>
      </c>
      <c r="T29" s="60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66.611999999999995</v>
      </c>
      <c r="AK29" s="14">
        <f t="shared" si="35"/>
        <v>18.829683939536395</v>
      </c>
      <c r="AL29" s="22">
        <f t="shared" si="4"/>
        <v>148.81093286135922</v>
      </c>
      <c r="AM29" s="60">
        <f t="shared" si="5"/>
        <v>437.25537730580368</v>
      </c>
      <c r="AN29" s="60">
        <f ca="1">AVERAGE(OFFSET($AM$3,0,0,'Données projet'!$E$10+1,1))-AVERAGE(OFFSET($H$3,0,0,'Données projet'!$E$10+1,1))</f>
        <v>389.12604446638119</v>
      </c>
      <c r="AO29" s="60">
        <f t="shared" si="36"/>
        <v>243.23852967152732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119.19999999999996</v>
      </c>
      <c r="BE29" s="14">
        <f>BD29*VLOOKUP('Données projet'!$B$11,Paramètres!$A$1:$I$89,3,0)*VLOOKUP('Données projet'!$B$11,Paramètres!$A$1:$I$89,5,0)</f>
        <v>87.397439999999975</v>
      </c>
      <c r="BF29" s="14">
        <f t="shared" si="37"/>
        <v>23.936482276928594</v>
      </c>
      <c r="BG29" s="22">
        <f t="shared" si="7"/>
        <v>193.90658129898392</v>
      </c>
      <c r="BH29" s="60">
        <f t="shared" si="8"/>
        <v>482.35102574342841</v>
      </c>
      <c r="BI29" s="60">
        <f ca="1">AVERAGE(OFFSET($BH$3,0,0,'Données projet'!$E$11+1,1))-AVERAGE(OFFSET($H$3,0,0,'Données projet'!$E$11+1,1))</f>
        <v>327.81662150328646</v>
      </c>
      <c r="BJ29" s="60">
        <f t="shared" si="38"/>
        <v>320.24200483294322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6.9500753899712473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6.9500753899712473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7.2</v>
      </c>
      <c r="BY29" s="13">
        <f>IF('Données projet'!$A$114&gt;35,BY28+BX29-CG28,IF(A29&lt;'Données projet'!$A$114,$BV$205^A29,IF(A29='Données projet'!$A$114,'Données projet'!$B$114,BY28+BX29-CG28)))</f>
        <v>47.199999999999996</v>
      </c>
      <c r="BZ29" s="14">
        <f>BY29*VLOOKUP('Données projet'!$B$12,Paramètres!$A$1:$I$89,3,0)*VLOOKUP('Données projet'!$B$12,Paramètres!$A$1:$I$89,5,0)</f>
        <v>38.288639999999994</v>
      </c>
      <c r="CA29" s="14">
        <f t="shared" si="39"/>
        <v>11.543902881756701</v>
      </c>
      <c r="CB29" s="22">
        <f t="shared" si="10"/>
        <v>86.791678852392906</v>
      </c>
      <c r="CC29" s="60">
        <f t="shared" si="11"/>
        <v>375.23612329683738</v>
      </c>
      <c r="CD29" s="60">
        <f ca="1">AVERAGE(OFFSET($CC$3,0,0,'Données projet'!$E$12+1,1))-AVERAGE(OFFSET($H$3,0,0,'Données projet'!$E$12+1,1))</f>
        <v>183.76011586303667</v>
      </c>
      <c r="CE29" s="60">
        <f t="shared" si="40"/>
        <v>174.66985829331708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75.347999999999999</v>
      </c>
      <c r="CV29" s="14">
        <f t="shared" si="41"/>
        <v>20.99581051771704</v>
      </c>
      <c r="CW29" s="22">
        <f t="shared" si="13"/>
        <v>167.79880331835713</v>
      </c>
      <c r="CX29" s="60">
        <f t="shared" si="14"/>
        <v>456.24324776280162</v>
      </c>
      <c r="CY29" s="60">
        <f ca="1">AVERAGE(OFFSET($CX$3,0,0,'Données projet'!$E$13+1,1))-AVERAGE(OFFSET($H$3,0,0,'Données projet'!$E$13+1,1))</f>
        <v>434.82222444324242</v>
      </c>
      <c r="CZ29" s="60">
        <f t="shared" si="42"/>
        <v>269.61868559913393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0">
        <f t="shared" si="0"/>
        <v>445.12954892285575</v>
      </c>
      <c r="S30" s="60">
        <f ca="1">AVERAGE(OFFSET($R$3,0,0,'Données projet'!$E$9+1,1))-AVERAGE(OFFSET($H$3,0,0,'Données projet'!$E$9+1,1))</f>
        <v>371.95849973474657</v>
      </c>
      <c r="T30" s="60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73.273200000000003</v>
      </c>
      <c r="AK30" s="14">
        <f t="shared" si="35"/>
        <v>20.484133942460197</v>
      </c>
      <c r="AL30" s="22">
        <f t="shared" si="4"/>
        <v>163.29402328311821</v>
      </c>
      <c r="AM30" s="60">
        <f t="shared" si="5"/>
        <v>452.96068994978486</v>
      </c>
      <c r="AN30" s="60">
        <f ca="1">AVERAGE(OFFSET($AM$3,0,0,'Données projet'!$E$10+1,1))-AVERAGE(OFFSET($H$3,0,0,'Données projet'!$E$10+1,1))</f>
        <v>389.12604446638119</v>
      </c>
      <c r="AO30" s="60">
        <f t="shared" si="36"/>
        <v>243.23852967152732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133.39999999999995</v>
      </c>
      <c r="BE30" s="14">
        <f>BD30*VLOOKUP('Données projet'!$B$11,Paramètres!$A$1:$I$89,3,0)*VLOOKUP('Données projet'!$B$11,Paramètres!$A$1:$I$89,5,0)</f>
        <v>97.808879999999959</v>
      </c>
      <c r="BF30" s="14">
        <f t="shared" si="37"/>
        <v>26.439322255227292</v>
      </c>
      <c r="BG30" s="22">
        <f t="shared" si="7"/>
        <v>216.39895226118747</v>
      </c>
      <c r="BH30" s="60">
        <f t="shared" si="8"/>
        <v>506.06561892785419</v>
      </c>
      <c r="BI30" s="60">
        <f ca="1">AVERAGE(OFFSET($BH$3,0,0,'Données projet'!$E$11+1,1))-AVERAGE(OFFSET($H$3,0,0,'Données projet'!$E$11+1,1))</f>
        <v>327.81662150328646</v>
      </c>
      <c r="BJ30" s="60">
        <f t="shared" si="38"/>
        <v>320.24200483294322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6.8137886507013201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6.8137886507013201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7.2</v>
      </c>
      <c r="BY30" s="13">
        <f>IF('Données projet'!$A$114&gt;35,BY29+BX30-CG29,IF(A30&lt;'Données projet'!$A$114,$BV$205^A30,IF(A30='Données projet'!$A$114,'Données projet'!$B$114,BY29+BX30-CG29)))</f>
        <v>54.4</v>
      </c>
      <c r="BZ30" s="14">
        <f>BY30*VLOOKUP('Données projet'!$B$12,Paramètres!$A$1:$I$89,3,0)*VLOOKUP('Données projet'!$B$12,Paramètres!$A$1:$I$89,5,0)</f>
        <v>44.129280000000001</v>
      </c>
      <c r="CA30" s="14">
        <f t="shared" si="39"/>
        <v>13.086777003936399</v>
      </c>
      <c r="CB30" s="22">
        <f t="shared" si="10"/>
        <v>99.651299281855884</v>
      </c>
      <c r="CC30" s="60">
        <f t="shared" si="11"/>
        <v>389.31796594852256</v>
      </c>
      <c r="CD30" s="60">
        <f ca="1">AVERAGE(OFFSET($CC$3,0,0,'Données projet'!$E$12+1,1))-AVERAGE(OFFSET($H$3,0,0,'Données projet'!$E$12+1,1))</f>
        <v>183.76011586303667</v>
      </c>
      <c r="CE30" s="60">
        <f t="shared" si="40"/>
        <v>174.66985829331708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82.882799999999989</v>
      </c>
      <c r="CV30" s="14">
        <f t="shared" si="41"/>
        <v>22.840584911380041</v>
      </c>
      <c r="CW30" s="22">
        <f t="shared" si="13"/>
        <v>184.1348953873202</v>
      </c>
      <c r="CX30" s="60">
        <f t="shared" si="14"/>
        <v>473.80156205398691</v>
      </c>
      <c r="CY30" s="60">
        <f ca="1">AVERAGE(OFFSET($CX$3,0,0,'Données projet'!$E$13+1,1))-AVERAGE(OFFSET($H$3,0,0,'Données projet'!$E$13+1,1))</f>
        <v>434.82222444324242</v>
      </c>
      <c r="CZ30" s="60">
        <f t="shared" si="42"/>
        <v>269.61868559913393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0">
        <f t="shared" si="0"/>
        <v>460.1096576249563</v>
      </c>
      <c r="S31" s="60">
        <f ca="1">AVERAGE(OFFSET($R$3,0,0,'Données projet'!$E$9+1,1))-AVERAGE(OFFSET($H$3,0,0,'Données projet'!$E$9+1,1))</f>
        <v>371.95849973474657</v>
      </c>
      <c r="T31" s="60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79.934400000000011</v>
      </c>
      <c r="AK31" s="14">
        <f t="shared" si="35"/>
        <v>22.121143821921812</v>
      </c>
      <c r="AL31" s="22">
        <f t="shared" si="4"/>
        <v>177.74673882318049</v>
      </c>
      <c r="AM31" s="60">
        <f t="shared" si="5"/>
        <v>468.63562771206932</v>
      </c>
      <c r="AN31" s="60">
        <f ca="1">AVERAGE(OFFSET($AM$3,0,0,'Données projet'!$E$10+1,1))-AVERAGE(OFFSET($H$3,0,0,'Données projet'!$E$10+1,1))</f>
        <v>389.12604446638119</v>
      </c>
      <c r="AO31" s="60">
        <f t="shared" si="36"/>
        <v>243.23852967152732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147.59999999999994</v>
      </c>
      <c r="BE31" s="14">
        <f>BD31*VLOOKUP('Données projet'!$B$11,Paramètres!$A$1:$I$89,3,0)*VLOOKUP('Données projet'!$B$11,Paramètres!$A$1:$I$89,5,0)</f>
        <v>108.22031999999996</v>
      </c>
      <c r="BF31" s="14">
        <f t="shared" si="37"/>
        <v>28.911280861653452</v>
      </c>
      <c r="BG31" s="22">
        <f t="shared" si="7"/>
        <v>238.83753816737965</v>
      </c>
      <c r="BH31" s="60">
        <f t="shared" si="8"/>
        <v>529.72642705626845</v>
      </c>
      <c r="BI31" s="60">
        <f ca="1">AVERAGE(OFFSET($BH$3,0,0,'Données projet'!$E$11+1,1))-AVERAGE(OFFSET($H$3,0,0,'Données projet'!$E$11+1,1))</f>
        <v>327.81662150328646</v>
      </c>
      <c r="BJ31" s="60">
        <f t="shared" si="38"/>
        <v>320.24200483294322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6.6801744112617731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6.6801744112617731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7.2</v>
      </c>
      <c r="BY31" s="13">
        <f>IF('Données projet'!$A$114&gt;35,BY30+BX31-CG30,IF(A31&lt;'Données projet'!$A$114,$BV$205^A31,IF(A31='Données projet'!$A$114,'Données projet'!$B$114,BY30+BX31-CG30)))</f>
        <v>61.6</v>
      </c>
      <c r="BZ31" s="14">
        <f>BY31*VLOOKUP('Données projet'!$B$12,Paramètres!$A$1:$I$89,3,0)*VLOOKUP('Données projet'!$B$12,Paramètres!$A$1:$I$89,5,0)</f>
        <v>49.969920000000009</v>
      </c>
      <c r="CA31" s="14">
        <f t="shared" si="39"/>
        <v>14.605991100228731</v>
      </c>
      <c r="CB31" s="22">
        <f t="shared" si="10"/>
        <v>112.46971183289838</v>
      </c>
      <c r="CC31" s="60">
        <f t="shared" si="11"/>
        <v>403.35860072178724</v>
      </c>
      <c r="CD31" s="60">
        <f ca="1">AVERAGE(OFFSET($CC$3,0,0,'Données projet'!$E$12+1,1))-AVERAGE(OFFSET($H$3,0,0,'Données projet'!$E$12+1,1))</f>
        <v>183.76011586303667</v>
      </c>
      <c r="CE31" s="60">
        <f t="shared" si="40"/>
        <v>174.66985829331708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90.417599999999993</v>
      </c>
      <c r="CV31" s="14">
        <f t="shared" si="41"/>
        <v>24.665912907068826</v>
      </c>
      <c r="CW31" s="22">
        <f t="shared" si="13"/>
        <v>200.43711831314488</v>
      </c>
      <c r="CX31" s="60">
        <f t="shared" si="14"/>
        <v>491.32600720203374</v>
      </c>
      <c r="CY31" s="60">
        <f ca="1">AVERAGE(OFFSET($CX$3,0,0,'Données projet'!$E$13+1,1))-AVERAGE(OFFSET($H$3,0,0,'Données projet'!$E$13+1,1))</f>
        <v>434.82222444324242</v>
      </c>
      <c r="CZ31" s="60">
        <f t="shared" si="42"/>
        <v>269.61868559913393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0">
        <f t="shared" si="0"/>
        <v>475.06341141723647</v>
      </c>
      <c r="S32" s="60">
        <f ca="1">AVERAGE(OFFSET($R$3,0,0,'Données projet'!$E$9+1,1))-AVERAGE(OFFSET($H$3,0,0,'Données projet'!$E$9+1,1))</f>
        <v>371.95849973474657</v>
      </c>
      <c r="T32" s="60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86.595600000000005</v>
      </c>
      <c r="AK32" s="14">
        <f t="shared" si="35"/>
        <v>23.742332153806089</v>
      </c>
      <c r="AL32" s="22">
        <f t="shared" si="4"/>
        <v>192.17189850121227</v>
      </c>
      <c r="AM32" s="60">
        <f t="shared" si="5"/>
        <v>484.28300961232344</v>
      </c>
      <c r="AN32" s="60">
        <f ca="1">AVERAGE(OFFSET($AM$3,0,0,'Données projet'!$E$10+1,1))-AVERAGE(OFFSET($H$3,0,0,'Données projet'!$E$10+1,1))</f>
        <v>389.12604446638119</v>
      </c>
      <c r="AO32" s="60">
        <f t="shared" si="36"/>
        <v>243.23852967152732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161.79999999999993</v>
      </c>
      <c r="BE32" s="14">
        <f>BD32*VLOOKUP('Données projet'!$B$11,Paramètres!$A$1:$I$89,3,0)*VLOOKUP('Données projet'!$B$11,Paramètres!$A$1:$I$89,5,0)</f>
        <v>118.63175999999994</v>
      </c>
      <c r="BF32" s="14">
        <f t="shared" si="37"/>
        <v>31.355667112617319</v>
      </c>
      <c r="BG32" s="22">
        <f t="shared" si="7"/>
        <v>261.22810222114174</v>
      </c>
      <c r="BH32" s="60">
        <f t="shared" si="8"/>
        <v>553.33921333225294</v>
      </c>
      <c r="BI32" s="60">
        <f ca="1">AVERAGE(OFFSET($BH$3,0,0,'Données projet'!$E$11+1,1))-AVERAGE(OFFSET($H$3,0,0,'Données projet'!$E$11+1,1))</f>
        <v>327.81662150328646</v>
      </c>
      <c r="BJ32" s="60">
        <f t="shared" si="38"/>
        <v>320.24200483294322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6.549180265560997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6.549180265560997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7.2</v>
      </c>
      <c r="BY32" s="13">
        <f>IF('Données projet'!$A$114&gt;35,BY31+BX32-CG31,IF(A32&lt;'Données projet'!$A$114,$BV$205^A32,IF(A32='Données projet'!$A$114,'Données projet'!$B$114,BY31+BX32-CG31)))</f>
        <v>68.8</v>
      </c>
      <c r="BZ32" s="14">
        <f>BY32*VLOOKUP('Données projet'!$B$12,Paramètres!$A$1:$I$89,3,0)*VLOOKUP('Données projet'!$B$12,Paramètres!$A$1:$I$89,5,0)</f>
        <v>55.810559999999995</v>
      </c>
      <c r="CA32" s="14">
        <f t="shared" si="39"/>
        <v>16.1046265504982</v>
      </c>
      <c r="CB32" s="22">
        <f t="shared" si="10"/>
        <v>125.25228324211768</v>
      </c>
      <c r="CC32" s="60">
        <f t="shared" si="11"/>
        <v>417.36339435322884</v>
      </c>
      <c r="CD32" s="60">
        <f ca="1">AVERAGE(OFFSET($CC$3,0,0,'Données projet'!$E$12+1,1))-AVERAGE(OFFSET($H$3,0,0,'Données projet'!$E$12+1,1))</f>
        <v>183.76011586303667</v>
      </c>
      <c r="CE32" s="60">
        <f t="shared" si="40"/>
        <v>174.66985829331708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97.952399999999997</v>
      </c>
      <c r="CV32" s="14">
        <f t="shared" si="41"/>
        <v>26.473599278177087</v>
      </c>
      <c r="CW32" s="22">
        <f t="shared" si="13"/>
        <v>216.70861540949173</v>
      </c>
      <c r="CX32" s="60">
        <f t="shared" si="14"/>
        <v>508.8197265206029</v>
      </c>
      <c r="CY32" s="60">
        <f ca="1">AVERAGE(OFFSET($CX$3,0,0,'Données projet'!$E$13+1,1))-AVERAGE(OFFSET($H$3,0,0,'Données projet'!$E$13+1,1))</f>
        <v>434.82222444324242</v>
      </c>
      <c r="CZ32" s="60">
        <f t="shared" si="42"/>
        <v>269.61868559913393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0">
        <f t="shared" si="0"/>
        <v>489.99306810277216</v>
      </c>
      <c r="S33" s="60">
        <f ca="1">AVERAGE(OFFSET($R$3,0,0,'Données projet'!$E$9+1,1))-AVERAGE(OFFSET($H$3,0,0,'Données projet'!$E$9+1,1))</f>
        <v>371.95849973474657</v>
      </c>
      <c r="T33" s="60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93.256799999999998</v>
      </c>
      <c r="AK33" s="14">
        <f t="shared" si="35"/>
        <v>25.34905435685781</v>
      </c>
      <c r="AL33" s="22">
        <f t="shared" si="4"/>
        <v>206.57186300486069</v>
      </c>
      <c r="AM33" s="60">
        <f t="shared" si="5"/>
        <v>499.905196338194</v>
      </c>
      <c r="AN33" s="60">
        <f ca="1">AVERAGE(OFFSET($AM$3,0,0,'Données projet'!$E$10+1,1))-AVERAGE(OFFSET($H$3,0,0,'Données projet'!$E$10+1,1))</f>
        <v>389.12604446638119</v>
      </c>
      <c r="AO33" s="60">
        <f t="shared" si="36"/>
        <v>243.23852967152732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176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175.99999999999991</v>
      </c>
      <c r="BE33" s="14">
        <f>BD33*VLOOKUP('Données projet'!$B$11,Paramètres!$A$1:$I$89,3,0)*VLOOKUP('Données projet'!$B$11,Paramètres!$A$1:$I$89,5,0)</f>
        <v>129.04319999999993</v>
      </c>
      <c r="BF33" s="14">
        <f t="shared" si="37"/>
        <v>33.775175980637393</v>
      </c>
      <c r="BG33" s="22">
        <f t="shared" si="7"/>
        <v>283.57533816627659</v>
      </c>
      <c r="BH33" s="60">
        <f t="shared" si="8"/>
        <v>576.90867149960991</v>
      </c>
      <c r="BI33" s="60">
        <f ca="1">AVERAGE(OFFSET($BH$3,0,0,'Données projet'!$E$11+1,1))-AVERAGE(OFFSET($H$3,0,0,'Données projet'!$E$11+1,1))</f>
        <v>327.81662150328646</v>
      </c>
      <c r="BJ33" s="60">
        <f t="shared" si="38"/>
        <v>320.24200483294322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35</v>
      </c>
      <c r="BM33" s="17">
        <f>IF(ISNA(VLOOKUP(A33,'Données projet'!$A$87:$I$107,5,0)),0%,VLOOKUP(A33,'Données projet'!$A$87:$I$107,5,0)*VLOOKUP('Données projet'!$B$11,Paramètres!$A$1:$I$89,7,0))</f>
        <v>0.215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12.519999724267404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12.519999724267404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76</v>
      </c>
      <c r="BW33" s="13">
        <f>VLOOKUP(A33,'Données projet'!$A$113:$I$133,9,0)</f>
        <v>7.2</v>
      </c>
      <c r="BX33" s="13">
        <f t="array" ref="BX33">INDEX(BW:BW,MIN(IF(ISNUMBER(BW33:BW229),ROW(BW33:BW229),"")))</f>
        <v>7.2</v>
      </c>
      <c r="BY33" s="13">
        <f>IF('Données projet'!$A$114&gt;35,BY32+BX33-CG32,IF(A33&lt;'Données projet'!$A$114,$BV$205^A33,IF(A33='Données projet'!$A$114,'Données projet'!$B$114,BY32+BX33-CG32)))</f>
        <v>76</v>
      </c>
      <c r="BZ33" s="14">
        <f>BY33*VLOOKUP('Données projet'!$B$12,Paramètres!$A$1:$I$89,3,0)*VLOOKUP('Données projet'!$B$12,Paramètres!$A$1:$I$89,5,0)</f>
        <v>61.65120000000001</v>
      </c>
      <c r="CA33" s="14">
        <f t="shared" si="39"/>
        <v>17.585082273674896</v>
      </c>
      <c r="CB33" s="22">
        <f t="shared" si="10"/>
        <v>138.00319162665048</v>
      </c>
      <c r="CC33" s="60">
        <f t="shared" si="11"/>
        <v>431.33652495998376</v>
      </c>
      <c r="CD33" s="60">
        <f ca="1">AVERAGE(OFFSET($CC$3,0,0,'Données projet'!$E$12+1,1))-AVERAGE(OFFSET($H$3,0,0,'Données projet'!$E$12+1,1))</f>
        <v>183.76011586303667</v>
      </c>
      <c r="CE33" s="60">
        <f t="shared" si="40"/>
        <v>174.66985829331708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14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105.48719999999999</v>
      </c>
      <c r="CV33" s="14">
        <f t="shared" si="41"/>
        <v>28.265155367923839</v>
      </c>
      <c r="CW33" s="22">
        <f t="shared" si="13"/>
        <v>232.95201893246733</v>
      </c>
      <c r="CX33" s="60">
        <f t="shared" si="14"/>
        <v>526.28535226580061</v>
      </c>
      <c r="CY33" s="60">
        <f ca="1">AVERAGE(OFFSET($CX$3,0,0,'Données projet'!$E$13+1,1))-AVERAGE(OFFSET($H$3,0,0,'Données projet'!$E$13+1,1))</f>
        <v>434.82222444324242</v>
      </c>
      <c r="CZ33" s="60">
        <f t="shared" si="42"/>
        <v>269.61868559913393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0">
        <f t="shared" si="0"/>
        <v>464.12470794029787</v>
      </c>
      <c r="S34" s="60">
        <f ca="1">AVERAGE(OFFSET($R$3,0,0,'Données projet'!$E$9+1,1))-AVERAGE(OFFSET($H$3,0,0,'Données projet'!$E$9+1,1))</f>
        <v>371.95849973474657</v>
      </c>
      <c r="T34" s="60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80.695679999999996</v>
      </c>
      <c r="AK34" s="14">
        <f t="shared" si="35"/>
        <v>22.307195695097128</v>
      </c>
      <c r="AL34" s="22">
        <f t="shared" si="4"/>
        <v>179.3966751689608</v>
      </c>
      <c r="AM34" s="60">
        <f t="shared" si="5"/>
        <v>472.73000850229414</v>
      </c>
      <c r="AN34" s="60">
        <f ca="1">AVERAGE(OFFSET($AM$3,0,0,'Données projet'!$E$10+1,1))-AVERAGE(OFFSET($H$3,0,0,'Données projet'!$E$10+1,1))</f>
        <v>389.12604446638119</v>
      </c>
      <c r="AO34" s="60">
        <f t="shared" si="36"/>
        <v>243.23852967152732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</v>
      </c>
      <c r="BD34" s="13">
        <f>IF('Données projet'!$A$88&gt;35,BD33+BC34-BL33,IF(A34&lt;'Données projet'!$A$88,$BA$205^A34,IF(A34='Données projet'!$A$88,'Données projet'!$B$88,BD33+BC34-BL33)))</f>
        <v>153.99999999999991</v>
      </c>
      <c r="BE34" s="14">
        <f>BD34*VLOOKUP('Données projet'!$B$11,Paramètres!$A$1:$I$89,3,0)*VLOOKUP('Données projet'!$B$11,Paramètres!$A$1:$I$89,5,0)</f>
        <v>112.91279999999993</v>
      </c>
      <c r="BF34" s="14">
        <f t="shared" si="37"/>
        <v>30.016215601722546</v>
      </c>
      <c r="BG34" s="22">
        <f t="shared" si="7"/>
        <v>248.93470217300001</v>
      </c>
      <c r="BH34" s="60">
        <f t="shared" si="8"/>
        <v>542.26803550633326</v>
      </c>
      <c r="BI34" s="60">
        <f ca="1">AVERAGE(OFFSET($BH$3,0,0,'Données projet'!$E$11+1,1))-AVERAGE(OFFSET($H$3,0,0,'Données projet'!$E$11+1,1))</f>
        <v>327.81662150328646</v>
      </c>
      <c r="BJ34" s="60">
        <f t="shared" si="38"/>
        <v>320.24200483294322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12.274490166120316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12.274490166120316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68.599999999999994</v>
      </c>
      <c r="BZ34" s="14">
        <f>BY34*VLOOKUP('Données projet'!$B$12,Paramètres!$A$1:$I$89,3,0)*VLOOKUP('Données projet'!$B$12,Paramètres!$A$1:$I$89,5,0)</f>
        <v>55.648319999999998</v>
      </c>
      <c r="CA34" s="14">
        <f t="shared" si="39"/>
        <v>16.063253125631856</v>
      </c>
      <c r="CB34" s="22">
        <f t="shared" si="10"/>
        <v>124.89765652714215</v>
      </c>
      <c r="CC34" s="60">
        <f t="shared" si="11"/>
        <v>418.23098986047546</v>
      </c>
      <c r="CD34" s="60">
        <f ca="1">AVERAGE(OFFSET($CC$3,0,0,'Données projet'!$E$12+1,1))-AVERAGE(OFFSET($H$3,0,0,'Données projet'!$E$12+1,1))</f>
        <v>183.76011586303667</v>
      </c>
      <c r="CE34" s="60">
        <f t="shared" si="40"/>
        <v>174.66985829331708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91.278719999999993</v>
      </c>
      <c r="CV34" s="14">
        <f t="shared" si="41"/>
        <v>24.873367789912262</v>
      </c>
      <c r="CW34" s="22">
        <f t="shared" si="13"/>
        <v>202.29821956743049</v>
      </c>
      <c r="CX34" s="60">
        <f t="shared" si="14"/>
        <v>495.63155290076384</v>
      </c>
      <c r="CY34" s="60">
        <f ca="1">AVERAGE(OFFSET($CX$3,0,0,'Données projet'!$E$13+1,1))-AVERAGE(OFFSET($H$3,0,0,'Données projet'!$E$13+1,1))</f>
        <v>434.82222444324242</v>
      </c>
      <c r="CZ34" s="60">
        <f t="shared" si="42"/>
        <v>269.61868559913393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0">
        <f t="shared" si="0"/>
        <v>479.42081191091745</v>
      </c>
      <c r="S35" s="60">
        <f ca="1">AVERAGE(OFFSET($R$3,0,0,'Données projet'!$E$9+1,1))-AVERAGE(OFFSET($H$3,0,0,'Données projet'!$E$9+1,1))</f>
        <v>371.95849973474657</v>
      </c>
      <c r="T35" s="60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88.118160000000003</v>
      </c>
      <c r="AK35" s="14">
        <f t="shared" si="35"/>
        <v>24.110813848758355</v>
      </c>
      <c r="AL35" s="22">
        <f t="shared" si="4"/>
        <v>195.46546278658749</v>
      </c>
      <c r="AM35" s="60">
        <f t="shared" si="5"/>
        <v>488.79879611992078</v>
      </c>
      <c r="AN35" s="60">
        <f ca="1">AVERAGE(OFFSET($AM$3,0,0,'Données projet'!$E$10+1,1))-AVERAGE(OFFSET($H$3,0,0,'Données projet'!$E$10+1,1))</f>
        <v>389.12604446638119</v>
      </c>
      <c r="AO35" s="60">
        <f t="shared" si="36"/>
        <v>243.23852967152732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</v>
      </c>
      <c r="BD35" s="13">
        <f>IF('Données projet'!$A$88&gt;35,BD34+BC35-BL34,IF(A35&lt;'Données projet'!$A$88,$BA$205^A35,IF(A35='Données projet'!$A$88,'Données projet'!$B$88,BD34+BC35-BL34)))</f>
        <v>166.99999999999991</v>
      </c>
      <c r="BE35" s="14">
        <f>BD35*VLOOKUP('Données projet'!$B$11,Paramètres!$A$1:$I$89,3,0)*VLOOKUP('Données projet'!$B$11,Paramètres!$A$1:$I$89,5,0)</f>
        <v>122.44439999999993</v>
      </c>
      <c r="BF35" s="14">
        <f t="shared" si="37"/>
        <v>32.244444629402452</v>
      </c>
      <c r="BG35" s="22">
        <f t="shared" si="7"/>
        <v>269.41640439620915</v>
      </c>
      <c r="BH35" s="60">
        <f t="shared" si="8"/>
        <v>562.7497377295424</v>
      </c>
      <c r="BI35" s="60">
        <f ca="1">AVERAGE(OFFSET($BH$3,0,0,'Données projet'!$E$11+1,1))-AVERAGE(OFFSET($H$3,0,0,'Données projet'!$E$11+1,1))</f>
        <v>327.81662150328646</v>
      </c>
      <c r="BJ35" s="60">
        <f t="shared" si="38"/>
        <v>320.24200483294322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12.033794900662448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12.033794900662448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75.199999999999989</v>
      </c>
      <c r="BZ35" s="14">
        <f>BY35*VLOOKUP('Données projet'!$B$12,Paramètres!$A$1:$I$89,3,0)*VLOOKUP('Données projet'!$B$12,Paramètres!$A$1:$I$89,5,0)</f>
        <v>61.002239999999986</v>
      </c>
      <c r="CA35" s="14">
        <f t="shared" si="39"/>
        <v>17.421421901322486</v>
      </c>
      <c r="CB35" s="22">
        <f t="shared" si="10"/>
        <v>136.58787781146998</v>
      </c>
      <c r="CC35" s="60">
        <f t="shared" si="11"/>
        <v>429.92121114480329</v>
      </c>
      <c r="CD35" s="60">
        <f ca="1">AVERAGE(OFFSET($CC$3,0,0,'Données projet'!$E$12+1,1))-AVERAGE(OFFSET($H$3,0,0,'Données projet'!$E$12+1,1))</f>
        <v>183.76011586303667</v>
      </c>
      <c r="CE35" s="60">
        <f t="shared" si="40"/>
        <v>174.66985829331708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99.674639999999997</v>
      </c>
      <c r="CV35" s="14">
        <f t="shared" si="41"/>
        <v>26.884470319417503</v>
      </c>
      <c r="CW35" s="22">
        <f t="shared" si="13"/>
        <v>220.42378380631877</v>
      </c>
      <c r="CX35" s="60">
        <f t="shared" si="14"/>
        <v>513.75711713965211</v>
      </c>
      <c r="CY35" s="60">
        <f ca="1">AVERAGE(OFFSET($CX$3,0,0,'Données projet'!$E$13+1,1))-AVERAGE(OFFSET($H$3,0,0,'Données projet'!$E$13+1,1))</f>
        <v>434.82222444324242</v>
      </c>
      <c r="CZ35" s="60">
        <f t="shared" si="42"/>
        <v>269.61868559913393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0">
        <f t="shared" si="0"/>
        <v>494.68756585460881</v>
      </c>
      <c r="S36" s="60">
        <f ca="1">AVERAGE(OFFSET($R$3,0,0,'Données projet'!$E$9+1,1))-AVERAGE(OFFSET($H$3,0,0,'Données projet'!$E$9+1,1))</f>
        <v>371.95849973474657</v>
      </c>
      <c r="T36" s="60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95.540639999999996</v>
      </c>
      <c r="AK36" s="14">
        <f t="shared" si="35"/>
        <v>25.89681240703468</v>
      </c>
      <c r="AL36" s="22">
        <f t="shared" si="4"/>
        <v>211.50356294225205</v>
      </c>
      <c r="AM36" s="60">
        <f t="shared" si="5"/>
        <v>504.83689627558533</v>
      </c>
      <c r="AN36" s="60">
        <f ca="1">AVERAGE(OFFSET($AM$3,0,0,'Données projet'!$E$10+1,1))-AVERAGE(OFFSET($H$3,0,0,'Données projet'!$E$10+1,1))</f>
        <v>389.12604446638119</v>
      </c>
      <c r="AO36" s="60">
        <f t="shared" si="36"/>
        <v>243.23852967152732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</v>
      </c>
      <c r="BD36" s="13">
        <f>IF('Données projet'!$A$88&gt;35,BD35+BC36-BL35,IF(A36&lt;'Données projet'!$A$88,$BA$205^A36,IF(A36='Données projet'!$A$88,'Données projet'!$B$88,BD35+BC36-BL35)))</f>
        <v>179.99999999999991</v>
      </c>
      <c r="BE36" s="14">
        <f>BD36*VLOOKUP('Données projet'!$B$11,Paramètres!$A$1:$I$89,3,0)*VLOOKUP('Données projet'!$B$11,Paramètres!$A$1:$I$89,5,0)</f>
        <v>131.97599999999994</v>
      </c>
      <c r="BF36" s="14">
        <f t="shared" si="37"/>
        <v>34.452553259401945</v>
      </c>
      <c r="BG36" s="22">
        <f t="shared" si="7"/>
        <v>289.86306359345826</v>
      </c>
      <c r="BH36" s="60">
        <f t="shared" si="8"/>
        <v>583.19639692679152</v>
      </c>
      <c r="BI36" s="60">
        <f ca="1">AVERAGE(OFFSET($BH$3,0,0,'Données projet'!$E$11+1,1))-AVERAGE(OFFSET($H$3,0,0,'Données projet'!$E$11+1,1))</f>
        <v>327.81662150328646</v>
      </c>
      <c r="BJ36" s="60">
        <f t="shared" si="38"/>
        <v>320.24200483294322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11.797819522550594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11.797819522550594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81.799999999999983</v>
      </c>
      <c r="BZ36" s="14">
        <f>BY36*VLOOKUP('Données projet'!$B$12,Paramètres!$A$1:$I$89,3,0)*VLOOKUP('Données projet'!$B$12,Paramètres!$A$1:$I$89,5,0)</f>
        <v>66.356159999999988</v>
      </c>
      <c r="CA36" s="14">
        <f t="shared" si="39"/>
        <v>18.765767596743419</v>
      </c>
      <c r="CB36" s="22">
        <f t="shared" si="10"/>
        <v>148.25402389766143</v>
      </c>
      <c r="CC36" s="60">
        <f t="shared" si="11"/>
        <v>441.58735723099471</v>
      </c>
      <c r="CD36" s="60">
        <f ca="1">AVERAGE(OFFSET($CC$3,0,0,'Données projet'!$E$12+1,1))-AVERAGE(OFFSET($H$3,0,0,'Données projet'!$E$12+1,1))</f>
        <v>183.76011586303667</v>
      </c>
      <c r="CE36" s="60">
        <f t="shared" si="40"/>
        <v>174.66985829331708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108.07055999999997</v>
      </c>
      <c r="CV36" s="14">
        <f t="shared" si="41"/>
        <v>28.875926332959533</v>
      </c>
      <c r="CW36" s="22">
        <f t="shared" si="13"/>
        <v>238.51513036323777</v>
      </c>
      <c r="CX36" s="60">
        <f t="shared" si="14"/>
        <v>531.84846369657112</v>
      </c>
      <c r="CY36" s="60">
        <f ca="1">AVERAGE(OFFSET($CX$3,0,0,'Données projet'!$E$13+1,1))-AVERAGE(OFFSET($H$3,0,0,'Données projet'!$E$13+1,1))</f>
        <v>434.82222444324242</v>
      </c>
      <c r="CZ36" s="60">
        <f t="shared" si="42"/>
        <v>269.61868559913393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0">
        <f t="shared" si="0"/>
        <v>509.92750920098484</v>
      </c>
      <c r="S37" s="60">
        <f ca="1">AVERAGE(OFFSET($R$3,0,0,'Données projet'!$E$9+1,1))-AVERAGE(OFFSET($H$3,0,0,'Données projet'!$E$9+1,1))</f>
        <v>371.95849973474657</v>
      </c>
      <c r="T37" s="60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102.96311999999999</v>
      </c>
      <c r="AK37" s="14">
        <f t="shared" si="35"/>
        <v>27.666715856510024</v>
      </c>
      <c r="AL37" s="22">
        <f t="shared" si="4"/>
        <v>227.51363078342158</v>
      </c>
      <c r="AM37" s="60">
        <f t="shared" si="5"/>
        <v>520.84696411675486</v>
      </c>
      <c r="AN37" s="60">
        <f ca="1">AVERAGE(OFFSET($AM$3,0,0,'Données projet'!$E$10+1,1))-AVERAGE(OFFSET($H$3,0,0,'Données projet'!$E$10+1,1))</f>
        <v>389.12604446638119</v>
      </c>
      <c r="AO37" s="60">
        <f t="shared" si="36"/>
        <v>243.23852967152732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</v>
      </c>
      <c r="BD37" s="13">
        <f>IF('Données projet'!$A$88&gt;35,BD36+BC37-BL36,IF(A37&lt;'Données projet'!$A$88,$BA$205^A37,IF(A37='Données projet'!$A$88,'Données projet'!$B$88,BD36+BC37-BL36)))</f>
        <v>192.99999999999991</v>
      </c>
      <c r="BE37" s="14">
        <f>BD37*VLOOKUP('Données projet'!$B$11,Paramètres!$A$1:$I$89,3,0)*VLOOKUP('Données projet'!$B$11,Paramètres!$A$1:$I$89,5,0)</f>
        <v>141.50759999999994</v>
      </c>
      <c r="BF37" s="14">
        <f t="shared" si="37"/>
        <v>36.642159893060018</v>
      </c>
      <c r="BG37" s="22">
        <f t="shared" si="7"/>
        <v>310.27749848041276</v>
      </c>
      <c r="BH37" s="60">
        <f t="shared" si="8"/>
        <v>603.61083181374602</v>
      </c>
      <c r="BI37" s="60">
        <f ca="1">AVERAGE(OFFSET($BH$3,0,0,'Données projet'!$E$11+1,1))-AVERAGE(OFFSET($H$3,0,0,'Données projet'!$E$11+1,1))</f>
        <v>327.81662150328646</v>
      </c>
      <c r="BJ37" s="60">
        <f t="shared" si="38"/>
        <v>320.24200483294322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11.566471477672744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11.566471477672744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88.399999999999977</v>
      </c>
      <c r="BZ37" s="14">
        <f>BY37*VLOOKUP('Données projet'!$B$12,Paramètres!$A$1:$I$89,3,0)*VLOOKUP('Données projet'!$B$12,Paramètres!$A$1:$I$89,5,0)</f>
        <v>71.710079999999991</v>
      </c>
      <c r="CA37" s="14">
        <f t="shared" si="39"/>
        <v>20.097532321291546</v>
      </c>
      <c r="CB37" s="22">
        <f t="shared" si="10"/>
        <v>159.89825812624943</v>
      </c>
      <c r="CC37" s="60">
        <f t="shared" si="11"/>
        <v>453.23159145958277</v>
      </c>
      <c r="CD37" s="60">
        <f ca="1">AVERAGE(OFFSET($CC$3,0,0,'Données projet'!$E$12+1,1))-AVERAGE(OFFSET($H$3,0,0,'Données projet'!$E$12+1,1))</f>
        <v>183.76011586303667</v>
      </c>
      <c r="CE37" s="60">
        <f t="shared" si="40"/>
        <v>174.66985829331708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116.46647999999999</v>
      </c>
      <c r="CV37" s="14">
        <f t="shared" si="41"/>
        <v>30.849435690799186</v>
      </c>
      <c r="CW37" s="22">
        <f t="shared" si="13"/>
        <v>256.57521982814194</v>
      </c>
      <c r="CX37" s="60">
        <f t="shared" si="14"/>
        <v>549.90855316147531</v>
      </c>
      <c r="CY37" s="60">
        <f ca="1">AVERAGE(OFFSET($CX$3,0,0,'Données projet'!$E$13+1,1))-AVERAGE(OFFSET($H$3,0,0,'Données projet'!$E$13+1,1))</f>
        <v>434.82222444324242</v>
      </c>
      <c r="CZ37" s="60">
        <f t="shared" si="42"/>
        <v>269.61868559913393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525.14279449916307</v>
      </c>
      <c r="S38" s="60">
        <f ca="1">AVERAGE(OFFSET($R$3,0,0,'Données projet'!$E$9+1,1))-AVERAGE(OFFSET($H$3,0,0,'Données projet'!$E$9+1,1))</f>
        <v>371.95849973474657</v>
      </c>
      <c r="T38" s="60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110.3856</v>
      </c>
      <c r="AK38" s="14">
        <f t="shared" si="35"/>
        <v>29.421816429201407</v>
      </c>
      <c r="AL38" s="22">
        <f t="shared" si="4"/>
        <v>243.49791694752571</v>
      </c>
      <c r="AM38" s="60">
        <f t="shared" si="5"/>
        <v>536.83125028085897</v>
      </c>
      <c r="AN38" s="60">
        <f ca="1">AVERAGE(OFFSET($AM$3,0,0,'Données projet'!$E$10+1,1))-AVERAGE(OFFSET($H$3,0,0,'Données projet'!$E$10+1,1))</f>
        <v>389.12604446638119</v>
      </c>
      <c r="AO38" s="60">
        <f t="shared" si="36"/>
        <v>243.23852967152732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13</v>
      </c>
      <c r="BC38" s="13">
        <f t="array" ref="BC38">INDEX(BB:BB,MIN(IF(ISNUMBER(BB38:BB234),ROW(BB38:BB234),"")))</f>
        <v>13</v>
      </c>
      <c r="BD38" s="13">
        <f>IF('Données projet'!$A$88&gt;35,BD37+BC38-BL37,IF(A38&lt;'Données projet'!$A$88,$BA$205^A38,IF(A38='Données projet'!$A$88,'Données projet'!$B$88,BD37+BC38-BL37)))</f>
        <v>205.99999999999991</v>
      </c>
      <c r="BE38" s="14">
        <f>BD38*VLOOKUP('Données projet'!$B$11,Paramètres!$A$1:$I$89,3,0)*VLOOKUP('Données projet'!$B$11,Paramètres!$A$1:$I$89,5,0)</f>
        <v>151.03919999999994</v>
      </c>
      <c r="BF38" s="14">
        <f t="shared" si="37"/>
        <v>38.814652571726043</v>
      </c>
      <c r="BG38" s="22">
        <f t="shared" si="7"/>
        <v>330.66212656242277</v>
      </c>
      <c r="BH38" s="60">
        <f t="shared" si="8"/>
        <v>623.99545989575608</v>
      </c>
      <c r="BI38" s="60">
        <f ca="1">AVERAGE(OFFSET($BH$3,0,0,'Données projet'!$E$11+1,1))-AVERAGE(OFFSET($H$3,0,0,'Données projet'!$E$11+1,1))</f>
        <v>327.81662150328646</v>
      </c>
      <c r="BJ38" s="60">
        <f t="shared" si="38"/>
        <v>320.24200483294322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11.339660026846575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11.339660026846575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94.999999999999972</v>
      </c>
      <c r="BZ38" s="14">
        <f>BY38*VLOOKUP('Données projet'!$B$12,Paramètres!$A$1:$I$89,3,0)*VLOOKUP('Données projet'!$B$12,Paramètres!$A$1:$I$89,5,0)</f>
        <v>77.063999999999979</v>
      </c>
      <c r="CA38" s="14">
        <f t="shared" si="39"/>
        <v>21.417762186678065</v>
      </c>
      <c r="CB38" s="22">
        <f t="shared" si="10"/>
        <v>171.52240247513092</v>
      </c>
      <c r="CC38" s="60">
        <f t="shared" si="11"/>
        <v>464.85573580846426</v>
      </c>
      <c r="CD38" s="60">
        <f ca="1">AVERAGE(OFFSET($CC$3,0,0,'Données projet'!$E$12+1,1))-AVERAGE(OFFSET($H$3,0,0,'Données projet'!$E$12+1,1))</f>
        <v>183.76011586303667</v>
      </c>
      <c r="CE38" s="60">
        <f t="shared" si="40"/>
        <v>174.66985829331708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14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124.86239999999997</v>
      </c>
      <c r="CV38" s="14">
        <f t="shared" si="41"/>
        <v>32.80643928056157</v>
      </c>
      <c r="CW38" s="22">
        <f t="shared" si="13"/>
        <v>274.606561746978</v>
      </c>
      <c r="CX38" s="60">
        <f t="shared" si="14"/>
        <v>567.93989508031132</v>
      </c>
      <c r="CY38" s="60">
        <f ca="1">AVERAGE(OFFSET($CX$3,0,0,'Données projet'!$E$13+1,1))-AVERAGE(OFFSET($H$3,0,0,'Données projet'!$E$13+1,1))</f>
        <v>434.82222444324242</v>
      </c>
      <c r="CZ38" s="60">
        <f t="shared" si="42"/>
        <v>269.61868559913393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0">
        <f t="shared" si="0"/>
        <v>500.55213023987449</v>
      </c>
      <c r="S39" s="60">
        <f ca="1">AVERAGE(OFFSET($R$3,0,0,'Données projet'!$E$9+1,1))-AVERAGE(OFFSET($H$3,0,0,'Données projet'!$E$9+1,1))</f>
        <v>371.95849973474657</v>
      </c>
      <c r="T39" s="60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98.395439999999994</v>
      </c>
      <c r="AK39" s="14">
        <f t="shared" si="35"/>
        <v>26.57937412584554</v>
      </c>
      <c r="AL39" s="22">
        <f t="shared" si="4"/>
        <v>217.66446793584763</v>
      </c>
      <c r="AM39" s="60">
        <f t="shared" si="5"/>
        <v>510.99780126918097</v>
      </c>
      <c r="AN39" s="60">
        <f ca="1">AVERAGE(OFFSET($AM$3,0,0,'Données projet'!$E$10+1,1))-AVERAGE(OFFSET($H$3,0,0,'Données projet'!$E$10+1,1))</f>
        <v>389.12604446638119</v>
      </c>
      <c r="AO39" s="60">
        <f t="shared" si="36"/>
        <v>243.23852967152732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182.39999999999992</v>
      </c>
      <c r="BE39" s="14">
        <f>BD39*VLOOKUP('Données projet'!$B$11,Paramètres!$A$1:$I$89,3,0)*VLOOKUP('Données projet'!$B$11,Paramètres!$A$1:$I$89,5,0)</f>
        <v>133.73567999999992</v>
      </c>
      <c r="BF39" s="14">
        <f t="shared" si="37"/>
        <v>34.858136849359212</v>
      </c>
      <c r="BG39" s="22">
        <f t="shared" si="7"/>
        <v>293.63423101263379</v>
      </c>
      <c r="BH39" s="60">
        <f t="shared" si="8"/>
        <v>586.96756434596705</v>
      </c>
      <c r="BI39" s="60">
        <f ca="1">AVERAGE(OFFSET($BH$3,0,0,'Données projet'!$E$11+1,1))-AVERAGE(OFFSET($H$3,0,0,'Données projet'!$E$11+1,1))</f>
        <v>327.81662150328646</v>
      </c>
      <c r="BJ39" s="60">
        <f t="shared" si="38"/>
        <v>320.24200483294322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11.117296210229782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11.117296210229782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</v>
      </c>
      <c r="BY39" s="13">
        <f>IF('Données projet'!$A$114&gt;35,BY38+BX39-CG38,IF(A39&lt;'Données projet'!$A$114,$BV$205^A39,IF(A39='Données projet'!$A$114,'Données projet'!$B$114,BY38+BX39-CG38)))</f>
        <v>86.799999999999969</v>
      </c>
      <c r="BZ39" s="14">
        <f>BY39*VLOOKUP('Données projet'!$B$12,Paramètres!$A$1:$I$89,3,0)*VLOOKUP('Données projet'!$B$12,Paramètres!$A$1:$I$89,5,0)</f>
        <v>70.412159999999986</v>
      </c>
      <c r="CA39" s="14">
        <f t="shared" si="39"/>
        <v>19.775776427555098</v>
      </c>
      <c r="CB39" s="22">
        <f t="shared" si="10"/>
        <v>157.07732261132509</v>
      </c>
      <c r="CC39" s="60">
        <f t="shared" si="11"/>
        <v>450.4106559446584</v>
      </c>
      <c r="CD39" s="60">
        <f ca="1">AVERAGE(OFFSET($CC$3,0,0,'Données projet'!$E$12+1,1))-AVERAGE(OFFSET($H$3,0,0,'Données projet'!$E$12+1,1))</f>
        <v>183.76011586303667</v>
      </c>
      <c r="CE39" s="60">
        <f t="shared" si="40"/>
        <v>174.66985829331708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111.29975999999999</v>
      </c>
      <c r="CV39" s="14">
        <f t="shared" si="41"/>
        <v>29.637008492427388</v>
      </c>
      <c r="CW39" s="22">
        <f t="shared" si="13"/>
        <v>245.46487179097767</v>
      </c>
      <c r="CX39" s="60">
        <f t="shared" si="14"/>
        <v>538.79820512431093</v>
      </c>
      <c r="CY39" s="60">
        <f ca="1">AVERAGE(OFFSET($CX$3,0,0,'Données projet'!$E$13+1,1))-AVERAGE(OFFSET($H$3,0,0,'Données projet'!$E$13+1,1))</f>
        <v>434.82222444324242</v>
      </c>
      <c r="CZ39" s="60">
        <f t="shared" si="42"/>
        <v>269.61868559913393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0">
        <f t="shared" si="0"/>
        <v>516.95289444408968</v>
      </c>
      <c r="S40" s="60">
        <f ca="1">AVERAGE(OFFSET($R$3,0,0,'Données projet'!$E$9+1,1))-AVERAGE(OFFSET($H$3,0,0,'Données projet'!$E$9+1,1))</f>
        <v>371.95849973474657</v>
      </c>
      <c r="T40" s="60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106.38887999999999</v>
      </c>
      <c r="AK40" s="14">
        <f t="shared" si="35"/>
        <v>28.478530760975403</v>
      </c>
      <c r="AL40" s="22">
        <f t="shared" si="4"/>
        <v>234.89407374203213</v>
      </c>
      <c r="AM40" s="60">
        <f t="shared" si="5"/>
        <v>528.22740707536548</v>
      </c>
      <c r="AN40" s="60">
        <f ca="1">AVERAGE(OFFSET($AM$3,0,0,'Données projet'!$E$10+1,1))-AVERAGE(OFFSET($H$3,0,0,'Données projet'!$E$10+1,1))</f>
        <v>389.12604446638119</v>
      </c>
      <c r="AO40" s="60">
        <f t="shared" si="36"/>
        <v>243.23852967152732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193.79999999999993</v>
      </c>
      <c r="BE40" s="14">
        <f>BD40*VLOOKUP('Données projet'!$B$11,Paramètres!$A$1:$I$89,3,0)*VLOOKUP('Données projet'!$B$11,Paramètres!$A$1:$I$89,5,0)</f>
        <v>142.09415999999993</v>
      </c>
      <c r="BF40" s="14">
        <f t="shared" si="37"/>
        <v>36.776332799832325</v>
      </c>
      <c r="BG40" s="22">
        <f t="shared" si="7"/>
        <v>311.53277495970787</v>
      </c>
      <c r="BH40" s="60">
        <f t="shared" si="8"/>
        <v>604.86610829304118</v>
      </c>
      <c r="BI40" s="60">
        <f ca="1">AVERAGE(OFFSET($BH$3,0,0,'Données projet'!$E$11+1,1))-AVERAGE(OFFSET($H$3,0,0,'Données projet'!$E$11+1,1))</f>
        <v>327.81662150328646</v>
      </c>
      <c r="BJ40" s="60">
        <f t="shared" si="38"/>
        <v>320.24200483294322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10.899292812428307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10.899292812428307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</v>
      </c>
      <c r="BY40" s="13">
        <f>IF('Données projet'!$A$114&gt;35,BY39+BX40-CG39,IF(A40&lt;'Données projet'!$A$114,$BV$205^A40,IF(A40='Données projet'!$A$114,'Données projet'!$B$114,BY39+BX40-CG39)))</f>
        <v>92.599999999999966</v>
      </c>
      <c r="BZ40" s="14">
        <f>BY40*VLOOKUP('Données projet'!$B$12,Paramètres!$A$1:$I$89,3,0)*VLOOKUP('Données projet'!$B$12,Paramètres!$A$1:$I$89,5,0)</f>
        <v>75.117119999999986</v>
      </c>
      <c r="CA40" s="14">
        <f t="shared" si="39"/>
        <v>20.938953972353932</v>
      </c>
      <c r="CB40" s="22">
        <f t="shared" si="10"/>
        <v>167.29766216851641</v>
      </c>
      <c r="CC40" s="60">
        <f t="shared" si="11"/>
        <v>460.63099550184972</v>
      </c>
      <c r="CD40" s="60">
        <f ca="1">AVERAGE(OFFSET($CC$3,0,0,'Données projet'!$E$12+1,1))-AVERAGE(OFFSET($H$3,0,0,'Données projet'!$E$12+1,1))</f>
        <v>183.76011586303667</v>
      </c>
      <c r="CE40" s="60">
        <f t="shared" si="40"/>
        <v>174.66985829331708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120.34152</v>
      </c>
      <c r="CV40" s="14">
        <f t="shared" si="41"/>
        <v>31.754640046026051</v>
      </c>
      <c r="CW40" s="22">
        <f t="shared" si="13"/>
        <v>264.90081208016204</v>
      </c>
      <c r="CX40" s="60">
        <f t="shared" si="14"/>
        <v>558.2341454134953</v>
      </c>
      <c r="CY40" s="60">
        <f ca="1">AVERAGE(OFFSET($CX$3,0,0,'Données projet'!$E$13+1,1))-AVERAGE(OFFSET($H$3,0,0,'Données projet'!$E$13+1,1))</f>
        <v>434.82222444324242</v>
      </c>
      <c r="CZ40" s="60">
        <f t="shared" si="42"/>
        <v>269.61868559913393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0">
        <f t="shared" si="0"/>
        <v>533.32608479725718</v>
      </c>
      <c r="S41" s="60">
        <f ca="1">AVERAGE(OFFSET($R$3,0,0,'Données projet'!$E$9+1,1))-AVERAGE(OFFSET($H$3,0,0,'Données projet'!$E$9+1,1))</f>
        <v>371.95849973474657</v>
      </c>
      <c r="T41" s="60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114.38232000000001</v>
      </c>
      <c r="AK41" s="14">
        <f t="shared" si="35"/>
        <v>30.361134085955022</v>
      </c>
      <c r="AL41" s="22">
        <f t="shared" si="4"/>
        <v>252.09484919970498</v>
      </c>
      <c r="AM41" s="60">
        <f t="shared" si="5"/>
        <v>545.42818253303835</v>
      </c>
      <c r="AN41" s="60">
        <f ca="1">AVERAGE(OFFSET($AM$3,0,0,'Données projet'!$E$10+1,1))-AVERAGE(OFFSET($H$3,0,0,'Données projet'!$E$10+1,1))</f>
        <v>389.12604446638119</v>
      </c>
      <c r="AO41" s="60">
        <f t="shared" si="36"/>
        <v>243.23852967152732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205.19999999999993</v>
      </c>
      <c r="BE41" s="14">
        <f>BD41*VLOOKUP('Données projet'!$B$11,Paramètres!$A$1:$I$89,3,0)*VLOOKUP('Données projet'!$B$11,Paramètres!$A$1:$I$89,5,0)</f>
        <v>150.45263999999995</v>
      </c>
      <c r="BF41" s="14">
        <f t="shared" si="37"/>
        <v>38.681431639913605</v>
      </c>
      <c r="BG41" s="22">
        <f t="shared" si="7"/>
        <v>329.40850810618275</v>
      </c>
      <c r="BH41" s="60">
        <f t="shared" si="8"/>
        <v>622.74184143951607</v>
      </c>
      <c r="BI41" s="60">
        <f ca="1">AVERAGE(OFFSET($BH$3,0,0,'Données projet'!$E$11+1,1))-AVERAGE(OFFSET($H$3,0,0,'Données projet'!$E$11+1,1))</f>
        <v>327.81662150328646</v>
      </c>
      <c r="BJ41" s="60">
        <f t="shared" si="38"/>
        <v>320.24200483294322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10.685564328288777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10.685564328288777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</v>
      </c>
      <c r="BY41" s="13">
        <f>IF('Données projet'!$A$114&gt;35,BY40+BX41-CG40,IF(A41&lt;'Données projet'!$A$114,$BV$205^A41,IF(A41='Données projet'!$A$114,'Données projet'!$B$114,BY40+BX41-CG40)))</f>
        <v>98.399999999999963</v>
      </c>
      <c r="BZ41" s="14">
        <f>BY41*VLOOKUP('Données projet'!$B$12,Paramètres!$A$1:$I$89,3,0)*VLOOKUP('Données projet'!$B$12,Paramètres!$A$1:$I$89,5,0)</f>
        <v>79.822079999999985</v>
      </c>
      <c r="CA41" s="14">
        <f t="shared" si="39"/>
        <v>22.093676128235838</v>
      </c>
      <c r="CB41" s="22">
        <f t="shared" si="10"/>
        <v>177.5032752566774</v>
      </c>
      <c r="CC41" s="60">
        <f t="shared" si="11"/>
        <v>470.83660859001071</v>
      </c>
      <c r="CD41" s="60">
        <f ca="1">AVERAGE(OFFSET($CC$3,0,0,'Données projet'!$E$12+1,1))-AVERAGE(OFFSET($H$3,0,0,'Données projet'!$E$12+1,1))</f>
        <v>183.76011586303667</v>
      </c>
      <c r="CE41" s="60">
        <f t="shared" si="40"/>
        <v>174.66985829331708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129.38328000000001</v>
      </c>
      <c r="CV41" s="14">
        <f t="shared" si="41"/>
        <v>33.853814032069536</v>
      </c>
      <c r="CW41" s="22">
        <f t="shared" si="13"/>
        <v>284.30460543918775</v>
      </c>
      <c r="CX41" s="60">
        <f t="shared" si="14"/>
        <v>577.63793877252101</v>
      </c>
      <c r="CY41" s="60">
        <f ca="1">AVERAGE(OFFSET($CX$3,0,0,'Données projet'!$E$13+1,1))-AVERAGE(OFFSET($H$3,0,0,'Données projet'!$E$13+1,1))</f>
        <v>434.82222444324242</v>
      </c>
      <c r="CZ41" s="60">
        <f t="shared" si="42"/>
        <v>269.61868559913393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0">
        <f t="shared" si="0"/>
        <v>549.67384744512105</v>
      </c>
      <c r="S42" s="60">
        <f ca="1">AVERAGE(OFFSET($R$3,0,0,'Données projet'!$E$9+1,1))-AVERAGE(OFFSET($H$3,0,0,'Données projet'!$E$9+1,1))</f>
        <v>371.95849973474657</v>
      </c>
      <c r="T42" s="60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122.37576</v>
      </c>
      <c r="AK42" s="14">
        <f t="shared" si="35"/>
        <v>32.228472488687231</v>
      </c>
      <c r="AL42" s="22">
        <f t="shared" si="4"/>
        <v>269.26903825113021</v>
      </c>
      <c r="AM42" s="60">
        <f t="shared" si="5"/>
        <v>562.60237158446353</v>
      </c>
      <c r="AN42" s="60">
        <f ca="1">AVERAGE(OFFSET($AM$3,0,0,'Données projet'!$E$10+1,1))-AVERAGE(OFFSET($H$3,0,0,'Données projet'!$E$10+1,1))</f>
        <v>389.12604446638119</v>
      </c>
      <c r="AO42" s="60">
        <f t="shared" si="36"/>
        <v>243.23852967152732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216.59999999999994</v>
      </c>
      <c r="BE42" s="14">
        <f>BD42*VLOOKUP('Données projet'!$B$11,Paramètres!$A$1:$I$89,3,0)*VLOOKUP('Données projet'!$B$11,Paramètres!$A$1:$I$89,5,0)</f>
        <v>158.81111999999996</v>
      </c>
      <c r="BF42" s="14">
        <f t="shared" si="37"/>
        <v>40.57424391712447</v>
      </c>
      <c r="BG42" s="22">
        <f t="shared" si="7"/>
        <v>347.26284215565835</v>
      </c>
      <c r="BH42" s="60">
        <f t="shared" si="8"/>
        <v>640.59617548899166</v>
      </c>
      <c r="BI42" s="60">
        <f ca="1">AVERAGE(OFFSET($BH$3,0,0,'Données projet'!$E$11+1,1))-AVERAGE(OFFSET($H$3,0,0,'Données projet'!$E$11+1,1))</f>
        <v>327.81662150328646</v>
      </c>
      <c r="BJ42" s="60">
        <f t="shared" si="38"/>
        <v>320.24200483294322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10.476026929361719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10.476026929361719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</v>
      </c>
      <c r="BY42" s="13">
        <f>IF('Données projet'!$A$114&gt;35,BY41+BX42-CG41,IF(A42&lt;'Données projet'!$A$114,$BV$205^A42,IF(A42='Données projet'!$A$114,'Données projet'!$B$114,BY41+BX42-CG41)))</f>
        <v>104.19999999999996</v>
      </c>
      <c r="BZ42" s="14">
        <f>BY42*VLOOKUP('Données projet'!$B$12,Paramètres!$A$1:$I$89,3,0)*VLOOKUP('Données projet'!$B$12,Paramètres!$A$1:$I$89,5,0)</f>
        <v>84.527039999999971</v>
      </c>
      <c r="CA42" s="14">
        <f t="shared" si="39"/>
        <v>23.240498051292672</v>
      </c>
      <c r="CB42" s="22">
        <f t="shared" si="10"/>
        <v>187.69512877266803</v>
      </c>
      <c r="CC42" s="60">
        <f t="shared" si="11"/>
        <v>481.02846210600137</v>
      </c>
      <c r="CD42" s="60">
        <f ca="1">AVERAGE(OFFSET($CC$3,0,0,'Données projet'!$E$12+1,1))-AVERAGE(OFFSET($H$3,0,0,'Données projet'!$E$12+1,1))</f>
        <v>183.76011586303667</v>
      </c>
      <c r="CE42" s="60">
        <f t="shared" si="40"/>
        <v>174.66985829331708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138.42504</v>
      </c>
      <c r="CV42" s="14">
        <f t="shared" si="41"/>
        <v>35.935967051850263</v>
      </c>
      <c r="CW42" s="22">
        <f t="shared" si="13"/>
        <v>303.67875394863921</v>
      </c>
      <c r="CX42" s="60">
        <f t="shared" si="14"/>
        <v>597.01208728197253</v>
      </c>
      <c r="CY42" s="60">
        <f ca="1">AVERAGE(OFFSET($CX$3,0,0,'Données projet'!$E$13+1,1))-AVERAGE(OFFSET($H$3,0,0,'Données projet'!$E$13+1,1))</f>
        <v>434.82222444324242</v>
      </c>
      <c r="CZ42" s="60">
        <f t="shared" si="42"/>
        <v>269.61868559913393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0">
        <f t="shared" si="0"/>
        <v>565.99803230996918</v>
      </c>
      <c r="S43" s="60">
        <f ca="1">AVERAGE(OFFSET($R$3,0,0,'Données projet'!$E$9+1,1))-AVERAGE(OFFSET($H$3,0,0,'Données projet'!$E$9+1,1))</f>
        <v>371.95849973474657</v>
      </c>
      <c r="T43" s="60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130.36920000000001</v>
      </c>
      <c r="AK43" s="14">
        <f t="shared" si="35"/>
        <v>34.081656526320486</v>
      </c>
      <c r="AL43" s="22">
        <f t="shared" si="4"/>
        <v>286.41857511667479</v>
      </c>
      <c r="AM43" s="60">
        <f t="shared" si="5"/>
        <v>579.75190845000816</v>
      </c>
      <c r="AN43" s="60">
        <f ca="1">AVERAGE(OFFSET($AM$3,0,0,'Données projet'!$E$10+1,1))-AVERAGE(OFFSET($H$3,0,0,'Données projet'!$E$10+1,1))</f>
        <v>389.12604446638119</v>
      </c>
      <c r="AO43" s="60">
        <f t="shared" si="36"/>
        <v>243.23852967152732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227.99999999999994</v>
      </c>
      <c r="BE43" s="14">
        <f>BD43*VLOOKUP('Données projet'!$B$11,Paramètres!$A$1:$I$89,3,0)*VLOOKUP('Données projet'!$B$11,Paramètres!$A$1:$I$89,5,0)</f>
        <v>167.16959999999995</v>
      </c>
      <c r="BF43" s="14">
        <f t="shared" si="37"/>
        <v>42.455490039298816</v>
      </c>
      <c r="BG43" s="22">
        <f t="shared" si="7"/>
        <v>365.09703181844537</v>
      </c>
      <c r="BH43" s="60">
        <f t="shared" si="8"/>
        <v>658.43036515177869</v>
      </c>
      <c r="BI43" s="60">
        <f ca="1">AVERAGE(OFFSET($BH$3,0,0,'Données projet'!$E$11+1,1))-AVERAGE(OFFSET($H$3,0,0,'Données projet'!$E$11+1,1))</f>
        <v>327.81662150328646</v>
      </c>
      <c r="BJ43" s="60">
        <f t="shared" si="38"/>
        <v>320.24200483294322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10.270598431022428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10.270598431022428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110</v>
      </c>
      <c r="BW43" s="13">
        <f>VLOOKUP(A43,'Données projet'!$A$113:$I$133,9,0)</f>
        <v>5.8</v>
      </c>
      <c r="BX43" s="13">
        <f t="array" ref="BX43">INDEX(BW:BW,MIN(IF(ISNUMBER(BW43:BW239),ROW(BW43:BW239),"")))</f>
        <v>5.8</v>
      </c>
      <c r="BY43" s="13">
        <f>IF('Données projet'!$A$114&gt;35,BY42+BX43-CG42,IF(A43&lt;'Données projet'!$A$114,$BV$205^A43,IF(A43='Données projet'!$A$114,'Données projet'!$B$114,BY42+BX43-CG42)))</f>
        <v>109.99999999999996</v>
      </c>
      <c r="BZ43" s="14">
        <f>BY43*VLOOKUP('Données projet'!$B$12,Paramètres!$A$1:$I$89,3,0)*VLOOKUP('Données projet'!$B$12,Paramètres!$A$1:$I$89,5,0)</f>
        <v>89.231999999999971</v>
      </c>
      <c r="CA43" s="14">
        <f t="shared" si="39"/>
        <v>24.379909604665212</v>
      </c>
      <c r="CB43" s="22">
        <f t="shared" si="10"/>
        <v>197.87407589479187</v>
      </c>
      <c r="CC43" s="60">
        <f t="shared" si="11"/>
        <v>491.20740922812519</v>
      </c>
      <c r="CD43" s="60">
        <f ca="1">AVERAGE(OFFSET($CC$3,0,0,'Données projet'!$E$12+1,1))-AVERAGE(OFFSET($H$3,0,0,'Données projet'!$E$12+1,1))</f>
        <v>183.76011586303667</v>
      </c>
      <c r="CE43" s="60">
        <f t="shared" si="40"/>
        <v>174.66985829331708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147.46679999999998</v>
      </c>
      <c r="CV43" s="14">
        <f t="shared" si="41"/>
        <v>38.002337418636273</v>
      </c>
      <c r="CW43" s="22">
        <f t="shared" si="13"/>
        <v>323.02541433745813</v>
      </c>
      <c r="CX43" s="60">
        <f t="shared" si="14"/>
        <v>616.35874767079144</v>
      </c>
      <c r="CY43" s="60">
        <f ca="1">AVERAGE(OFFSET($CX$3,0,0,'Données projet'!$E$13+1,1))-AVERAGE(OFFSET($H$3,0,0,'Données projet'!$E$13+1,1))</f>
        <v>434.82222444324242</v>
      </c>
      <c r="CZ43" s="60">
        <f t="shared" si="42"/>
        <v>269.61868559913393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0">
        <f t="shared" si="0"/>
        <v>541.50302276112825</v>
      </c>
      <c r="S44" s="60">
        <f ca="1">AVERAGE(OFFSET($R$3,0,0,'Données projet'!$E$9+1,1))-AVERAGE(OFFSET($H$3,0,0,'Données projet'!$E$9+1,1))</f>
        <v>371.95849973474657</v>
      </c>
      <c r="T44" s="60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118.37904</v>
      </c>
      <c r="AK44" s="14">
        <f t="shared" si="35"/>
        <v>31.296638268907181</v>
      </c>
      <c r="AL44" s="22">
        <f t="shared" si="4"/>
        <v>260.68513965168</v>
      </c>
      <c r="AM44" s="60">
        <f t="shared" si="5"/>
        <v>554.01847298501332</v>
      </c>
      <c r="AN44" s="60">
        <f ca="1">AVERAGE(OFFSET($AM$3,0,0,'Données projet'!$E$10+1,1))-AVERAGE(OFFSET($H$3,0,0,'Données projet'!$E$10+1,1))</f>
        <v>389.12604446638119</v>
      </c>
      <c r="AO44" s="60">
        <f t="shared" si="36"/>
        <v>243.23852967152732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202.79999999999995</v>
      </c>
      <c r="BE44" s="14">
        <f>BD44*VLOOKUP('Données projet'!$B$11,Paramètres!$A$1:$I$89,3,0)*VLOOKUP('Données projet'!$B$11,Paramètres!$A$1:$I$89,5,0)</f>
        <v>148.69295999999997</v>
      </c>
      <c r="BF44" s="14">
        <f t="shared" si="37"/>
        <v>38.281404966971365</v>
      </c>
      <c r="BG44" s="22">
        <f t="shared" si="7"/>
        <v>325.64701898414177</v>
      </c>
      <c r="BH44" s="60">
        <f t="shared" si="8"/>
        <v>618.98035231747508</v>
      </c>
      <c r="BI44" s="60">
        <f ca="1">AVERAGE(OFFSET($BH$3,0,0,'Données projet'!$E$11+1,1))-AVERAGE(OFFSET($H$3,0,0,'Données projet'!$E$11+1,1))</f>
        <v>327.81662150328646</v>
      </c>
      <c r="BJ44" s="60">
        <f t="shared" si="38"/>
        <v>320.24200483294322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10.069198260236558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10.069198260236558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</v>
      </c>
      <c r="BY44" s="13">
        <f>IF('Données projet'!$A$114&gt;35,BY43+BX44-CG43,IF(A44&lt;'Données projet'!$A$114,$BV$205^A44,IF(A44='Données projet'!$A$114,'Données projet'!$B$114,BY43+BX44-CG43)))</f>
        <v>100.79999999999995</v>
      </c>
      <c r="BZ44" s="14">
        <f>BY44*VLOOKUP('Données projet'!$B$12,Paramètres!$A$1:$I$89,3,0)*VLOOKUP('Données projet'!$B$12,Paramètres!$A$1:$I$89,5,0)</f>
        <v>81.768959999999964</v>
      </c>
      <c r="CA44" s="14">
        <f t="shared" si="39"/>
        <v>22.569151954451023</v>
      </c>
      <c r="CB44" s="22">
        <f t="shared" si="10"/>
        <v>181.72221165400211</v>
      </c>
      <c r="CC44" s="60">
        <f t="shared" si="11"/>
        <v>475.05554498733545</v>
      </c>
      <c r="CD44" s="60">
        <f ca="1">AVERAGE(OFFSET($CC$3,0,0,'Données projet'!$E$12+1,1))-AVERAGE(OFFSET($H$3,0,0,'Données projet'!$E$12+1,1))</f>
        <v>183.76011586303667</v>
      </c>
      <c r="CE44" s="60">
        <f t="shared" si="40"/>
        <v>174.66985829331708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133.90415999999999</v>
      </c>
      <c r="CV44" s="14">
        <f t="shared" si="41"/>
        <v>34.896936615903982</v>
      </c>
      <c r="CW44" s="22">
        <f t="shared" si="13"/>
        <v>293.99524327269938</v>
      </c>
      <c r="CX44" s="60">
        <f t="shared" si="14"/>
        <v>587.3285766060327</v>
      </c>
      <c r="CY44" s="60">
        <f ca="1">AVERAGE(OFFSET($CX$3,0,0,'Données projet'!$E$13+1,1))-AVERAGE(OFFSET($H$3,0,0,'Données projet'!$E$13+1,1))</f>
        <v>434.82222444324242</v>
      </c>
      <c r="CZ44" s="60">
        <f t="shared" si="42"/>
        <v>269.61868559913393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0">
        <f t="shared" si="0"/>
        <v>557.83878140250943</v>
      </c>
      <c r="S45" s="60">
        <f ca="1">AVERAGE(OFFSET($R$3,0,0,'Données projet'!$E$9+1,1))-AVERAGE(OFFSET($H$3,0,0,'Données projet'!$E$9+1,1))</f>
        <v>371.95849973474657</v>
      </c>
      <c r="T45" s="60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126.37248000000002</v>
      </c>
      <c r="AK45" s="14">
        <f t="shared" si="35"/>
        <v>33.156770349896092</v>
      </c>
      <c r="AL45" s="22">
        <f t="shared" si="4"/>
        <v>277.84677769273577</v>
      </c>
      <c r="AM45" s="60">
        <f t="shared" si="5"/>
        <v>571.18011102606908</v>
      </c>
      <c r="AN45" s="60">
        <f ca="1">AVERAGE(OFFSET($AM$3,0,0,'Données projet'!$E$10+1,1))-AVERAGE(OFFSET($H$3,0,0,'Données projet'!$E$10+1,1))</f>
        <v>389.12604446638119</v>
      </c>
      <c r="AO45" s="60">
        <f t="shared" si="36"/>
        <v>243.23852967152732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212.59999999999997</v>
      </c>
      <c r="BE45" s="14">
        <f>BD45*VLOOKUP('Données projet'!$B$11,Paramètres!$A$1:$I$89,3,0)*VLOOKUP('Données projet'!$B$11,Paramètres!$A$1:$I$89,5,0)</f>
        <v>155.87831999999997</v>
      </c>
      <c r="BF45" s="14">
        <f t="shared" si="37"/>
        <v>39.911451633480986</v>
      </c>
      <c r="BG45" s="22">
        <f t="shared" si="7"/>
        <v>341.00051892831272</v>
      </c>
      <c r="BH45" s="60">
        <f t="shared" si="8"/>
        <v>634.33385226164603</v>
      </c>
      <c r="BI45" s="60">
        <f ca="1">AVERAGE(OFFSET($BH$3,0,0,'Données projet'!$E$11+1,1))-AVERAGE(OFFSET($H$3,0,0,'Données projet'!$E$11+1,1))</f>
        <v>327.81662150328646</v>
      </c>
      <c r="BJ45" s="60">
        <f t="shared" si="38"/>
        <v>320.24200483294322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9.8717474239578245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9.8717474239578245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</v>
      </c>
      <c r="BY45" s="13">
        <f>IF('Données projet'!$A$114&gt;35,BY44+BX45-CG44,IF(A45&lt;'Données projet'!$A$114,$BV$205^A45,IF(A45='Données projet'!$A$114,'Données projet'!$B$114,BY44+BX45-CG44)))</f>
        <v>105.59999999999995</v>
      </c>
      <c r="BZ45" s="14">
        <f>BY45*VLOOKUP('Données projet'!$B$12,Paramètres!$A$1:$I$89,3,0)*VLOOKUP('Données projet'!$B$12,Paramètres!$A$1:$I$89,5,0)</f>
        <v>85.662719999999965</v>
      </c>
      <c r="CA45" s="14">
        <f t="shared" si="39"/>
        <v>23.516189572226928</v>
      </c>
      <c r="CB45" s="22">
        <f t="shared" si="10"/>
        <v>190.15326750496183</v>
      </c>
      <c r="CC45" s="60">
        <f t="shared" si="11"/>
        <v>483.48660083829515</v>
      </c>
      <c r="CD45" s="60">
        <f ca="1">AVERAGE(OFFSET($CC$3,0,0,'Données projet'!$E$12+1,1))-AVERAGE(OFFSET($H$3,0,0,'Données projet'!$E$12+1,1))</f>
        <v>183.76011586303667</v>
      </c>
      <c r="CE45" s="60">
        <f t="shared" si="40"/>
        <v>174.66985829331708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142.94592</v>
      </c>
      <c r="CV45" s="14">
        <f t="shared" si="41"/>
        <v>36.971054314096854</v>
      </c>
      <c r="CW45" s="22">
        <f t="shared" si="13"/>
        <v>313.35539693038533</v>
      </c>
      <c r="CX45" s="60">
        <f t="shared" si="14"/>
        <v>606.68873026371864</v>
      </c>
      <c r="CY45" s="60">
        <f ca="1">AVERAGE(OFFSET($CX$3,0,0,'Données projet'!$E$13+1,1))-AVERAGE(OFFSET($H$3,0,0,'Données projet'!$E$13+1,1))</f>
        <v>434.82222444324242</v>
      </c>
      <c r="CZ45" s="60">
        <f t="shared" si="42"/>
        <v>269.61868559913393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574.15179438724942</v>
      </c>
      <c r="S46" s="60">
        <f ca="1">AVERAGE(OFFSET($R$3,0,0,'Données projet'!$E$9+1,1))-AVERAGE(OFFSET($H$3,0,0,'Données projet'!$E$9+1,1))</f>
        <v>371.95849973474657</v>
      </c>
      <c r="T46" s="60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134.36592000000002</v>
      </c>
      <c r="AK46" s="14">
        <f t="shared" si="35"/>
        <v>35.003247613199107</v>
      </c>
      <c r="AL46" s="22">
        <f t="shared" si="4"/>
        <v>294.98463359298847</v>
      </c>
      <c r="AM46" s="60">
        <f t="shared" si="5"/>
        <v>588.31796692632179</v>
      </c>
      <c r="AN46" s="60">
        <f ca="1">AVERAGE(OFFSET($AM$3,0,0,'Données projet'!$E$10+1,1))-AVERAGE(OFFSET($H$3,0,0,'Données projet'!$E$10+1,1))</f>
        <v>389.12604446638119</v>
      </c>
      <c r="AO46" s="60">
        <f t="shared" si="36"/>
        <v>243.23852967152732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222.39999999999998</v>
      </c>
      <c r="BE46" s="14">
        <f>BD46*VLOOKUP('Données projet'!$B$11,Paramètres!$A$1:$I$89,3,0)*VLOOKUP('Données projet'!$B$11,Paramètres!$A$1:$I$89,5,0)</f>
        <v>163.06367999999998</v>
      </c>
      <c r="BF46" s="14">
        <f t="shared" si="37"/>
        <v>41.532772330984628</v>
      </c>
      <c r="BG46" s="22">
        <f t="shared" si="7"/>
        <v>356.33882114313155</v>
      </c>
      <c r="BH46" s="60">
        <f t="shared" si="8"/>
        <v>649.67215447646481</v>
      </c>
      <c r="BI46" s="60">
        <f ca="1">AVERAGE(OFFSET($BH$3,0,0,'Données projet'!$E$11+1,1))-AVERAGE(OFFSET($H$3,0,0,'Données projet'!$E$11+1,1))</f>
        <v>327.81662150328646</v>
      </c>
      <c r="BJ46" s="60">
        <f t="shared" si="38"/>
        <v>320.24200483294322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9.6781684781453983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9.6781684781453983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</v>
      </c>
      <c r="BY46" s="13">
        <f>IF('Données projet'!$A$114&gt;35,BY45+BX46-CG45,IF(A46&lt;'Données projet'!$A$114,$BV$205^A46,IF(A46='Données projet'!$A$114,'Données projet'!$B$114,BY45+BX46-CG45)))</f>
        <v>110.39999999999995</v>
      </c>
      <c r="BZ46" s="14">
        <f>BY46*VLOOKUP('Données projet'!$B$12,Paramètres!$A$1:$I$89,3,0)*VLOOKUP('Données projet'!$B$12,Paramètres!$A$1:$I$89,5,0)</f>
        <v>89.556479999999965</v>
      </c>
      <c r="CA46" s="14">
        <f t="shared" si="39"/>
        <v>24.458227914465418</v>
      </c>
      <c r="CB46" s="22">
        <f t="shared" si="10"/>
        <v>198.57561628436054</v>
      </c>
      <c r="CC46" s="60">
        <f t="shared" si="11"/>
        <v>491.90894961769385</v>
      </c>
      <c r="CD46" s="60">
        <f ca="1">AVERAGE(OFFSET($CC$3,0,0,'Données projet'!$E$12+1,1))-AVERAGE(OFFSET($H$3,0,0,'Données projet'!$E$12+1,1))</f>
        <v>183.76011586303667</v>
      </c>
      <c r="CE46" s="60">
        <f t="shared" si="40"/>
        <v>174.66985829331708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151.98768000000001</v>
      </c>
      <c r="CV46" s="14">
        <f t="shared" si="41"/>
        <v>39.029946373574369</v>
      </c>
      <c r="CW46" s="22">
        <f t="shared" si="13"/>
        <v>332.68903260064207</v>
      </c>
      <c r="CX46" s="60">
        <f t="shared" si="14"/>
        <v>626.02236593397538</v>
      </c>
      <c r="CY46" s="60">
        <f ca="1">AVERAGE(OFFSET($CX$3,0,0,'Données projet'!$E$13+1,1))-AVERAGE(OFFSET($H$3,0,0,'Données projet'!$E$13+1,1))</f>
        <v>434.82222444324242</v>
      </c>
      <c r="CZ46" s="60">
        <f t="shared" si="42"/>
        <v>269.61868559913393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0">
        <f t="shared" si="0"/>
        <v>590.44356897369653</v>
      </c>
      <c r="S47" s="60">
        <f ca="1">AVERAGE(OFFSET($R$3,0,0,'Données projet'!$E$9+1,1))-AVERAGE(OFFSET($H$3,0,0,'Données projet'!$E$9+1,1))</f>
        <v>371.95849973474657</v>
      </c>
      <c r="T47" s="60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142.35936000000004</v>
      </c>
      <c r="AK47" s="14">
        <f t="shared" si="35"/>
        <v>36.836974905762489</v>
      </c>
      <c r="AL47" s="22">
        <f t="shared" si="4"/>
        <v>312.10028329420305</v>
      </c>
      <c r="AM47" s="60">
        <f t="shared" si="5"/>
        <v>605.43361662753637</v>
      </c>
      <c r="AN47" s="60">
        <f ca="1">AVERAGE(OFFSET($AM$3,0,0,'Données projet'!$E$10+1,1))-AVERAGE(OFFSET($H$3,0,0,'Données projet'!$E$10+1,1))</f>
        <v>389.12604446638119</v>
      </c>
      <c r="AO47" s="60">
        <f t="shared" si="36"/>
        <v>243.23852967152732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</v>
      </c>
      <c r="BE47" s="14">
        <f>BD47*VLOOKUP('Données projet'!$B$11,Paramètres!$A$1:$I$89,3,0)*VLOOKUP('Données projet'!$B$11,Paramètres!$A$1:$I$89,5,0)</f>
        <v>170.24903999999998</v>
      </c>
      <c r="BF47" s="14">
        <f t="shared" si="37"/>
        <v>43.145795507930117</v>
      </c>
      <c r="BG47" s="22">
        <f t="shared" si="7"/>
        <v>371.66267184297823</v>
      </c>
      <c r="BH47" s="60">
        <f t="shared" si="8"/>
        <v>664.99600517631154</v>
      </c>
      <c r="BI47" s="60">
        <f ca="1">AVERAGE(OFFSET($BH$3,0,0,'Données projet'!$E$11+1,1))-AVERAGE(OFFSET($H$3,0,0,'Données projet'!$E$11+1,1))</f>
        <v>327.81662150328646</v>
      </c>
      <c r="BJ47" s="60">
        <f t="shared" si="38"/>
        <v>320.24200483294322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9.4883854973888564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9.4883854973888564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</v>
      </c>
      <c r="BY47" s="13">
        <f>IF('Données projet'!$A$114&gt;35,BY46+BX47-CG46,IF(A47&lt;'Données projet'!$A$114,$BV$205^A47,IF(A47='Données projet'!$A$114,'Données projet'!$B$114,BY46+BX47-CG46)))</f>
        <v>115.19999999999995</v>
      </c>
      <c r="BZ47" s="14">
        <f>BY47*VLOOKUP('Données projet'!$B$12,Paramètres!$A$1:$I$89,3,0)*VLOOKUP('Données projet'!$B$12,Paramètres!$A$1:$I$89,5,0)</f>
        <v>93.450239999999965</v>
      </c>
      <c r="CA47" s="14">
        <f t="shared" si="39"/>
        <v>25.395509184428445</v>
      </c>
      <c r="CB47" s="22">
        <f t="shared" si="10"/>
        <v>206.98967982954613</v>
      </c>
      <c r="CC47" s="60">
        <f t="shared" si="11"/>
        <v>500.32301316287942</v>
      </c>
      <c r="CD47" s="60">
        <f ca="1">AVERAGE(OFFSET($CC$3,0,0,'Données projet'!$E$12+1,1))-AVERAGE(OFFSET($H$3,0,0,'Données projet'!$E$12+1,1))</f>
        <v>183.76011586303667</v>
      </c>
      <c r="CE47" s="60">
        <f t="shared" si="40"/>
        <v>174.66985829331708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161.02944000000002</v>
      </c>
      <c r="CV47" s="14">
        <f t="shared" si="41"/>
        <v>41.074621732940685</v>
      </c>
      <c r="CW47" s="22">
        <f t="shared" si="13"/>
        <v>351.99790751820501</v>
      </c>
      <c r="CX47" s="60">
        <f t="shared" si="14"/>
        <v>645.33124085153827</v>
      </c>
      <c r="CY47" s="60">
        <f ca="1">AVERAGE(OFFSET($CX$3,0,0,'Données projet'!$E$13+1,1))-AVERAGE(OFFSET($H$3,0,0,'Données projet'!$E$13+1,1))</f>
        <v>434.82222444324242</v>
      </c>
      <c r="CZ47" s="60">
        <f t="shared" si="42"/>
        <v>269.61868559913393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606.71543359582972</v>
      </c>
      <c r="S48" s="60">
        <f ca="1">AVERAGE(OFFSET($R$3,0,0,'Données projet'!$E$9+1,1))-AVERAGE(OFFSET($H$3,0,0,'Données projet'!$E$9+1,1))</f>
        <v>371.95849973474657</v>
      </c>
      <c r="T48" s="60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150.35280000000003</v>
      </c>
      <c r="AK48" s="14">
        <f t="shared" si="35"/>
        <v>38.658749721546236</v>
      </c>
      <c r="AL48" s="22">
        <f t="shared" si="4"/>
        <v>329.1951157650264</v>
      </c>
      <c r="AM48" s="60">
        <f t="shared" si="5"/>
        <v>622.52844909835972</v>
      </c>
      <c r="AN48" s="60">
        <f ca="1">AVERAGE(OFFSET($AM$3,0,0,'Données projet'!$E$10+1,1))-AVERAGE(OFFSET($H$3,0,0,'Données projet'!$E$10+1,1))</f>
        <v>389.12604446638119</v>
      </c>
      <c r="AO48" s="60">
        <f t="shared" si="36"/>
        <v>243.23852967152732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</v>
      </c>
      <c r="BE48" s="14">
        <f>BD48*VLOOKUP('Données projet'!$B$11,Paramètres!$A$1:$I$89,3,0)*VLOOKUP('Données projet'!$B$11,Paramètres!$A$1:$I$89,5,0)</f>
        <v>177.43440000000001</v>
      </c>
      <c r="BF48" s="14">
        <f t="shared" si="37"/>
        <v>44.750911401641211</v>
      </c>
      <c r="BG48" s="22">
        <f t="shared" si="7"/>
        <v>386.97275069119178</v>
      </c>
      <c r="BH48" s="60">
        <f t="shared" si="8"/>
        <v>680.30608402452503</v>
      </c>
      <c r="BI48" s="60">
        <f ca="1">AVERAGE(OFFSET($BH$3,0,0,'Données projet'!$E$11+1,1))-AVERAGE(OFFSET($H$3,0,0,'Données projet'!$E$11+1,1))</f>
        <v>327.81662150328646</v>
      </c>
      <c r="BJ48" s="60">
        <f t="shared" si="38"/>
        <v>320.24200483294322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9.3023240451287617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9.3023240451287617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120</v>
      </c>
      <c r="BW48" s="13">
        <f>VLOOKUP(A48,'Données projet'!$A$113:$I$133,9,0)</f>
        <v>4.8</v>
      </c>
      <c r="BX48" s="13">
        <f t="array" ref="BX48">INDEX(BW:BW,MIN(IF(ISNUMBER(BW48:BW244),ROW(BW48:BW244),"")))</f>
        <v>4.8</v>
      </c>
      <c r="BY48" s="13">
        <f>IF('Données projet'!$A$114&gt;35,BY47+BX48-CG47,IF(A48&lt;'Données projet'!$A$114,$BV$205^A48,IF(A48='Données projet'!$A$114,'Données projet'!$B$114,BY47+BX48-CG47)))</f>
        <v>119.99999999999994</v>
      </c>
      <c r="BZ48" s="14">
        <f>BY48*VLOOKUP('Données projet'!$B$12,Paramètres!$A$1:$I$89,3,0)*VLOOKUP('Données projet'!$B$12,Paramètres!$A$1:$I$89,5,0)</f>
        <v>97.343999999999951</v>
      </c>
      <c r="CA48" s="14">
        <f t="shared" si="39"/>
        <v>26.328254259866451</v>
      </c>
      <c r="CB48" s="22">
        <f t="shared" si="10"/>
        <v>215.39584283593399</v>
      </c>
      <c r="CC48" s="60">
        <f t="shared" si="11"/>
        <v>508.7291761692673</v>
      </c>
      <c r="CD48" s="60">
        <f ca="1">AVERAGE(OFFSET($CC$3,0,0,'Données projet'!$E$12+1,1))-AVERAGE(OFFSET($H$3,0,0,'Données projet'!$E$12+1,1))</f>
        <v>183.76011586303667</v>
      </c>
      <c r="CE48" s="60">
        <f t="shared" si="40"/>
        <v>174.66985829331708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170.07120000000003</v>
      </c>
      <c r="CV48" s="14">
        <f t="shared" si="41"/>
        <v>43.10596962815594</v>
      </c>
      <c r="CW48" s="22">
        <f t="shared" si="13"/>
        <v>371.28357043570503</v>
      </c>
      <c r="CX48" s="60">
        <f t="shared" si="14"/>
        <v>664.61690376903834</v>
      </c>
      <c r="CY48" s="60">
        <f ca="1">AVERAGE(OFFSET($CX$3,0,0,'Données projet'!$E$13+1,1))-AVERAGE(OFFSET($H$3,0,0,'Données projet'!$E$13+1,1))</f>
        <v>434.82222444324242</v>
      </c>
      <c r="CZ48" s="60">
        <f t="shared" si="42"/>
        <v>269.61868559913393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0">
        <f t="shared" si="0"/>
        <v>582.30024964318545</v>
      </c>
      <c r="S49" s="60">
        <f ca="1">AVERAGE(OFFSET($R$3,0,0,'Données projet'!$E$9+1,1))-AVERAGE(OFFSET($H$3,0,0,'Données projet'!$E$9+1,1))</f>
        <v>371.95849973474657</v>
      </c>
      <c r="T49" s="60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138.36264000000003</v>
      </c>
      <c r="AK49" s="14">
        <f t="shared" si="35"/>
        <v>35.921652875237001</v>
      </c>
      <c r="AL49" s="22">
        <f t="shared" si="4"/>
        <v>303.54514342437113</v>
      </c>
      <c r="AM49" s="60">
        <f t="shared" si="5"/>
        <v>596.87847675770445</v>
      </c>
      <c r="AN49" s="60">
        <f ca="1">AVERAGE(OFFSET($AM$3,0,0,'Données projet'!$E$10+1,1))-AVERAGE(OFFSET($H$3,0,0,'Données projet'!$E$10+1,1))</f>
        <v>389.12604446638119</v>
      </c>
      <c r="AO49" s="60">
        <f t="shared" si="36"/>
        <v>243.23852967152732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226.4</v>
      </c>
      <c r="BE49" s="14">
        <f>BD49*VLOOKUP('Données projet'!$B$11,Paramètres!$A$1:$I$89,3,0)*VLOOKUP('Données projet'!$B$11,Paramètres!$A$1:$I$89,5,0)</f>
        <v>165.99648000000002</v>
      </c>
      <c r="BF49" s="14">
        <f t="shared" si="37"/>
        <v>42.192128407494515</v>
      </c>
      <c r="BG49" s="22">
        <f t="shared" si="7"/>
        <v>362.59515964305297</v>
      </c>
      <c r="BH49" s="60">
        <f t="shared" si="8"/>
        <v>655.92849297638622</v>
      </c>
      <c r="BI49" s="60">
        <f ca="1">AVERAGE(OFFSET($BH$3,0,0,'Données projet'!$E$11+1,1))-AVERAGE(OFFSET($H$3,0,0,'Données projet'!$E$11+1,1))</f>
        <v>327.81662150328646</v>
      </c>
      <c r="BJ49" s="60">
        <f t="shared" si="38"/>
        <v>320.24200483294322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9.1199111444612075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9.1199111444612075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110.19999999999995</v>
      </c>
      <c r="BZ49" s="14">
        <f>BY49*VLOOKUP('Données projet'!$B$12,Paramètres!$A$1:$I$89,3,0)*VLOOKUP('Données projet'!$B$12,Paramètres!$A$1:$I$89,5,0)</f>
        <v>89.394239999999968</v>
      </c>
      <c r="CA49" s="14">
        <f t="shared" si="39"/>
        <v>24.419072895797868</v>
      </c>
      <c r="CB49" s="22">
        <f t="shared" si="10"/>
        <v>198.22485329351454</v>
      </c>
      <c r="CC49" s="60">
        <f t="shared" si="11"/>
        <v>491.55818662684783</v>
      </c>
      <c r="CD49" s="60">
        <f ca="1">AVERAGE(OFFSET($CC$3,0,0,'Données projet'!$E$12+1,1))-AVERAGE(OFFSET($H$3,0,0,'Données projet'!$E$12+1,1))</f>
        <v>183.76011586303667</v>
      </c>
      <c r="CE49" s="60">
        <f t="shared" si="40"/>
        <v>174.66985829331708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156.50856000000005</v>
      </c>
      <c r="CV49" s="14">
        <f t="shared" si="41"/>
        <v>40.054003013194027</v>
      </c>
      <c r="CW49" s="22">
        <f t="shared" si="13"/>
        <v>342.34646391464634</v>
      </c>
      <c r="CX49" s="60">
        <f t="shared" si="14"/>
        <v>635.67979724797965</v>
      </c>
      <c r="CY49" s="60">
        <f ca="1">AVERAGE(OFFSET($CX$3,0,0,'Données projet'!$E$13+1,1))-AVERAGE(OFFSET($H$3,0,0,'Données projet'!$E$13+1,1))</f>
        <v>434.82222444324242</v>
      </c>
      <c r="CZ49" s="60">
        <f t="shared" si="42"/>
        <v>269.61868559913393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0">
        <f t="shared" si="0"/>
        <v>598.5819131330129</v>
      </c>
      <c r="S50" s="60">
        <f ca="1">AVERAGE(OFFSET($R$3,0,0,'Données projet'!$E$9+1,1))-AVERAGE(OFFSET($H$3,0,0,'Données projet'!$E$9+1,1))</f>
        <v>371.95849973474657</v>
      </c>
      <c r="T50" s="60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146.35608000000005</v>
      </c>
      <c r="AK50" s="14">
        <f t="shared" si="35"/>
        <v>37.749310209780433</v>
      </c>
      <c r="AL50" s="22">
        <f t="shared" si="4"/>
        <v>320.65022128203435</v>
      </c>
      <c r="AM50" s="60">
        <f t="shared" si="5"/>
        <v>613.98355461536767</v>
      </c>
      <c r="AN50" s="60">
        <f ca="1">AVERAGE(OFFSET($AM$3,0,0,'Données projet'!$E$10+1,1))-AVERAGE(OFFSET($H$3,0,0,'Données projet'!$E$10+1,1))</f>
        <v>389.12604446638119</v>
      </c>
      <c r="AO50" s="60">
        <f t="shared" si="36"/>
        <v>243.23852967152732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234.8</v>
      </c>
      <c r="BE50" s="14">
        <f>BD50*VLOOKUP('Données projet'!$B$11,Paramètres!$A$1:$I$89,3,0)*VLOOKUP('Données projet'!$B$11,Paramètres!$A$1:$I$89,5,0)</f>
        <v>172.15536</v>
      </c>
      <c r="BF50" s="14">
        <f t="shared" si="37"/>
        <v>43.572397992580903</v>
      </c>
      <c r="BG50" s="22">
        <f t="shared" si="7"/>
        <v>375.72584517041173</v>
      </c>
      <c r="BH50" s="60">
        <f t="shared" si="8"/>
        <v>669.05917850374499</v>
      </c>
      <c r="BI50" s="60">
        <f ca="1">AVERAGE(OFFSET($BH$3,0,0,'Données projet'!$E$11+1,1))-AVERAGE(OFFSET($H$3,0,0,'Données projet'!$E$11+1,1))</f>
        <v>327.81662150328646</v>
      </c>
      <c r="BJ50" s="60">
        <f t="shared" si="38"/>
        <v>320.24200483294322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8.94107524951486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8.94107524951486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114.39999999999995</v>
      </c>
      <c r="BZ50" s="14">
        <f>BY50*VLOOKUP('Données projet'!$B$12,Paramètres!$A$1:$I$89,3,0)*VLOOKUP('Données projet'!$B$12,Paramètres!$A$1:$I$89,5,0)</f>
        <v>92.801279999999963</v>
      </c>
      <c r="CA50" s="14">
        <f t="shared" si="39"/>
        <v>25.239616373832561</v>
      </c>
      <c r="CB50" s="22">
        <f t="shared" si="10"/>
        <v>205.58789451775829</v>
      </c>
      <c r="CC50" s="60">
        <f t="shared" si="11"/>
        <v>498.9212278510916</v>
      </c>
      <c r="CD50" s="60">
        <f ca="1">AVERAGE(OFFSET($CC$3,0,0,'Données projet'!$E$12+1,1))-AVERAGE(OFFSET($H$3,0,0,'Données projet'!$E$12+1,1))</f>
        <v>183.76011586303667</v>
      </c>
      <c r="CE50" s="60">
        <f t="shared" si="40"/>
        <v>174.66985829331708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165.55032000000003</v>
      </c>
      <c r="CV50" s="14">
        <f t="shared" si="41"/>
        <v>42.091910139548794</v>
      </c>
      <c r="CW50" s="22">
        <f t="shared" si="13"/>
        <v>361.64355082638082</v>
      </c>
      <c r="CX50" s="60">
        <f t="shared" si="14"/>
        <v>654.97688415971413</v>
      </c>
      <c r="CY50" s="60">
        <f ca="1">AVERAGE(OFFSET($CX$3,0,0,'Données projet'!$E$13+1,1))-AVERAGE(OFFSET($H$3,0,0,'Données projet'!$E$13+1,1))</f>
        <v>434.82222444324242</v>
      </c>
      <c r="CZ50" s="60">
        <f t="shared" si="42"/>
        <v>269.61868559913393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0">
        <f t="shared" si="0"/>
        <v>614.84427332521136</v>
      </c>
      <c r="S51" s="60">
        <f ca="1">AVERAGE(OFFSET($R$3,0,0,'Données projet'!$E$9+1,1))-AVERAGE(OFFSET($H$3,0,0,'Données projet'!$E$9+1,1))</f>
        <v>371.95849973474657</v>
      </c>
      <c r="T51" s="60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154.34952000000004</v>
      </c>
      <c r="AK51" s="14">
        <f t="shared" si="35"/>
        <v>39.565379265558612</v>
      </c>
      <c r="AL51" s="22">
        <f t="shared" si="4"/>
        <v>337.73511622084794</v>
      </c>
      <c r="AM51" s="60">
        <f t="shared" si="5"/>
        <v>631.06844955418126</v>
      </c>
      <c r="AN51" s="60">
        <f ca="1">AVERAGE(OFFSET($AM$3,0,0,'Données projet'!$E$10+1,1))-AVERAGE(OFFSET($H$3,0,0,'Données projet'!$E$10+1,1))</f>
        <v>389.12604446638119</v>
      </c>
      <c r="AO51" s="60">
        <f t="shared" si="36"/>
        <v>243.23852967152732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243.20000000000002</v>
      </c>
      <c r="BE51" s="14">
        <f>BD51*VLOOKUP('Données projet'!$B$11,Paramètres!$A$1:$I$89,3,0)*VLOOKUP('Données projet'!$B$11,Paramètres!$A$1:$I$89,5,0)</f>
        <v>178.31424000000001</v>
      </c>
      <c r="BF51" s="14">
        <f t="shared" si="37"/>
        <v>44.946930482894025</v>
      </c>
      <c r="BG51" s="22">
        <f t="shared" si="7"/>
        <v>388.84653859104043</v>
      </c>
      <c r="BH51" s="60">
        <f t="shared" si="8"/>
        <v>682.17987192437374</v>
      </c>
      <c r="BI51" s="60">
        <f ca="1">AVERAGE(OFFSET($BH$3,0,0,'Données projet'!$E$11+1,1))-AVERAGE(OFFSET($H$3,0,0,'Données projet'!$E$11+1,1))</f>
        <v>327.81662150328646</v>
      </c>
      <c r="BJ51" s="60">
        <f t="shared" si="38"/>
        <v>320.24200483294322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8.7657462173892853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8.7657462173892853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118.59999999999995</v>
      </c>
      <c r="BZ51" s="14">
        <f>BY51*VLOOKUP('Données projet'!$B$12,Paramètres!$A$1:$I$89,3,0)*VLOOKUP('Données projet'!$B$12,Paramètres!$A$1:$I$89,5,0)</f>
        <v>96.208319999999972</v>
      </c>
      <c r="CA51" s="14">
        <f t="shared" si="39"/>
        <v>26.056659970874819</v>
      </c>
      <c r="CB51" s="22">
        <f t="shared" si="10"/>
        <v>212.94484011594025</v>
      </c>
      <c r="CC51" s="60">
        <f t="shared" si="11"/>
        <v>506.27817344927359</v>
      </c>
      <c r="CD51" s="60">
        <f ca="1">AVERAGE(OFFSET($CC$3,0,0,'Données projet'!$E$12+1,1))-AVERAGE(OFFSET($H$3,0,0,'Données projet'!$E$12+1,1))</f>
        <v>183.76011586303667</v>
      </c>
      <c r="CE51" s="60">
        <f t="shared" si="40"/>
        <v>174.66985829331708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174.59208000000004</v>
      </c>
      <c r="CV51" s="14">
        <f t="shared" si="41"/>
        <v>44.116895896327598</v>
      </c>
      <c r="CW51" s="22">
        <f t="shared" si="13"/>
        <v>380.91813301943733</v>
      </c>
      <c r="CX51" s="60">
        <f t="shared" si="14"/>
        <v>674.25146635277065</v>
      </c>
      <c r="CY51" s="60">
        <f ca="1">AVERAGE(OFFSET($CX$3,0,0,'Données projet'!$E$13+1,1))-AVERAGE(OFFSET($H$3,0,0,'Données projet'!$E$13+1,1))</f>
        <v>434.82222444324242</v>
      </c>
      <c r="CZ51" s="60">
        <f t="shared" si="42"/>
        <v>269.61868559913393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0">
        <f t="shared" si="0"/>
        <v>631.08844392332617</v>
      </c>
      <c r="S52" s="60">
        <f ca="1">AVERAGE(OFFSET($R$3,0,0,'Données projet'!$E$9+1,1))-AVERAGE(OFFSET($H$3,0,0,'Données projet'!$E$9+1,1))</f>
        <v>371.95849973474657</v>
      </c>
      <c r="T52" s="60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162.34296000000006</v>
      </c>
      <c r="AK52" s="14">
        <f t="shared" si="35"/>
        <v>41.370528628187849</v>
      </c>
      <c r="AL52" s="22">
        <f t="shared" si="4"/>
        <v>354.80099269409396</v>
      </c>
      <c r="AM52" s="60">
        <f t="shared" si="5"/>
        <v>648.13432602742728</v>
      </c>
      <c r="AN52" s="60">
        <f ca="1">AVERAGE(OFFSET($AM$3,0,0,'Données projet'!$E$10+1,1))-AVERAGE(OFFSET($H$3,0,0,'Données projet'!$E$10+1,1))</f>
        <v>389.12604446638119</v>
      </c>
      <c r="AO52" s="60">
        <f t="shared" si="36"/>
        <v>243.23852967152732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251.60000000000002</v>
      </c>
      <c r="BE52" s="14">
        <f>BD52*VLOOKUP('Données projet'!$B$11,Paramètres!$A$1:$I$89,3,0)*VLOOKUP('Données projet'!$B$11,Paramètres!$A$1:$I$89,5,0)</f>
        <v>184.47312000000002</v>
      </c>
      <c r="BF52" s="14">
        <f t="shared" si="37"/>
        <v>46.315946745200151</v>
      </c>
      <c r="BG52" s="22">
        <f t="shared" si="7"/>
        <v>401.95762458122357</v>
      </c>
      <c r="BH52" s="60">
        <f t="shared" si="8"/>
        <v>695.29095791455688</v>
      </c>
      <c r="BI52" s="60">
        <f ca="1">AVERAGE(OFFSET($BH$3,0,0,'Données projet'!$E$11+1,1))-AVERAGE(OFFSET($H$3,0,0,'Données projet'!$E$11+1,1))</f>
        <v>327.81662150328646</v>
      </c>
      <c r="BJ52" s="60">
        <f t="shared" si="38"/>
        <v>320.24200483294322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8.5938552806435435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8.5938552806435435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122.79999999999995</v>
      </c>
      <c r="BZ52" s="14">
        <f>BY52*VLOOKUP('Données projet'!$B$12,Paramètres!$A$1:$I$89,3,0)*VLOOKUP('Données projet'!$B$12,Paramètres!$A$1:$I$89,5,0)</f>
        <v>99.615359999999967</v>
      </c>
      <c r="CA52" s="14">
        <f t="shared" si="39"/>
        <v>26.870341829490005</v>
      </c>
      <c r="CB52" s="22">
        <f t="shared" si="10"/>
        <v>220.29593068636169</v>
      </c>
      <c r="CC52" s="60">
        <f t="shared" si="11"/>
        <v>513.62926401969503</v>
      </c>
      <c r="CD52" s="60">
        <f ca="1">AVERAGE(OFFSET($CC$3,0,0,'Données projet'!$E$12+1,1))-AVERAGE(OFFSET($H$3,0,0,'Données projet'!$E$12+1,1))</f>
        <v>183.76011586303667</v>
      </c>
      <c r="CE52" s="60">
        <f t="shared" si="40"/>
        <v>174.66985829331708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183.63384000000005</v>
      </c>
      <c r="CV52" s="14">
        <f t="shared" si="41"/>
        <v>46.129705781806493</v>
      </c>
      <c r="CW52" s="22">
        <f t="shared" si="13"/>
        <v>400.17150890331305</v>
      </c>
      <c r="CX52" s="60">
        <f t="shared" si="14"/>
        <v>693.50484223664637</v>
      </c>
      <c r="CY52" s="60">
        <f ca="1">AVERAGE(OFFSET($CX$3,0,0,'Données projet'!$E$13+1,1))-AVERAGE(OFFSET($H$3,0,0,'Données projet'!$E$13+1,1))</f>
        <v>434.82222444324242</v>
      </c>
      <c r="CZ52" s="60">
        <f t="shared" si="42"/>
        <v>269.61868559913393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0">
        <f t="shared" si="0"/>
        <v>647.31542276201071</v>
      </c>
      <c r="S53" s="60">
        <f ca="1">AVERAGE(OFFSET($R$3,0,0,'Données projet'!$E$9+1,1))-AVERAGE(OFFSET($H$3,0,0,'Données projet'!$E$9+1,1))</f>
        <v>371.95849973474657</v>
      </c>
      <c r="T53" s="60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170.33640000000005</v>
      </c>
      <c r="AK53" s="14">
        <f t="shared" si="35"/>
        <v>43.165357324132231</v>
      </c>
      <c r="AL53" s="22">
        <f t="shared" si="4"/>
        <v>371.84889400619704</v>
      </c>
      <c r="AM53" s="60">
        <f t="shared" si="5"/>
        <v>665.1822273395303</v>
      </c>
      <c r="AN53" s="60">
        <f ca="1">AVERAGE(OFFSET($AM$3,0,0,'Données projet'!$E$10+1,1))-AVERAGE(OFFSET($H$3,0,0,'Données projet'!$E$10+1,1))</f>
        <v>389.12604446638119</v>
      </c>
      <c r="AO53" s="60">
        <f t="shared" si="36"/>
        <v>243.23852967152732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260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260</v>
      </c>
      <c r="BE53" s="14">
        <f>BD53*VLOOKUP('Données projet'!$B$11,Paramètres!$A$1:$I$89,3,0)*VLOOKUP('Données projet'!$B$11,Paramètres!$A$1:$I$89,5,0)</f>
        <v>190.63199999999998</v>
      </c>
      <c r="BF53" s="14">
        <f t="shared" si="37"/>
        <v>47.679652061560311</v>
      </c>
      <c r="BG53" s="22">
        <f t="shared" si="7"/>
        <v>415.05946067388413</v>
      </c>
      <c r="BH53" s="60">
        <f t="shared" si="8"/>
        <v>708.39279400721739</v>
      </c>
      <c r="BI53" s="60">
        <f ca="1">AVERAGE(OFFSET($BH$3,0,0,'Données projet'!$E$11+1,1))-AVERAGE(OFFSET($H$3,0,0,'Données projet'!$E$11+1,1))</f>
        <v>327.81662150328646</v>
      </c>
      <c r="BJ53" s="60">
        <f t="shared" si="38"/>
        <v>320.24200483294322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8.4253350203242672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8.4253350203242672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127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126.99999999999996</v>
      </c>
      <c r="BZ53" s="14">
        <f>BY53*VLOOKUP('Données projet'!$B$12,Paramètres!$A$1:$I$89,3,0)*VLOOKUP('Données projet'!$B$12,Paramètres!$A$1:$I$89,5,0)</f>
        <v>103.02239999999996</v>
      </c>
      <c r="CA53" s="14">
        <f t="shared" si="39"/>
        <v>27.680790106744631</v>
      </c>
      <c r="CB53" s="22">
        <f t="shared" si="10"/>
        <v>227.64138943591345</v>
      </c>
      <c r="CC53" s="60">
        <f t="shared" si="11"/>
        <v>520.9747227692468</v>
      </c>
      <c r="CD53" s="60">
        <f ca="1">AVERAGE(OFFSET($CC$3,0,0,'Données projet'!$E$12+1,1))-AVERAGE(OFFSET($H$3,0,0,'Données projet'!$E$12+1,1))</f>
        <v>183.76011586303667</v>
      </c>
      <c r="CE53" s="60">
        <f t="shared" si="40"/>
        <v>174.66985829331708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192.67560000000006</v>
      </c>
      <c r="CV53" s="14">
        <f t="shared" si="41"/>
        <v>48.131007733172986</v>
      </c>
      <c r="CW53" s="22">
        <f t="shared" si="13"/>
        <v>419.40484180194306</v>
      </c>
      <c r="CX53" s="60">
        <f t="shared" si="14"/>
        <v>712.73817513527638</v>
      </c>
      <c r="CY53" s="60">
        <f ca="1">AVERAGE(OFFSET($CX$3,0,0,'Données projet'!$E$13+1,1))-AVERAGE(OFFSET($H$3,0,0,'Données projet'!$E$13+1,1))</f>
        <v>434.82222444324242</v>
      </c>
      <c r="CZ53" s="60">
        <f t="shared" si="42"/>
        <v>269.61868559913393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0">
        <f t="shared" si="0"/>
        <v>622.1950174513513</v>
      </c>
      <c r="S54" s="60">
        <f ca="1">AVERAGE(OFFSET($R$3,0,0,'Données projet'!$E$9+1,1))-AVERAGE(OFFSET($H$3,0,0,'Données projet'!$E$9+1,1))</f>
        <v>371.95849973474657</v>
      </c>
      <c r="T54" s="60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157.96560000000005</v>
      </c>
      <c r="AK54" s="14">
        <f t="shared" si="35"/>
        <v>40.38330962462819</v>
      </c>
      <c r="AL54" s="22">
        <f t="shared" si="4"/>
        <v>345.45768426289419</v>
      </c>
      <c r="AM54" s="60">
        <f t="shared" si="5"/>
        <v>638.79101759622745</v>
      </c>
      <c r="AN54" s="60">
        <f ca="1">AVERAGE(OFFSET($AM$3,0,0,'Données projet'!$E$10+1,1))-AVERAGE(OFFSET($H$3,0,0,'Données projet'!$E$10+1,1))</f>
        <v>389.12604446638119</v>
      </c>
      <c r="AO54" s="60">
        <f t="shared" si="36"/>
        <v>243.23852967152732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248.39999999999998</v>
      </c>
      <c r="BE54" s="14">
        <f>BD54*VLOOKUP('Données projet'!$B$11,Paramètres!$A$1:$I$89,3,0)*VLOOKUP('Données projet'!$B$11,Paramètres!$A$1:$I$89,5,0)</f>
        <v>182.12687999999997</v>
      </c>
      <c r="BF54" s="14">
        <f t="shared" si="37"/>
        <v>45.795053793403618</v>
      </c>
      <c r="BG54" s="22">
        <f t="shared" si="7"/>
        <v>396.96403469017787</v>
      </c>
      <c r="BH54" s="60">
        <f t="shared" si="8"/>
        <v>690.29736802351113</v>
      </c>
      <c r="BI54" s="60">
        <f ca="1">AVERAGE(OFFSET($BH$3,0,0,'Données projet'!$E$11+1,1))-AVERAGE(OFFSET($H$3,0,0,'Données projet'!$E$11+1,1))</f>
        <v>327.81662150328646</v>
      </c>
      <c r="BJ54" s="60">
        <f t="shared" si="38"/>
        <v>320.24200483294322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8.2601193395226424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8.2601193395226424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3.6</v>
      </c>
      <c r="BY54" s="13">
        <f>IF('Données projet'!$A$114&gt;35,BY53+BX54-CG53,IF(A54&lt;'Données projet'!$A$114,$BV$205^A54,IF(A54='Données projet'!$A$114,'Données projet'!$B$114,BY53+BX54-CG53)))</f>
        <v>119.59999999999997</v>
      </c>
      <c r="BZ54" s="14">
        <f>BY54*VLOOKUP('Données projet'!$B$12,Paramètres!$A$1:$I$89,3,0)*VLOOKUP('Données projet'!$B$12,Paramètres!$A$1:$I$89,5,0)</f>
        <v>97.019519999999986</v>
      </c>
      <c r="CA54" s="14">
        <f t="shared" si="39"/>
        <v>26.250693712468323</v>
      </c>
      <c r="CB54" s="22">
        <f t="shared" si="10"/>
        <v>214.69562221588228</v>
      </c>
      <c r="CC54" s="60">
        <f t="shared" si="11"/>
        <v>508.0289555492156</v>
      </c>
      <c r="CD54" s="60">
        <f ca="1">AVERAGE(OFFSET($CC$3,0,0,'Données projet'!$E$12+1,1))-AVERAGE(OFFSET($H$3,0,0,'Données projet'!$E$12+1,1))</f>
        <v>183.76011586303667</v>
      </c>
      <c r="CE54" s="60">
        <f t="shared" si="40"/>
        <v>174.66985829331708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178.68240000000006</v>
      </c>
      <c r="CV54" s="14">
        <f t="shared" si="41"/>
        <v>45.028919214980071</v>
      </c>
      <c r="CW54" s="22">
        <f t="shared" si="13"/>
        <v>389.63054763275704</v>
      </c>
      <c r="CX54" s="60">
        <f t="shared" si="14"/>
        <v>682.9638809660903</v>
      </c>
      <c r="CY54" s="60">
        <f ca="1">AVERAGE(OFFSET($CX$3,0,0,'Données projet'!$E$13+1,1))-AVERAGE(OFFSET($H$3,0,0,'Données projet'!$E$13+1,1))</f>
        <v>434.82222444324242</v>
      </c>
      <c r="CZ54" s="60">
        <f t="shared" si="42"/>
        <v>269.61868559913393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0">
        <f t="shared" si="0"/>
        <v>637.65852502095504</v>
      </c>
      <c r="S55" s="60">
        <f ca="1">AVERAGE(OFFSET($R$3,0,0,'Données projet'!$E$9+1,1))-AVERAGE(OFFSET($H$3,0,0,'Données projet'!$E$9+1,1))</f>
        <v>371.95849973474657</v>
      </c>
      <c r="T55" s="60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165.57840000000004</v>
      </c>
      <c r="AK55" s="14">
        <f t="shared" si="35"/>
        <v>42.098218509199697</v>
      </c>
      <c r="AL55" s="22">
        <f t="shared" si="4"/>
        <v>361.70344390352284</v>
      </c>
      <c r="AM55" s="60">
        <f t="shared" si="5"/>
        <v>655.0367772368561</v>
      </c>
      <c r="AN55" s="60">
        <f ca="1">AVERAGE(OFFSET($AM$3,0,0,'Données projet'!$E$10+1,1))-AVERAGE(OFFSET($H$3,0,0,'Données projet'!$E$10+1,1))</f>
        <v>389.12604446638119</v>
      </c>
      <c r="AO55" s="60">
        <f t="shared" si="36"/>
        <v>243.23852967152732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255.79999999999998</v>
      </c>
      <c r="BE55" s="14">
        <f>BD55*VLOOKUP('Données projet'!$B$11,Paramètres!$A$1:$I$89,3,0)*VLOOKUP('Données projet'!$B$11,Paramètres!$A$1:$I$89,5,0)</f>
        <v>187.55255999999997</v>
      </c>
      <c r="BF55" s="14">
        <f t="shared" si="37"/>
        <v>46.998451005954564</v>
      </c>
      <c r="BG55" s="22">
        <f t="shared" si="7"/>
        <v>408.50967750203745</v>
      </c>
      <c r="BH55" s="60">
        <f t="shared" si="8"/>
        <v>701.84301083537071</v>
      </c>
      <c r="BI55" s="60">
        <f ca="1">AVERAGE(OFFSET($BH$3,0,0,'Données projet'!$E$11+1,1))-AVERAGE(OFFSET($H$3,0,0,'Données projet'!$E$11+1,1))</f>
        <v>327.81662150328646</v>
      </c>
      <c r="BJ55" s="60">
        <f t="shared" si="38"/>
        <v>320.24200483294322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8.0981434374499219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8.0981434374499219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3.6</v>
      </c>
      <c r="BY55" s="13">
        <f>IF('Données projet'!$A$114&gt;35,BY54+BX55-CG54,IF(A55&lt;'Données projet'!$A$114,$BV$205^A55,IF(A55='Données projet'!$A$114,'Données projet'!$B$114,BY54+BX55-CG54)))</f>
        <v>123.19999999999996</v>
      </c>
      <c r="BZ55" s="14">
        <f>BY55*VLOOKUP('Données projet'!$B$12,Paramètres!$A$1:$I$89,3,0)*VLOOKUP('Données projet'!$B$12,Paramètres!$A$1:$I$89,5,0)</f>
        <v>99.939839999999975</v>
      </c>
      <c r="CA55" s="14">
        <f t="shared" si="39"/>
        <v>26.947664756006503</v>
      </c>
      <c r="CB55" s="22">
        <f t="shared" si="10"/>
        <v>220.99573745004457</v>
      </c>
      <c r="CC55" s="60">
        <f t="shared" si="11"/>
        <v>514.32907078337792</v>
      </c>
      <c r="CD55" s="60">
        <f ca="1">AVERAGE(OFFSET($CC$3,0,0,'Données projet'!$E$12+1,1))-AVERAGE(OFFSET($H$3,0,0,'Données projet'!$E$12+1,1))</f>
        <v>183.76011586303667</v>
      </c>
      <c r="CE55" s="60">
        <f t="shared" si="40"/>
        <v>174.66985829331708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187.29360000000005</v>
      </c>
      <c r="CV55" s="14">
        <f t="shared" si="41"/>
        <v>46.941107550760456</v>
      </c>
      <c r="CW55" s="22">
        <f t="shared" si="13"/>
        <v>407.9587823175745</v>
      </c>
      <c r="CX55" s="60">
        <f t="shared" si="14"/>
        <v>701.29211565090782</v>
      </c>
      <c r="CY55" s="60">
        <f ca="1">AVERAGE(OFFSET($CX$3,0,0,'Données projet'!$E$13+1,1))-AVERAGE(OFFSET($H$3,0,0,'Données projet'!$E$13+1,1))</f>
        <v>434.82222444324242</v>
      </c>
      <c r="CZ55" s="60">
        <f t="shared" si="42"/>
        <v>269.61868559913393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0">
        <f t="shared" si="0"/>
        <v>653.10677986901817</v>
      </c>
      <c r="S56" s="60">
        <f ca="1">AVERAGE(OFFSET($R$3,0,0,'Données projet'!$E$9+1,1))-AVERAGE(OFFSET($H$3,0,0,'Données projet'!$E$9+1,1))</f>
        <v>371.95849973474657</v>
      </c>
      <c r="T56" s="60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173.19120000000007</v>
      </c>
      <c r="AK56" s="14">
        <f t="shared" si="35"/>
        <v>43.803970782681198</v>
      </c>
      <c r="AL56" s="22">
        <f t="shared" si="4"/>
        <v>377.93325577983654</v>
      </c>
      <c r="AM56" s="60">
        <f t="shared" si="5"/>
        <v>671.26658911316986</v>
      </c>
      <c r="AN56" s="60">
        <f ca="1">AVERAGE(OFFSET($AM$3,0,0,'Données projet'!$E$10+1,1))-AVERAGE(OFFSET($H$3,0,0,'Données projet'!$E$10+1,1))</f>
        <v>389.12604446638119</v>
      </c>
      <c r="AO56" s="60">
        <f t="shared" si="36"/>
        <v>243.23852967152732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263.2</v>
      </c>
      <c r="BE56" s="14">
        <f>BD56*VLOOKUP('Données projet'!$B$11,Paramètres!$A$1:$I$89,3,0)*VLOOKUP('Données projet'!$B$11,Paramètres!$A$1:$I$89,5,0)</f>
        <v>192.97824</v>
      </c>
      <c r="BF56" s="14">
        <f t="shared" si="37"/>
        <v>48.197802215761044</v>
      </c>
      <c r="BG56" s="22">
        <f t="shared" si="7"/>
        <v>420.04827352578377</v>
      </c>
      <c r="BH56" s="60">
        <f t="shared" si="8"/>
        <v>713.38160685911703</v>
      </c>
      <c r="BI56" s="60">
        <f ca="1">AVERAGE(OFFSET($BH$3,0,0,'Données projet'!$E$11+1,1))-AVERAGE(OFFSET($H$3,0,0,'Données projet'!$E$11+1,1))</f>
        <v>327.81662150328646</v>
      </c>
      <c r="BJ56" s="60">
        <f t="shared" si="38"/>
        <v>320.24200483294322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7.9393437840213021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7.9393437840213021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3.6</v>
      </c>
      <c r="BY56" s="13">
        <f>IF('Données projet'!$A$114&gt;35,BY55+BX56-CG55,IF(A56&lt;'Données projet'!$A$114,$BV$205^A56,IF(A56='Données projet'!$A$114,'Données projet'!$B$114,BY55+BX56-CG55)))</f>
        <v>126.79999999999995</v>
      </c>
      <c r="BZ56" s="14">
        <f>BY56*VLOOKUP('Données projet'!$B$12,Paramètres!$A$1:$I$89,3,0)*VLOOKUP('Données projet'!$B$12,Paramètres!$A$1:$I$89,5,0)</f>
        <v>102.86015999999996</v>
      </c>
      <c r="CA56" s="14">
        <f t="shared" si="39"/>
        <v>27.642268863935321</v>
      </c>
      <c r="CB56" s="22">
        <f t="shared" si="10"/>
        <v>227.29173027135394</v>
      </c>
      <c r="CC56" s="60">
        <f t="shared" si="11"/>
        <v>520.62506360468728</v>
      </c>
      <c r="CD56" s="60">
        <f ca="1">AVERAGE(OFFSET($CC$3,0,0,'Données projet'!$E$12+1,1))-AVERAGE(OFFSET($H$3,0,0,'Données projet'!$E$12+1,1))</f>
        <v>183.76011586303667</v>
      </c>
      <c r="CE56" s="60">
        <f t="shared" si="40"/>
        <v>174.66985829331708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195.90480000000005</v>
      </c>
      <c r="CV56" s="14">
        <f t="shared" si="41"/>
        <v>48.843085918490004</v>
      </c>
      <c r="CW56" s="22">
        <f t="shared" si="13"/>
        <v>426.26923464137013</v>
      </c>
      <c r="CX56" s="60">
        <f t="shared" si="14"/>
        <v>719.60256797470345</v>
      </c>
      <c r="CY56" s="60">
        <f ca="1">AVERAGE(OFFSET($CX$3,0,0,'Données projet'!$E$13+1,1))-AVERAGE(OFFSET($H$3,0,0,'Données projet'!$E$13+1,1))</f>
        <v>434.82222444324242</v>
      </c>
      <c r="CZ56" s="60">
        <f t="shared" si="42"/>
        <v>269.61868559913393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0">
        <f t="shared" si="0"/>
        <v>668.54052906480672</v>
      </c>
      <c r="S57" s="60">
        <f ca="1">AVERAGE(OFFSET($R$3,0,0,'Données projet'!$E$9+1,1))-AVERAGE(OFFSET($H$3,0,0,'Données projet'!$E$9+1,1))</f>
        <v>371.95849973474657</v>
      </c>
      <c r="T57" s="60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180.80400000000006</v>
      </c>
      <c r="AK57" s="14">
        <f t="shared" si="35"/>
        <v>45.501014930459895</v>
      </c>
      <c r="AL57" s="22">
        <f t="shared" si="4"/>
        <v>394.14790100388433</v>
      </c>
      <c r="AM57" s="60">
        <f t="shared" si="5"/>
        <v>687.48123433721764</v>
      </c>
      <c r="AN57" s="60">
        <f ca="1">AVERAGE(OFFSET($AM$3,0,0,'Données projet'!$E$10+1,1))-AVERAGE(OFFSET($H$3,0,0,'Données projet'!$E$10+1,1))</f>
        <v>389.12604446638119</v>
      </c>
      <c r="AO57" s="60">
        <f t="shared" si="36"/>
        <v>243.23852967152732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270.59999999999997</v>
      </c>
      <c r="BE57" s="14">
        <f>BD57*VLOOKUP('Données projet'!$B$11,Paramètres!$A$1:$I$89,3,0)*VLOOKUP('Données projet'!$B$11,Paramètres!$A$1:$I$89,5,0)</f>
        <v>198.40391999999997</v>
      </c>
      <c r="BF57" s="14">
        <f t="shared" si="37"/>
        <v>49.393234245618814</v>
      </c>
      <c r="BG57" s="22">
        <f t="shared" si="7"/>
        <v>431.5800436444527</v>
      </c>
      <c r="BH57" s="60">
        <f t="shared" si="8"/>
        <v>724.91337697778602</v>
      </c>
      <c r="BI57" s="60">
        <f ca="1">AVERAGE(OFFSET($BH$3,0,0,'Données projet'!$E$11+1,1))-AVERAGE(OFFSET($H$3,0,0,'Données projet'!$E$11+1,1))</f>
        <v>327.81662150328646</v>
      </c>
      <c r="BJ57" s="60">
        <f t="shared" si="38"/>
        <v>320.24200483294322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7.7836580949381933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7.7836580949381933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3.6</v>
      </c>
      <c r="BY57" s="13">
        <f>IF('Données projet'!$A$114&gt;35,BY56+BX57-CG56,IF(A57&lt;'Données projet'!$A$114,$BV$205^A57,IF(A57='Données projet'!$A$114,'Données projet'!$B$114,BY56+BX57-CG56)))</f>
        <v>130.39999999999995</v>
      </c>
      <c r="BZ57" s="14">
        <f>BY57*VLOOKUP('Données projet'!$B$12,Paramètres!$A$1:$I$89,3,0)*VLOOKUP('Données projet'!$B$12,Paramètres!$A$1:$I$89,5,0)</f>
        <v>105.78047999999997</v>
      </c>
      <c r="CA57" s="14">
        <f t="shared" si="39"/>
        <v>28.334580954973664</v>
      </c>
      <c r="CB57" s="22">
        <f t="shared" si="10"/>
        <v>233.58373116324574</v>
      </c>
      <c r="CC57" s="60">
        <f t="shared" si="11"/>
        <v>526.91706449657909</v>
      </c>
      <c r="CD57" s="60">
        <f ca="1">AVERAGE(OFFSET($CC$3,0,0,'Données projet'!$E$12+1,1))-AVERAGE(OFFSET($H$3,0,0,'Données projet'!$E$12+1,1))</f>
        <v>183.76011586303667</v>
      </c>
      <c r="CE57" s="60">
        <f t="shared" si="40"/>
        <v>174.66985829331708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204.51600000000005</v>
      </c>
      <c r="CV57" s="14">
        <f t="shared" si="41"/>
        <v>50.735354396355888</v>
      </c>
      <c r="CW57" s="22">
        <f t="shared" si="13"/>
        <v>444.5627755736532</v>
      </c>
      <c r="CX57" s="60">
        <f t="shared" si="14"/>
        <v>737.89610890698646</v>
      </c>
      <c r="CY57" s="60">
        <f ca="1">AVERAGE(OFFSET($CX$3,0,0,'Données projet'!$E$13+1,1))-AVERAGE(OFFSET($H$3,0,0,'Données projet'!$E$13+1,1))</f>
        <v>434.82222444324242</v>
      </c>
      <c r="CZ57" s="60">
        <f t="shared" si="42"/>
        <v>269.61868559913393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0">
        <f t="shared" si="0"/>
        <v>683.96045320765336</v>
      </c>
      <c r="S58" s="60">
        <f ca="1">AVERAGE(OFFSET($R$3,0,0,'Données projet'!$E$9+1,1))-AVERAGE(OFFSET($H$3,0,0,'Données projet'!$E$9+1,1))</f>
        <v>371.95849973474657</v>
      </c>
      <c r="T58" s="60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188.41680000000005</v>
      </c>
      <c r="AK58" s="14">
        <f t="shared" si="35"/>
        <v>47.189759534268674</v>
      </c>
      <c r="AL58" s="22">
        <f t="shared" si="4"/>
        <v>410.34809118885141</v>
      </c>
      <c r="AM58" s="60">
        <f t="shared" si="5"/>
        <v>703.68142452218467</v>
      </c>
      <c r="AN58" s="60">
        <f ca="1">AVERAGE(OFFSET($AM$3,0,0,'Données projet'!$E$10+1,1))-AVERAGE(OFFSET($H$3,0,0,'Données projet'!$E$10+1,1))</f>
        <v>389.12604446638119</v>
      </c>
      <c r="AO58" s="60">
        <f t="shared" si="36"/>
        <v>243.23852967152732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277.99999999999994</v>
      </c>
      <c r="BE58" s="14">
        <f>BD58*VLOOKUP('Données projet'!$B$11,Paramètres!$A$1:$I$89,3,0)*VLOOKUP('Données projet'!$B$11,Paramètres!$A$1:$I$89,5,0)</f>
        <v>203.82959999999997</v>
      </c>
      <c r="BF58" s="14">
        <f t="shared" si="37"/>
        <v>50.584866587182425</v>
      </c>
      <c r="BG58" s="22">
        <f t="shared" si="7"/>
        <v>443.10519597267603</v>
      </c>
      <c r="BH58" s="60">
        <f t="shared" si="8"/>
        <v>736.43852930600929</v>
      </c>
      <c r="BI58" s="60">
        <f ca="1">AVERAGE(OFFSET($BH$3,0,0,'Données projet'!$E$11+1,1))-AVERAGE(OFFSET($H$3,0,0,'Données projet'!$E$11+1,1))</f>
        <v>327.81662150328646</v>
      </c>
      <c r="BJ58" s="60">
        <f t="shared" si="38"/>
        <v>320.24200483294322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7.6310253072591108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7.6310253072591108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134</v>
      </c>
      <c r="BW58" s="13">
        <f>VLOOKUP(A58,'Données projet'!$A$113:$I$133,9,0)</f>
        <v>3.6</v>
      </c>
      <c r="BX58" s="13">
        <f t="array" ref="BX58">INDEX(BW:BW,MIN(IF(ISNUMBER(BW58:BW254),ROW(BW58:BW254),"")))</f>
        <v>3.6</v>
      </c>
      <c r="BY58" s="13">
        <f>IF('Données projet'!$A$114&gt;35,BY57+BX58-CG57,IF(A58&lt;'Données projet'!$A$114,$BV$205^A58,IF(A58='Données projet'!$A$114,'Données projet'!$B$114,BY57+BX58-CG57)))</f>
        <v>133.99999999999994</v>
      </c>
      <c r="BZ58" s="14">
        <f>BY58*VLOOKUP('Données projet'!$B$12,Paramètres!$A$1:$I$89,3,0)*VLOOKUP('Données projet'!$B$12,Paramètres!$A$1:$I$89,5,0)</f>
        <v>108.70079999999997</v>
      </c>
      <c r="CA58" s="14">
        <f t="shared" si="39"/>
        <v>29.024671575819966</v>
      </c>
      <c r="CB58" s="22">
        <f t="shared" si="10"/>
        <v>239.87186299455308</v>
      </c>
      <c r="CC58" s="60">
        <f t="shared" si="11"/>
        <v>533.20519632788637</v>
      </c>
      <c r="CD58" s="60">
        <f ca="1">AVERAGE(OFFSET($CC$3,0,0,'Données projet'!$E$12+1,1))-AVERAGE(OFFSET($H$3,0,0,'Données projet'!$E$12+1,1))</f>
        <v>183.76011586303667</v>
      </c>
      <c r="CE58" s="60">
        <f t="shared" si="40"/>
        <v>174.66985829331708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213.12720000000004</v>
      </c>
      <c r="CV58" s="14">
        <f t="shared" si="41"/>
        <v>52.618368568459893</v>
      </c>
      <c r="CW58" s="22">
        <f t="shared" si="13"/>
        <v>462.8401985900677</v>
      </c>
      <c r="CX58" s="60">
        <f t="shared" si="14"/>
        <v>756.17353192340101</v>
      </c>
      <c r="CY58" s="60">
        <f ca="1">AVERAGE(OFFSET($CX$3,0,0,'Données projet'!$E$13+1,1))-AVERAGE(OFFSET($H$3,0,0,'Données projet'!$E$13+1,1))</f>
        <v>434.82222444324242</v>
      </c>
      <c r="CZ58" s="60">
        <f t="shared" si="42"/>
        <v>269.61868559913393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0">
        <f t="shared" si="0"/>
        <v>657.73839554893721</v>
      </c>
      <c r="S59" s="60">
        <f ca="1">AVERAGE(OFFSET($R$3,0,0,'Données projet'!$E$9+1,1))-AVERAGE(OFFSET($H$3,0,0,'Données projet'!$E$9+1,1))</f>
        <v>371.95849973474657</v>
      </c>
      <c r="T59" s="60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175.47504000000006</v>
      </c>
      <c r="AK59" s="14">
        <f t="shared" si="35"/>
        <v>44.313979066329459</v>
      </c>
      <c r="AL59" s="22">
        <f t="shared" si="4"/>
        <v>382.79920820719053</v>
      </c>
      <c r="AM59" s="60">
        <f t="shared" si="5"/>
        <v>676.13254154052379</v>
      </c>
      <c r="AN59" s="60">
        <f ca="1">AVERAGE(OFFSET($AM$3,0,0,'Données projet'!$E$10+1,1))-AVERAGE(OFFSET($H$3,0,0,'Données projet'!$E$10+1,1))</f>
        <v>389.12604446638119</v>
      </c>
      <c r="AO59" s="60">
        <f t="shared" si="36"/>
        <v>243.23852967152732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</v>
      </c>
      <c r="BD59" s="13">
        <f>IF('Données projet'!$A$88&gt;35,BD58+BC59-BL58,IF(A59&lt;'Données projet'!$A$88,$BA$205^A59,IF(A59='Données projet'!$A$88,'Données projet'!$B$88,BD58+BC59-BL58)))</f>
        <v>268.39999999999992</v>
      </c>
      <c r="BE59" s="14">
        <f>BD59*VLOOKUP('Données projet'!$B$11,Paramètres!$A$1:$I$89,3,0)*VLOOKUP('Données projet'!$B$11,Paramètres!$A$1:$I$89,5,0)</f>
        <v>196.79087999999993</v>
      </c>
      <c r="BF59" s="14">
        <f t="shared" si="37"/>
        <v>49.038237696621778</v>
      </c>
      <c r="BG59" s="22">
        <f t="shared" si="7"/>
        <v>428.1523799882828</v>
      </c>
      <c r="BH59" s="60">
        <f t="shared" si="8"/>
        <v>721.48571332161612</v>
      </c>
      <c r="BI59" s="60">
        <f ca="1">AVERAGE(OFFSET($BH$3,0,0,'Données projet'!$E$11+1,1))-AVERAGE(OFFSET($H$3,0,0,'Données projet'!$E$11+1,1))</f>
        <v>327.81662150328646</v>
      </c>
      <c r="BJ59" s="60">
        <f t="shared" si="38"/>
        <v>320.24200483294322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7.4813855554496067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7.4813855554496067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</v>
      </c>
      <c r="BY59" s="13">
        <f>IF('Données projet'!$A$114&gt;35,BY58+BX59-CG58,IF(A59&lt;'Données projet'!$A$114,$BV$205^A59,IF(A59='Données projet'!$A$114,'Données projet'!$B$114,BY58+BX59-CG58)))</f>
        <v>127.99999999999994</v>
      </c>
      <c r="BZ59" s="14">
        <f>BY59*VLOOKUP('Données projet'!$B$12,Paramètres!$A$1:$I$89,3,0)*VLOOKUP('Données projet'!$B$12,Paramètres!$A$1:$I$89,5,0)</f>
        <v>103.83359999999996</v>
      </c>
      <c r="CA59" s="14">
        <f t="shared" si="39"/>
        <v>27.873290659436186</v>
      </c>
      <c r="CB59" s="22">
        <f t="shared" si="10"/>
        <v>229.38950123185126</v>
      </c>
      <c r="CC59" s="60">
        <f t="shared" si="11"/>
        <v>522.7228345651846</v>
      </c>
      <c r="CD59" s="60">
        <f ca="1">AVERAGE(OFFSET($CC$3,0,0,'Données projet'!$E$12+1,1))-AVERAGE(OFFSET($H$3,0,0,'Données projet'!$E$12+1,1))</f>
        <v>183.76011586303667</v>
      </c>
      <c r="CE59" s="60">
        <f t="shared" si="40"/>
        <v>174.66985829331708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198.48816000000005</v>
      </c>
      <c r="CV59" s="14">
        <f t="shared" si="41"/>
        <v>49.411764464573423</v>
      </c>
      <c r="CW59" s="22">
        <f t="shared" si="13"/>
        <v>431.75903510913213</v>
      </c>
      <c r="CX59" s="60">
        <f t="shared" si="14"/>
        <v>725.09236844246539</v>
      </c>
      <c r="CY59" s="60">
        <f ca="1">AVERAGE(OFFSET($CX$3,0,0,'Données projet'!$E$13+1,1))-AVERAGE(OFFSET($H$3,0,0,'Données projet'!$E$13+1,1))</f>
        <v>434.82222444324242</v>
      </c>
      <c r="CZ59" s="60">
        <f t="shared" si="42"/>
        <v>269.61868559913393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0">
        <f t="shared" si="0"/>
        <v>672.01119434243128</v>
      </c>
      <c r="S60" s="60">
        <f ca="1">AVERAGE(OFFSET($R$3,0,0,'Données projet'!$E$9+1,1))-AVERAGE(OFFSET($H$3,0,0,'Données projet'!$E$9+1,1))</f>
        <v>371.95849973474657</v>
      </c>
      <c r="T60" s="60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182.51688000000007</v>
      </c>
      <c r="AK60" s="14">
        <f t="shared" si="35"/>
        <v>45.881692259499843</v>
      </c>
      <c r="AL60" s="22">
        <f t="shared" si="4"/>
        <v>397.79418001862905</v>
      </c>
      <c r="AM60" s="60">
        <f t="shared" si="5"/>
        <v>691.12751335196231</v>
      </c>
      <c r="AN60" s="60">
        <f ca="1">AVERAGE(OFFSET($AM$3,0,0,'Données projet'!$E$10+1,1))-AVERAGE(OFFSET($H$3,0,0,'Données projet'!$E$10+1,1))</f>
        <v>389.12604446638119</v>
      </c>
      <c r="AO60" s="60">
        <f t="shared" si="36"/>
        <v>243.23852967152732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</v>
      </c>
      <c r="BD60" s="13">
        <f>IF('Données projet'!$A$88&gt;35,BD59+BC60-BL59,IF(A60&lt;'Données projet'!$A$88,$BA$205^A60,IF(A60='Données projet'!$A$88,'Données projet'!$B$88,BD59+BC60-BL59)))</f>
        <v>274.7999999999999</v>
      </c>
      <c r="BE60" s="14">
        <f>BD60*VLOOKUP('Données projet'!$B$11,Paramètres!$A$1:$I$89,3,0)*VLOOKUP('Données projet'!$B$11,Paramètres!$A$1:$I$89,5,0)</f>
        <v>201.48335999999992</v>
      </c>
      <c r="BF60" s="14">
        <f t="shared" si="37"/>
        <v>50.070025024008594</v>
      </c>
      <c r="BG60" s="22">
        <f t="shared" si="7"/>
        <v>438.12214558348154</v>
      </c>
      <c r="BH60" s="60">
        <f t="shared" si="8"/>
        <v>731.45547891681485</v>
      </c>
      <c r="BI60" s="60">
        <f ca="1">AVERAGE(OFFSET($BH$3,0,0,'Données projet'!$E$11+1,1))-AVERAGE(OFFSET($H$3,0,0,'Données projet'!$E$11+1,1))</f>
        <v>327.81662150328646</v>
      </c>
      <c r="BJ60" s="60">
        <f t="shared" si="38"/>
        <v>320.24200483294322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7.3346801479018504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7.3346801479018504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</v>
      </c>
      <c r="BY60" s="13">
        <f>IF('Données projet'!$A$114&gt;35,BY59+BX60-CG59,IF(A60&lt;'Données projet'!$A$114,$BV$205^A60,IF(A60='Données projet'!$A$114,'Données projet'!$B$114,BY59+BX60-CG59)))</f>
        <v>130.99999999999994</v>
      </c>
      <c r="BZ60" s="14">
        <f>BY60*VLOOKUP('Données projet'!$B$12,Paramètres!$A$1:$I$89,3,0)*VLOOKUP('Données projet'!$B$12,Paramètres!$A$1:$I$89,5,0)</f>
        <v>106.26719999999996</v>
      </c>
      <c r="CA60" s="14">
        <f t="shared" si="39"/>
        <v>28.449748482465122</v>
      </c>
      <c r="CB60" s="22">
        <f t="shared" si="10"/>
        <v>234.63201860696003</v>
      </c>
      <c r="CC60" s="60">
        <f t="shared" si="11"/>
        <v>527.96535194029332</v>
      </c>
      <c r="CD60" s="60">
        <f ca="1">AVERAGE(OFFSET($CC$3,0,0,'Données projet'!$E$12+1,1))-AVERAGE(OFFSET($H$3,0,0,'Données projet'!$E$12+1,1))</f>
        <v>183.76011586303667</v>
      </c>
      <c r="CE60" s="60">
        <f t="shared" si="40"/>
        <v>174.66985829331708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206.45352000000008</v>
      </c>
      <c r="CV60" s="14">
        <f t="shared" si="41"/>
        <v>51.159824031352372</v>
      </c>
      <c r="CW60" s="22">
        <f t="shared" si="13"/>
        <v>448.6765741879388</v>
      </c>
      <c r="CX60" s="60">
        <f t="shared" si="14"/>
        <v>742.00990752127211</v>
      </c>
      <c r="CY60" s="60">
        <f ca="1">AVERAGE(OFFSET($CX$3,0,0,'Données projet'!$E$13+1,1))-AVERAGE(OFFSET($H$3,0,0,'Données projet'!$E$13+1,1))</f>
        <v>434.82222444324242</v>
      </c>
      <c r="CZ60" s="60">
        <f t="shared" si="42"/>
        <v>269.61868559913393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0">
        <f t="shared" si="0"/>
        <v>686.27228859802744</v>
      </c>
      <c r="S61" s="60">
        <f ca="1">AVERAGE(OFFSET($R$3,0,0,'Données projet'!$E$9+1,1))-AVERAGE(OFFSET($H$3,0,0,'Données projet'!$E$9+1,1))</f>
        <v>371.95849973474657</v>
      </c>
      <c r="T61" s="60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189.55872000000008</v>
      </c>
      <c r="AK61" s="14">
        <f t="shared" si="35"/>
        <v>47.442378909817926</v>
      </c>
      <c r="AL61" s="22">
        <f t="shared" si="4"/>
        <v>412.77691393459969</v>
      </c>
      <c r="AM61" s="60">
        <f t="shared" si="5"/>
        <v>706.110247267933</v>
      </c>
      <c r="AN61" s="60">
        <f ca="1">AVERAGE(OFFSET($AM$3,0,0,'Données projet'!$E$10+1,1))-AVERAGE(OFFSET($H$3,0,0,'Données projet'!$E$10+1,1))</f>
        <v>389.12604446638119</v>
      </c>
      <c r="AO61" s="60">
        <f t="shared" si="36"/>
        <v>243.23852967152732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</v>
      </c>
      <c r="BD61" s="13">
        <f>IF('Données projet'!$A$88&gt;35,BD60+BC61-BL60,IF(A61&lt;'Données projet'!$A$88,$BA$205^A61,IF(A61='Données projet'!$A$88,'Données projet'!$B$88,BD60+BC61-BL60)))</f>
        <v>281.19999999999987</v>
      </c>
      <c r="BE61" s="14">
        <f>BD61*VLOOKUP('Données projet'!$B$11,Paramètres!$A$1:$I$89,3,0)*VLOOKUP('Données projet'!$B$11,Paramètres!$A$1:$I$89,5,0)</f>
        <v>206.17583999999991</v>
      </c>
      <c r="BF61" s="14">
        <f t="shared" si="37"/>
        <v>51.099018782559604</v>
      </c>
      <c r="BG61" s="22">
        <f t="shared" si="7"/>
        <v>448.08704571295783</v>
      </c>
      <c r="BH61" s="60">
        <f t="shared" si="8"/>
        <v>741.42037904629115</v>
      </c>
      <c r="BI61" s="60">
        <f ca="1">AVERAGE(OFFSET($BH$3,0,0,'Données projet'!$E$11+1,1))-AVERAGE(OFFSET($H$3,0,0,'Données projet'!$E$11+1,1))</f>
        <v>327.81662150328646</v>
      </c>
      <c r="BJ61" s="60">
        <f t="shared" si="38"/>
        <v>320.24200483294322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7.1908515439146425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7.1908515439146425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</v>
      </c>
      <c r="BY61" s="13">
        <f>IF('Données projet'!$A$114&gt;35,BY60+BX61-CG60,IF(A61&lt;'Données projet'!$A$114,$BV$205^A61,IF(A61='Données projet'!$A$114,'Données projet'!$B$114,BY60+BX61-CG60)))</f>
        <v>133.99999999999994</v>
      </c>
      <c r="BZ61" s="14">
        <f>BY61*VLOOKUP('Données projet'!$B$12,Paramètres!$A$1:$I$89,3,0)*VLOOKUP('Données projet'!$B$12,Paramètres!$A$1:$I$89,5,0)</f>
        <v>108.70079999999997</v>
      </c>
      <c r="CA61" s="14">
        <f t="shared" si="39"/>
        <v>29.024671575819966</v>
      </c>
      <c r="CB61" s="22">
        <f t="shared" si="10"/>
        <v>239.87186299455308</v>
      </c>
      <c r="CC61" s="60">
        <f t="shared" si="11"/>
        <v>533.20519632788637</v>
      </c>
      <c r="CD61" s="60">
        <f ca="1">AVERAGE(OFFSET($CC$3,0,0,'Données projet'!$E$12+1,1))-AVERAGE(OFFSET($H$3,0,0,'Données projet'!$E$12+1,1))</f>
        <v>183.76011586303667</v>
      </c>
      <c r="CE61" s="60">
        <f t="shared" si="40"/>
        <v>174.66985829331708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214.41888000000006</v>
      </c>
      <c r="CV61" s="14">
        <f t="shared" si="41"/>
        <v>52.900048736813666</v>
      </c>
      <c r="CW61" s="22">
        <f t="shared" si="13"/>
        <v>465.58046754995058</v>
      </c>
      <c r="CX61" s="60">
        <f t="shared" si="14"/>
        <v>758.9138008832839</v>
      </c>
      <c r="CY61" s="60">
        <f ca="1">AVERAGE(OFFSET($CX$3,0,0,'Données projet'!$E$13+1,1))-AVERAGE(OFFSET($H$3,0,0,'Données projet'!$E$13+1,1))</f>
        <v>434.82222444324242</v>
      </c>
      <c r="CZ61" s="60">
        <f t="shared" si="42"/>
        <v>269.61868559913393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0">
        <f t="shared" si="0"/>
        <v>700.52216291323407</v>
      </c>
      <c r="S62" s="60">
        <f ca="1">AVERAGE(OFFSET($R$3,0,0,'Données projet'!$E$9+1,1))-AVERAGE(OFFSET($H$3,0,0,'Données projet'!$E$9+1,1))</f>
        <v>371.95849973474657</v>
      </c>
      <c r="T62" s="60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196.60056000000006</v>
      </c>
      <c r="AK62" s="14">
        <f t="shared" si="35"/>
        <v>48.99632993395123</v>
      </c>
      <c r="AL62" s="22">
        <f t="shared" si="4"/>
        <v>427.74791663496512</v>
      </c>
      <c r="AM62" s="60">
        <f t="shared" si="5"/>
        <v>721.08124996829838</v>
      </c>
      <c r="AN62" s="60">
        <f ca="1">AVERAGE(OFFSET($AM$3,0,0,'Données projet'!$E$10+1,1))-AVERAGE(OFFSET($H$3,0,0,'Données projet'!$E$10+1,1))</f>
        <v>389.12604446638119</v>
      </c>
      <c r="AO62" s="60">
        <f t="shared" si="36"/>
        <v>243.23852967152732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</v>
      </c>
      <c r="BD62" s="13">
        <f>IF('Données projet'!$A$88&gt;35,BD61+BC62-BL61,IF(A62&lt;'Données projet'!$A$88,$BA$205^A62,IF(A62='Données projet'!$A$88,'Données projet'!$B$88,BD61+BC62-BL61)))</f>
        <v>287.59999999999985</v>
      </c>
      <c r="BE62" s="14">
        <f>BD62*VLOOKUP('Données projet'!$B$11,Paramètres!$A$1:$I$89,3,0)*VLOOKUP('Données projet'!$B$11,Paramètres!$A$1:$I$89,5,0)</f>
        <v>210.86831999999987</v>
      </c>
      <c r="BF62" s="14">
        <f t="shared" si="37"/>
        <v>52.125289871991086</v>
      </c>
      <c r="BG62" s="22">
        <f t="shared" si="7"/>
        <v>458.04720386038417</v>
      </c>
      <c r="BH62" s="60">
        <f t="shared" si="8"/>
        <v>751.38053719371749</v>
      </c>
      <c r="BI62" s="60">
        <f ca="1">AVERAGE(OFFSET($BH$3,0,0,'Données projet'!$E$11+1,1))-AVERAGE(OFFSET($H$3,0,0,'Données projet'!$E$11+1,1))</f>
        <v>327.81662150328646</v>
      </c>
      <c r="BJ62" s="60">
        <f t="shared" si="38"/>
        <v>320.24200483294322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7.0498433311248379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7.0498433311248379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</v>
      </c>
      <c r="BY62" s="13">
        <f>IF('Données projet'!$A$114&gt;35,BY61+BX62-CG61,IF(A62&lt;'Données projet'!$A$114,$BV$205^A62,IF(A62='Données projet'!$A$114,'Données projet'!$B$114,BY61+BX62-CG61)))</f>
        <v>136.99999999999994</v>
      </c>
      <c r="BZ62" s="14">
        <f>BY62*VLOOKUP('Données projet'!$B$12,Paramètres!$A$1:$I$89,3,0)*VLOOKUP('Données projet'!$B$12,Paramètres!$A$1:$I$89,5,0)</f>
        <v>111.13439999999996</v>
      </c>
      <c r="CA62" s="14">
        <f t="shared" si="39"/>
        <v>29.598098255109335</v>
      </c>
      <c r="CB62" s="22">
        <f t="shared" si="10"/>
        <v>245.10910112764864</v>
      </c>
      <c r="CC62" s="60">
        <f t="shared" si="11"/>
        <v>538.44243446098199</v>
      </c>
      <c r="CD62" s="60">
        <f ca="1">AVERAGE(OFFSET($CC$3,0,0,'Données projet'!$E$12+1,1))-AVERAGE(OFFSET($H$3,0,0,'Données projet'!$E$12+1,1))</f>
        <v>183.76011586303667</v>
      </c>
      <c r="CE62" s="60">
        <f t="shared" si="40"/>
        <v>174.66985829331708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222.38424000000006</v>
      </c>
      <c r="CV62" s="14">
        <f t="shared" si="41"/>
        <v>54.632762964056163</v>
      </c>
      <c r="CW62" s="22">
        <f t="shared" si="13"/>
        <v>482.47128016239793</v>
      </c>
      <c r="CX62" s="60">
        <f t="shared" si="14"/>
        <v>775.80461349573125</v>
      </c>
      <c r="CY62" s="60">
        <f ca="1">AVERAGE(OFFSET($CX$3,0,0,'Données projet'!$E$13+1,1))-AVERAGE(OFFSET($H$3,0,0,'Données projet'!$E$13+1,1))</f>
        <v>434.82222444324242</v>
      </c>
      <c r="CZ62" s="60">
        <f t="shared" si="42"/>
        <v>269.61868559913393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0">
        <f t="shared" si="0"/>
        <v>714.76126520309447</v>
      </c>
      <c r="S63" s="60">
        <f ca="1">AVERAGE(OFFSET($R$3,0,0,'Données projet'!$E$9+1,1))-AVERAGE(OFFSET($H$3,0,0,'Données projet'!$E$9+1,1))</f>
        <v>371.95849973474657</v>
      </c>
      <c r="T63" s="60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203.64240000000009</v>
      </c>
      <c r="AK63" s="14">
        <f t="shared" si="35"/>
        <v>50.543814227115448</v>
      </c>
      <c r="AL63" s="22">
        <f t="shared" si="4"/>
        <v>442.70765644555962</v>
      </c>
      <c r="AM63" s="60">
        <f t="shared" si="5"/>
        <v>736.04098977889294</v>
      </c>
      <c r="AN63" s="60">
        <f ca="1">AVERAGE(OFFSET($AM$3,0,0,'Données projet'!$E$10+1,1))-AVERAGE(OFFSET($H$3,0,0,'Données projet'!$E$10+1,1))</f>
        <v>389.12604446638119</v>
      </c>
      <c r="AO63" s="60">
        <f t="shared" si="36"/>
        <v>243.23852967152732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6.4</v>
      </c>
      <c r="BC63" s="13">
        <f t="array" ref="BC63">INDEX(BB:BB,MIN(IF(ISNUMBER(BB63:BB259),ROW(BB63:BB259),"")))</f>
        <v>6.4</v>
      </c>
      <c r="BD63" s="13">
        <f>IF('Données projet'!$A$88&gt;35,BD62+BC63-BL62,IF(A63&lt;'Données projet'!$A$88,$BA$205^A63,IF(A63='Données projet'!$A$88,'Données projet'!$B$88,BD62+BC63-BL62)))</f>
        <v>293.99999999999983</v>
      </c>
      <c r="BE63" s="14">
        <f>BD63*VLOOKUP('Données projet'!$B$11,Paramètres!$A$1:$I$89,3,0)*VLOOKUP('Données projet'!$B$11,Paramètres!$A$1:$I$89,5,0)</f>
        <v>215.56079999999989</v>
      </c>
      <c r="BF63" s="14">
        <f t="shared" si="37"/>
        <v>53.14890585638225</v>
      </c>
      <c r="BG63" s="22">
        <f t="shared" si="7"/>
        <v>468.00273769986552</v>
      </c>
      <c r="BH63" s="60">
        <f t="shared" si="8"/>
        <v>761.33607103319878</v>
      </c>
      <c r="BI63" s="60">
        <f ca="1">AVERAGE(OFFSET($BH$3,0,0,'Données projet'!$E$11+1,1))-AVERAGE(OFFSET($H$3,0,0,'Données projet'!$E$11+1,1))</f>
        <v>327.81662150328646</v>
      </c>
      <c r="BJ63" s="60">
        <f t="shared" si="38"/>
        <v>320.24200483294322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6.9116002033813242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6.9116002033813242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140</v>
      </c>
      <c r="BW63" s="13">
        <f>VLOOKUP(A63,'Données projet'!$A$113:$I$133,9,0)</f>
        <v>3</v>
      </c>
      <c r="BX63" s="13">
        <f t="array" ref="BX63">INDEX(BW:BW,MIN(IF(ISNUMBER(BW63:BW259),ROW(BW63:BW259),"")))</f>
        <v>3</v>
      </c>
      <c r="BY63" s="13">
        <f>IF('Données projet'!$A$114&gt;35,BY62+BX63-CG62,IF(A63&lt;'Données projet'!$A$114,$BV$205^A63,IF(A63='Données projet'!$A$114,'Données projet'!$B$114,BY62+BX63-CG62)))</f>
        <v>139.99999999999994</v>
      </c>
      <c r="BZ63" s="14">
        <f>BY63*VLOOKUP('Données projet'!$B$12,Paramètres!$A$1:$I$89,3,0)*VLOOKUP('Données projet'!$B$12,Paramètres!$A$1:$I$89,5,0)</f>
        <v>113.56799999999996</v>
      </c>
      <c r="CA63" s="14">
        <f t="shared" si="39"/>
        <v>30.170065062058185</v>
      </c>
      <c r="CB63" s="22">
        <f t="shared" si="10"/>
        <v>250.34379664975123</v>
      </c>
      <c r="CC63" s="60">
        <f t="shared" si="11"/>
        <v>543.67712998308457</v>
      </c>
      <c r="CD63" s="60">
        <f ca="1">AVERAGE(OFFSET($CC$3,0,0,'Données projet'!$E$12+1,1))-AVERAGE(OFFSET($H$3,0,0,'Données projet'!$E$12+1,1))</f>
        <v>183.76011586303667</v>
      </c>
      <c r="CE63" s="60">
        <f t="shared" si="40"/>
        <v>174.66985829331708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230.34960000000009</v>
      </c>
      <c r="CV63" s="14">
        <f t="shared" si="41"/>
        <v>56.35826654142631</v>
      </c>
      <c r="CW63" s="22">
        <f t="shared" si="13"/>
        <v>499.34953422631764</v>
      </c>
      <c r="CX63" s="60">
        <f t="shared" si="14"/>
        <v>792.68286755965096</v>
      </c>
      <c r="CY63" s="60">
        <f ca="1">AVERAGE(OFFSET($CX$3,0,0,'Données projet'!$E$13+1,1))-AVERAGE(OFFSET($H$3,0,0,'Données projet'!$E$13+1,1))</f>
        <v>434.82222444324242</v>
      </c>
      <c r="CZ63" s="60">
        <f t="shared" si="42"/>
        <v>269.61868559913393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0">
        <f t="shared" si="0"/>
        <v>688.19859268339746</v>
      </c>
      <c r="S64" s="60">
        <f ca="1">AVERAGE(OFFSET($R$3,0,0,'Données projet'!$E$9+1,1))-AVERAGE(OFFSET($H$3,0,0,'Données projet'!$E$9+1,1))</f>
        <v>371.95849973474657</v>
      </c>
      <c r="T64" s="60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190.51032000000006</v>
      </c>
      <c r="AK64" s="14">
        <f t="shared" si="35"/>
        <v>47.652759738576194</v>
      </c>
      <c r="AL64" s="22">
        <f t="shared" si="4"/>
        <v>414.80069721135357</v>
      </c>
      <c r="AM64" s="60">
        <f t="shared" si="5"/>
        <v>708.13403054468688</v>
      </c>
      <c r="AN64" s="60">
        <f ca="1">AVERAGE(OFFSET($AM$3,0,0,'Données projet'!$E$10+1,1))-AVERAGE(OFFSET($H$3,0,0,'Données projet'!$E$10+1,1))</f>
        <v>389.12604446638119</v>
      </c>
      <c r="AO64" s="60">
        <f t="shared" si="36"/>
        <v>243.23852967152732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285.19999999999982</v>
      </c>
      <c r="BE64" s="14">
        <f>BD64*VLOOKUP('Données projet'!$B$11,Paramètres!$A$1:$I$89,3,0)*VLOOKUP('Données projet'!$B$11,Paramètres!$A$1:$I$89,5,0)</f>
        <v>209.10863999999984</v>
      </c>
      <c r="BF64" s="14">
        <f t="shared" si="37"/>
        <v>51.740752917406994</v>
      </c>
      <c r="BG64" s="22">
        <f t="shared" si="7"/>
        <v>454.31269266448356</v>
      </c>
      <c r="BH64" s="60">
        <f t="shared" si="8"/>
        <v>747.64602599781688</v>
      </c>
      <c r="BI64" s="60">
        <f ca="1">AVERAGE(OFFSET($BH$3,0,0,'Données projet'!$E$11+1,1))-AVERAGE(OFFSET($H$3,0,0,'Données projet'!$E$11+1,1))</f>
        <v>327.81662150328646</v>
      </c>
      <c r="BJ64" s="60">
        <f t="shared" si="38"/>
        <v>320.24200483294322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6.7760679390528784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6.7760679390528784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2.6</v>
      </c>
      <c r="BY64" s="13">
        <f>IF('Données projet'!$A$114&gt;35,BY63+BX64-CG63,IF(A64&lt;'Données projet'!$A$114,$BV$205^A64,IF(A64='Données projet'!$A$114,'Données projet'!$B$114,BY63+BX64-CG63)))</f>
        <v>135.59999999999994</v>
      </c>
      <c r="BZ64" s="14">
        <f>BY64*VLOOKUP('Données projet'!$B$12,Paramètres!$A$1:$I$89,3,0)*VLOOKUP('Données projet'!$B$12,Paramètres!$A$1:$I$89,5,0)</f>
        <v>109.99871999999996</v>
      </c>
      <c r="CA64" s="14">
        <f t="shared" si="39"/>
        <v>29.330682994371141</v>
      </c>
      <c r="CB64" s="22">
        <f t="shared" si="10"/>
        <v>242.66537688186295</v>
      </c>
      <c r="CC64" s="60">
        <f t="shared" si="11"/>
        <v>535.9987102151963</v>
      </c>
      <c r="CD64" s="60">
        <f ca="1">AVERAGE(OFFSET($CC$3,0,0,'Données projet'!$E$12+1,1))-AVERAGE(OFFSET($H$3,0,0,'Données projet'!$E$12+1,1))</f>
        <v>183.76011586303667</v>
      </c>
      <c r="CE64" s="60">
        <f t="shared" si="40"/>
        <v>174.66985829331708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215.49528000000007</v>
      </c>
      <c r="CV64" s="14">
        <f t="shared" si="41"/>
        <v>53.134631326269272</v>
      </c>
      <c r="CW64" s="22">
        <f t="shared" si="13"/>
        <v>467.86376222658572</v>
      </c>
      <c r="CX64" s="60">
        <f t="shared" si="14"/>
        <v>761.19709555991903</v>
      </c>
      <c r="CY64" s="60">
        <f ca="1">AVERAGE(OFFSET($CX$3,0,0,'Données projet'!$E$13+1,1))-AVERAGE(OFFSET($H$3,0,0,'Données projet'!$E$13+1,1))</f>
        <v>434.82222444324242</v>
      </c>
      <c r="CZ64" s="60">
        <f t="shared" si="42"/>
        <v>269.61868559913393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0">
        <f t="shared" si="0"/>
        <v>702.06203699024286</v>
      </c>
      <c r="S65" s="60">
        <f ca="1">AVERAGE(OFFSET($R$3,0,0,'Données projet'!$E$9+1,1))-AVERAGE(OFFSET($H$3,0,0,'Données projet'!$E$9+1,1))</f>
        <v>371.95849973474657</v>
      </c>
      <c r="T65" s="60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197.36184000000006</v>
      </c>
      <c r="AK65" s="14">
        <f t="shared" si="35"/>
        <v>49.163932700586031</v>
      </c>
      <c r="AL65" s="22">
        <f t="shared" si="4"/>
        <v>429.36572078685407</v>
      </c>
      <c r="AM65" s="60">
        <f t="shared" si="5"/>
        <v>722.69905412018738</v>
      </c>
      <c r="AN65" s="60">
        <f ca="1">AVERAGE(OFFSET($AM$3,0,0,'Données projet'!$E$10+1,1))-AVERAGE(OFFSET($H$3,0,0,'Données projet'!$E$10+1,1))</f>
        <v>389.12604446638119</v>
      </c>
      <c r="AO65" s="60">
        <f t="shared" si="36"/>
        <v>243.23852967152732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290.39999999999981</v>
      </c>
      <c r="BE65" s="14">
        <f>BD65*VLOOKUP('Données projet'!$B$11,Paramètres!$A$1:$I$89,3,0)*VLOOKUP('Données projet'!$B$11,Paramètres!$A$1:$I$89,5,0)</f>
        <v>212.92127999999988</v>
      </c>
      <c r="BF65" s="14">
        <f t="shared" si="37"/>
        <v>52.57344469809297</v>
      </c>
      <c r="BG65" s="22">
        <f t="shared" si="7"/>
        <v>462.40331218251168</v>
      </c>
      <c r="BH65" s="60">
        <f t="shared" si="8"/>
        <v>755.736645515845</v>
      </c>
      <c r="BI65" s="60">
        <f ca="1">AVERAGE(OFFSET($BH$3,0,0,'Données projet'!$E$11+1,1))-AVERAGE(OFFSET($H$3,0,0,'Données projet'!$E$11+1,1))</f>
        <v>327.81662150328646</v>
      </c>
      <c r="BJ65" s="60">
        <f t="shared" si="38"/>
        <v>320.24200483294322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6.6431933797613949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6.6431933797613949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2.6</v>
      </c>
      <c r="BY65" s="13">
        <f>IF('Données projet'!$A$114&gt;35,BY64+BX65-CG64,IF(A65&lt;'Données projet'!$A$114,$BV$205^A65,IF(A65='Données projet'!$A$114,'Données projet'!$B$114,BY64+BX65-CG64)))</f>
        <v>138.19999999999993</v>
      </c>
      <c r="BZ65" s="14">
        <f>BY65*VLOOKUP('Données projet'!$B$12,Paramètres!$A$1:$I$89,3,0)*VLOOKUP('Données projet'!$B$12,Paramètres!$A$1:$I$89,5,0)</f>
        <v>112.10783999999994</v>
      </c>
      <c r="CA65" s="14">
        <f t="shared" si="39"/>
        <v>29.827058173066796</v>
      </c>
      <c r="CB65" s="22">
        <f t="shared" si="10"/>
        <v>247.20328098475787</v>
      </c>
      <c r="CC65" s="60">
        <f t="shared" si="11"/>
        <v>540.53661431809121</v>
      </c>
      <c r="CD65" s="60">
        <f ca="1">AVERAGE(OFFSET($CC$3,0,0,'Données projet'!$E$12+1,1))-AVERAGE(OFFSET($H$3,0,0,'Données projet'!$E$12+1,1))</f>
        <v>183.76011586303667</v>
      </c>
      <c r="CE65" s="60">
        <f t="shared" si="40"/>
        <v>174.66985829331708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223.24536000000003</v>
      </c>
      <c r="CV65" s="14">
        <f t="shared" si="41"/>
        <v>54.81964639459116</v>
      </c>
      <c r="CW65" s="22">
        <f t="shared" si="13"/>
        <v>484.2965528039129</v>
      </c>
      <c r="CX65" s="60">
        <f t="shared" si="14"/>
        <v>777.62988613724622</v>
      </c>
      <c r="CY65" s="60">
        <f ca="1">AVERAGE(OFFSET($CX$3,0,0,'Données projet'!$E$13+1,1))-AVERAGE(OFFSET($H$3,0,0,'Données projet'!$E$13+1,1))</f>
        <v>434.82222444324242</v>
      </c>
      <c r="CZ65" s="60">
        <f t="shared" si="42"/>
        <v>269.61868559913393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0">
        <f t="shared" si="0"/>
        <v>715.9153277342615</v>
      </c>
      <c r="S66" s="60">
        <f ca="1">AVERAGE(OFFSET($R$3,0,0,'Données projet'!$E$9+1,1))-AVERAGE(OFFSET($H$3,0,0,'Données projet'!$E$9+1,1))</f>
        <v>371.95849973474657</v>
      </c>
      <c r="T66" s="60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204.21336000000005</v>
      </c>
      <c r="AK66" s="14">
        <f t="shared" si="35"/>
        <v>50.669010210991836</v>
      </c>
      <c r="AL66" s="22">
        <f t="shared" si="4"/>
        <v>443.92012811747753</v>
      </c>
      <c r="AM66" s="60">
        <f t="shared" si="5"/>
        <v>737.25346145081085</v>
      </c>
      <c r="AN66" s="60">
        <f ca="1">AVERAGE(OFFSET($AM$3,0,0,'Données projet'!$E$10+1,1))-AVERAGE(OFFSET($H$3,0,0,'Données projet'!$E$10+1,1))</f>
        <v>389.12604446638119</v>
      </c>
      <c r="AO66" s="60">
        <f t="shared" si="36"/>
        <v>243.23852967152732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295.5999999999998</v>
      </c>
      <c r="BE66" s="14">
        <f>BD66*VLOOKUP('Données projet'!$B$11,Paramètres!$A$1:$I$89,3,0)*VLOOKUP('Données projet'!$B$11,Paramètres!$A$1:$I$89,5,0)</f>
        <v>216.73391999999987</v>
      </c>
      <c r="BF66" s="14">
        <f t="shared" si="37"/>
        <v>53.404402610883679</v>
      </c>
      <c r="BG66" s="22">
        <f t="shared" si="7"/>
        <v>470.49091188062221</v>
      </c>
      <c r="BH66" s="60">
        <f t="shared" si="8"/>
        <v>763.82424521395546</v>
      </c>
      <c r="BI66" s="60">
        <f ca="1">AVERAGE(OFFSET($BH$3,0,0,'Données projet'!$E$11+1,1))-AVERAGE(OFFSET($H$3,0,0,'Données projet'!$E$11+1,1))</f>
        <v>327.81662150328646</v>
      </c>
      <c r="BJ66" s="60">
        <f t="shared" si="38"/>
        <v>320.24200483294322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6.5129244095321388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6.5129244095321388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2.6</v>
      </c>
      <c r="BY66" s="13">
        <f>IF('Données projet'!$A$114&gt;35,BY65+BX66-CG65,IF(A66&lt;'Données projet'!$A$114,$BV$205^A66,IF(A66='Données projet'!$A$114,'Données projet'!$B$114,BY65+BX66-CG65)))</f>
        <v>140.79999999999993</v>
      </c>
      <c r="BZ66" s="14">
        <f>BY66*VLOOKUP('Données projet'!$B$12,Paramètres!$A$1:$I$89,3,0)*VLOOKUP('Données projet'!$B$12,Paramètres!$A$1:$I$89,5,0)</f>
        <v>114.21695999999994</v>
      </c>
      <c r="CA66" s="14">
        <f t="shared" si="39"/>
        <v>30.322347476378972</v>
      </c>
      <c r="CB66" s="22">
        <f t="shared" si="10"/>
        <v>251.73929385469327</v>
      </c>
      <c r="CC66" s="60">
        <f t="shared" si="11"/>
        <v>545.07262718802656</v>
      </c>
      <c r="CD66" s="60">
        <f ca="1">AVERAGE(OFFSET($CC$3,0,0,'Données projet'!$E$12+1,1))-AVERAGE(OFFSET($H$3,0,0,'Données projet'!$E$12+1,1))</f>
        <v>183.76011586303667</v>
      </c>
      <c r="CE66" s="60">
        <f t="shared" si="40"/>
        <v>174.66985829331708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230.99544000000003</v>
      </c>
      <c r="CV66" s="14">
        <f t="shared" si="41"/>
        <v>56.497864803589835</v>
      </c>
      <c r="CW66" s="22">
        <f t="shared" si="13"/>
        <v>500.71750586625234</v>
      </c>
      <c r="CX66" s="60">
        <f t="shared" si="14"/>
        <v>794.05083919958565</v>
      </c>
      <c r="CY66" s="60">
        <f ca="1">AVERAGE(OFFSET($CX$3,0,0,'Données projet'!$E$13+1,1))-AVERAGE(OFFSET($H$3,0,0,'Données projet'!$E$13+1,1))</f>
        <v>434.82222444324242</v>
      </c>
      <c r="CZ66" s="60">
        <f t="shared" si="42"/>
        <v>269.61868559913393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0">
        <f t="shared" ref="R67:R130" si="55">Q67+(I67+J67)*44/12</f>
        <v>729.75884463141938</v>
      </c>
      <c r="S67" s="60">
        <f ca="1">AVERAGE(OFFSET($R$3,0,0,'Données projet'!$E$9+1,1))-AVERAGE(OFFSET($H$3,0,0,'Données projet'!$E$9+1,1))</f>
        <v>371.95849973474657</v>
      </c>
      <c r="T67" s="60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211.06488000000004</v>
      </c>
      <c r="AK67" s="14">
        <f t="shared" si="35"/>
        <v>52.168220223304438</v>
      </c>
      <c r="AL67" s="22">
        <f t="shared" si="4"/>
        <v>458.46431622225526</v>
      </c>
      <c r="AM67" s="60">
        <f t="shared" si="5"/>
        <v>751.79764955558858</v>
      </c>
      <c r="AN67" s="60">
        <f ca="1">AVERAGE(OFFSET($AM$3,0,0,'Données projet'!$E$10+1,1))-AVERAGE(OFFSET($H$3,0,0,'Données projet'!$E$10+1,1))</f>
        <v>389.12604446638119</v>
      </c>
      <c r="AO67" s="60">
        <f t="shared" si="36"/>
        <v>243.23852967152732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300.79999999999978</v>
      </c>
      <c r="BE67" s="14">
        <f>BD67*VLOOKUP('Données projet'!$B$11,Paramètres!$A$1:$I$89,3,0)*VLOOKUP('Données projet'!$B$11,Paramètres!$A$1:$I$89,5,0)</f>
        <v>220.54655999999983</v>
      </c>
      <c r="BF67" s="14">
        <f t="shared" si="37"/>
        <v>54.233660675860236</v>
      </c>
      <c r="BG67" s="22">
        <f t="shared" si="7"/>
        <v>478.57555101045619</v>
      </c>
      <c r="BH67" s="60">
        <f t="shared" si="8"/>
        <v>771.90888434378951</v>
      </c>
      <c r="BI67" s="60">
        <f ca="1">AVERAGE(OFFSET($BH$3,0,0,'Données projet'!$E$11+1,1))-AVERAGE(OFFSET($H$3,0,0,'Données projet'!$E$11+1,1))</f>
        <v>327.81662150328646</v>
      </c>
      <c r="BJ67" s="60">
        <f t="shared" si="38"/>
        <v>320.24200483294322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6.3852099343528526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6.3852099343528526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2.6</v>
      </c>
      <c r="BY67" s="13">
        <f>IF('Données projet'!$A$114&gt;35,BY66+BX67-CG66,IF(A67&lt;'Données projet'!$A$114,$BV$205^A67,IF(A67='Données projet'!$A$114,'Données projet'!$B$114,BY66+BX67-CG66)))</f>
        <v>143.39999999999992</v>
      </c>
      <c r="BZ67" s="14">
        <f>BY67*VLOOKUP('Données projet'!$B$12,Paramètres!$A$1:$I$89,3,0)*VLOOKUP('Données projet'!$B$12,Paramètres!$A$1:$I$89,5,0)</f>
        <v>116.32607999999993</v>
      </c>
      <c r="CA67" s="14">
        <f t="shared" si="39"/>
        <v>30.816573268521257</v>
      </c>
      <c r="CB67" s="22">
        <f t="shared" si="10"/>
        <v>256.27345444267445</v>
      </c>
      <c r="CC67" s="60">
        <f t="shared" si="11"/>
        <v>549.60678777600776</v>
      </c>
      <c r="CD67" s="60">
        <f ca="1">AVERAGE(OFFSET($CC$3,0,0,'Données projet'!$E$12+1,1))-AVERAGE(OFFSET($H$3,0,0,'Données projet'!$E$12+1,1))</f>
        <v>183.76011586303667</v>
      </c>
      <c r="CE67" s="60">
        <f t="shared" si="40"/>
        <v>174.66985829331708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238.74552</v>
      </c>
      <c r="CV67" s="14">
        <f t="shared" si="41"/>
        <v>58.169540730060781</v>
      </c>
      <c r="CW67" s="22">
        <f t="shared" si="13"/>
        <v>517.12706410485578</v>
      </c>
      <c r="CX67" s="60">
        <f t="shared" si="14"/>
        <v>810.46039743818915</v>
      </c>
      <c r="CY67" s="60">
        <f ca="1">AVERAGE(OFFSET($CX$3,0,0,'Données projet'!$E$13+1,1))-AVERAGE(OFFSET($H$3,0,0,'Données projet'!$E$13+1,1))</f>
        <v>434.82222444324242</v>
      </c>
      <c r="CZ67" s="60">
        <f t="shared" si="42"/>
        <v>269.61868559913393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0">
        <f t="shared" si="55"/>
        <v>743.59294134580068</v>
      </c>
      <c r="S68" s="60">
        <f ca="1">AVERAGE(OFFSET($R$3,0,0,'Données projet'!$E$9+1,1))-AVERAGE(OFFSET($H$3,0,0,'Données projet'!$E$9+1,1))</f>
        <v>371.95849973474657</v>
      </c>
      <c r="T68" s="60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217.91640000000004</v>
      </c>
      <c r="AK68" s="14">
        <f t="shared" si="35"/>
        <v>53.661775051402536</v>
      </c>
      <c r="AL68" s="22">
        <f t="shared" ref="AL68:AL131" si="58">(AJ68+AK68)*0.475*44/12</f>
        <v>472.99865488119281</v>
      </c>
      <c r="AM68" s="60">
        <f t="shared" ref="AM68:AM131" si="59">AL68+(AD68+AE68)*44/12</f>
        <v>766.33198821452606</v>
      </c>
      <c r="AN68" s="60">
        <f ca="1">AVERAGE(OFFSET($AM$3,0,0,'Données projet'!$E$10+1,1))-AVERAGE(OFFSET($H$3,0,0,'Données projet'!$E$10+1,1))</f>
        <v>389.12604446638119</v>
      </c>
      <c r="AO68" s="60">
        <f t="shared" si="36"/>
        <v>243.23852967152732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305.99999999999977</v>
      </c>
      <c r="BE68" s="14">
        <f>BD68*VLOOKUP('Données projet'!$B$11,Paramètres!$A$1:$I$89,3,0)*VLOOKUP('Données projet'!$B$11,Paramètres!$A$1:$I$89,5,0)</f>
        <v>224.35919999999982</v>
      </c>
      <c r="BF68" s="14">
        <f t="shared" si="37"/>
        <v>55.061251669487206</v>
      </c>
      <c r="BG68" s="22">
        <f t="shared" ref="BG68:BG131" si="61">(BE68+BF68)*0.475*44/12</f>
        <v>486.65728665768989</v>
      </c>
      <c r="BH68" s="60">
        <f t="shared" ref="BH68:BH131" si="62">BG68+(AY68+AZ68)*44/12</f>
        <v>779.99061999102321</v>
      </c>
      <c r="BI68" s="60">
        <f ca="1">AVERAGE(OFFSET($BH$3,0,0,'Données projet'!$E$11+1,1))-AVERAGE(OFFSET($H$3,0,0,'Données projet'!$E$11+1,1))</f>
        <v>327.81662150328646</v>
      </c>
      <c r="BJ68" s="60">
        <f t="shared" si="38"/>
        <v>320.24200483294322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6.2599998621336939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6.2599998621336939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146</v>
      </c>
      <c r="BW68" s="13">
        <f>VLOOKUP(A68,'Données projet'!$A$113:$I$133,9,0)</f>
        <v>2.6</v>
      </c>
      <c r="BX68" s="13">
        <f t="array" ref="BX68">INDEX(BW:BW,MIN(IF(ISNUMBER(BW68:BW264),ROW(BW68:BW264),"")))</f>
        <v>2.6</v>
      </c>
      <c r="BY68" s="13">
        <f>IF('Données projet'!$A$114&gt;35,BY67+BX68-CG67,IF(A68&lt;'Données projet'!$A$114,$BV$205^A68,IF(A68='Données projet'!$A$114,'Données projet'!$B$114,BY67+BX68-CG67)))</f>
        <v>145.99999999999991</v>
      </c>
      <c r="BZ68" s="14">
        <f>BY68*VLOOKUP('Données projet'!$B$12,Paramètres!$A$1:$I$89,3,0)*VLOOKUP('Données projet'!$B$12,Paramètres!$A$1:$I$89,5,0)</f>
        <v>118.43519999999994</v>
      </c>
      <c r="CA68" s="14">
        <f t="shared" si="39"/>
        <v>31.309757056296963</v>
      </c>
      <c r="CB68" s="22">
        <f t="shared" ref="CB68:CB131" si="64">(BZ68+CA68)*0.475*44/12</f>
        <v>260.80580020638376</v>
      </c>
      <c r="CC68" s="60">
        <f t="shared" ref="CC68:CC131" si="65">CB68+(BT68+BU68)*44/12</f>
        <v>554.13913353971702</v>
      </c>
      <c r="CD68" s="60">
        <f ca="1">AVERAGE(OFFSET($CC$3,0,0,'Données projet'!$E$12+1,1))-AVERAGE(OFFSET($H$3,0,0,'Données projet'!$E$12+1,1))</f>
        <v>183.76011586303667</v>
      </c>
      <c r="CE68" s="60">
        <f t="shared" si="40"/>
        <v>174.66985829331708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246.49560000000002</v>
      </c>
      <c r="CV68" s="14">
        <f t="shared" si="41"/>
        <v>59.834910912017278</v>
      </c>
      <c r="CW68" s="22">
        <f t="shared" ref="CW68:CW131" si="67">(CU68+CV68)*0.475*44/12</f>
        <v>533.52563983843004</v>
      </c>
      <c r="CX68" s="60">
        <f t="shared" ref="CX68:CX131" si="68">CW68+(CO68+CP68)*44/12</f>
        <v>826.85897317176341</v>
      </c>
      <c r="CY68" s="60">
        <f ca="1">AVERAGE(OFFSET($CX$3,0,0,'Données projet'!$E$13+1,1))-AVERAGE(OFFSET($H$3,0,0,'Données projet'!$E$13+1,1))</f>
        <v>434.82222444324242</v>
      </c>
      <c r="CZ68" s="60">
        <f t="shared" si="42"/>
        <v>269.61868559913393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0">
        <f t="shared" si="55"/>
        <v>716.30000015441942</v>
      </c>
      <c r="S69" s="60">
        <f ca="1">AVERAGE(OFFSET($R$3,0,0,'Données projet'!$E$9+1,1))-AVERAGE(OFFSET($H$3,0,0,'Données projet'!$E$9+1,1))</f>
        <v>371.95849973474657</v>
      </c>
      <c r="T69" s="60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204.40368000000004</v>
      </c>
      <c r="AK69" s="14">
        <f t="shared" ref="AK69:AK132" si="89">EXP(-1.0587+0.8836*LN(AJ69)+0.284)</f>
        <v>50.710733146553544</v>
      </c>
      <c r="AL69" s="22">
        <f t="shared" si="58"/>
        <v>444.3242695635808</v>
      </c>
      <c r="AM69" s="60">
        <f t="shared" si="59"/>
        <v>737.65760289691411</v>
      </c>
      <c r="AN69" s="60">
        <f ca="1">AVERAGE(OFFSET($AM$3,0,0,'Données projet'!$E$10+1,1))-AVERAGE(OFFSET($H$3,0,0,'Données projet'!$E$10+1,1))</f>
        <v>389.12604446638119</v>
      </c>
      <c r="AO69" s="60">
        <f t="shared" ref="AO69:AO132" si="90">$AO$3</f>
        <v>243.23852967152732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297.39999999999975</v>
      </c>
      <c r="BE69" s="14">
        <f>BD69*VLOOKUP('Données projet'!$B$11,Paramètres!$A$1:$I$89,3,0)*VLOOKUP('Données projet'!$B$11,Paramètres!$A$1:$I$89,5,0)</f>
        <v>218.05367999999982</v>
      </c>
      <c r="BF69" s="14">
        <f t="shared" ref="BF69:BF132" si="91">EXP(-1.0587+0.8836*LN(BE69)+0.284)</f>
        <v>53.691644154151177</v>
      </c>
      <c r="BG69" s="22">
        <f t="shared" si="61"/>
        <v>473.28977290181297</v>
      </c>
      <c r="BH69" s="60">
        <f t="shared" si="62"/>
        <v>766.62310623514622</v>
      </c>
      <c r="BI69" s="60">
        <f ca="1">AVERAGE(OFFSET($BH$3,0,0,'Données projet'!$E$11+1,1))-AVERAGE(OFFSET($H$3,0,0,'Données projet'!$E$11+1,1))</f>
        <v>327.81662150328646</v>
      </c>
      <c r="BJ69" s="60">
        <f t="shared" ref="BJ69:BJ132" si="92">$BJ$3</f>
        <v>320.24200483294322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6.1372450830601499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6.1372450830601499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</v>
      </c>
      <c r="BY69" s="13">
        <f>IF('Données projet'!$A$114&gt;35,BY68+BX69-CG68,IF(A69&lt;'Données projet'!$A$114,$BV$205^A69,IF(A69='Données projet'!$A$114,'Données projet'!$B$114,BY68+BX69-CG68)))</f>
        <v>141.99999999999991</v>
      </c>
      <c r="BZ69" s="14">
        <f>BY69*VLOOKUP('Données projet'!$B$12,Paramètres!$A$1:$I$89,3,0)*VLOOKUP('Données projet'!$B$12,Paramètres!$A$1:$I$89,5,0)</f>
        <v>115.19039999999994</v>
      </c>
      <c r="CA69" s="14">
        <f t="shared" ref="CA69:CA132" si="93">EXP(-1.0587+0.8836*LN(BZ69)+0.284)</f>
        <v>30.550582519051918</v>
      </c>
      <c r="CB69" s="22">
        <f t="shared" si="64"/>
        <v>253.83221122068201</v>
      </c>
      <c r="CC69" s="60">
        <f t="shared" si="65"/>
        <v>547.16554455401536</v>
      </c>
      <c r="CD69" s="60">
        <f ca="1">AVERAGE(OFFSET($CC$3,0,0,'Données projet'!$E$12+1,1))-AVERAGE(OFFSET($H$3,0,0,'Données projet'!$E$12+1,1))</f>
        <v>183.76011586303667</v>
      </c>
      <c r="CE69" s="60">
        <f t="shared" ref="CE69:CE132" si="94">$CE$3</f>
        <v>174.66985829331708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231.21072000000004</v>
      </c>
      <c r="CV69" s="14">
        <f t="shared" ref="CV69:CV132" si="95">EXP(-1.0587+0.8836*LN(CU69)+0.284)</f>
        <v>56.544387456445271</v>
      </c>
      <c r="CW69" s="22">
        <f t="shared" si="67"/>
        <v>501.17347881997563</v>
      </c>
      <c r="CX69" s="60">
        <f t="shared" si="68"/>
        <v>794.50681215330894</v>
      </c>
      <c r="CY69" s="60">
        <f ca="1">AVERAGE(OFFSET($CX$3,0,0,'Données projet'!$E$13+1,1))-AVERAGE(OFFSET($H$3,0,0,'Données projet'!$E$13+1,1))</f>
        <v>434.82222444324242</v>
      </c>
      <c r="CZ69" s="60">
        <f t="shared" ref="CZ69:CZ132" si="96">$CZ$3</f>
        <v>269.61868559913393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0">
        <f t="shared" si="55"/>
        <v>729.374431277192</v>
      </c>
      <c r="S70" s="60">
        <f ca="1">AVERAGE(OFFSET($R$3,0,0,'Données projet'!$E$9+1,1))-AVERAGE(OFFSET($H$3,0,0,'Données projet'!$E$9+1,1))</f>
        <v>371.95849973474657</v>
      </c>
      <c r="T70" s="60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210.87456000000003</v>
      </c>
      <c r="AK70" s="14">
        <f t="shared" si="89"/>
        <v>52.12665281185464</v>
      </c>
      <c r="AL70" s="22">
        <f t="shared" si="58"/>
        <v>458.06044564731354</v>
      </c>
      <c r="AM70" s="60">
        <f t="shared" si="59"/>
        <v>751.39377898064686</v>
      </c>
      <c r="AN70" s="60">
        <f ca="1">AVERAGE(OFFSET($AM$3,0,0,'Données projet'!$E$10+1,1))-AVERAGE(OFFSET($H$3,0,0,'Données projet'!$E$10+1,1))</f>
        <v>389.12604446638119</v>
      </c>
      <c r="AO70" s="60">
        <f t="shared" si="90"/>
        <v>243.23852967152732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301.79999999999973</v>
      </c>
      <c r="BE70" s="14">
        <f>BD70*VLOOKUP('Données projet'!$B$11,Paramètres!$A$1:$I$89,3,0)*VLOOKUP('Données projet'!$B$11,Paramètres!$A$1:$I$89,5,0)</f>
        <v>221.27975999999978</v>
      </c>
      <c r="BF70" s="14">
        <f t="shared" si="91"/>
        <v>54.392941267953155</v>
      </c>
      <c r="BG70" s="22">
        <f t="shared" si="61"/>
        <v>480.12995470835148</v>
      </c>
      <c r="BH70" s="60">
        <f t="shared" si="62"/>
        <v>773.46328804168479</v>
      </c>
      <c r="BI70" s="60">
        <f ca="1">AVERAGE(OFFSET($BH$3,0,0,'Données projet'!$E$11+1,1))-AVERAGE(OFFSET($H$3,0,0,'Données projet'!$E$11+1,1))</f>
        <v>327.81662150328646</v>
      </c>
      <c r="BJ70" s="60">
        <f t="shared" si="92"/>
        <v>320.24200483294322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6.016897450331216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6.016897450331216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</v>
      </c>
      <c r="BY70" s="13">
        <f>IF('Données projet'!$A$114&gt;35,BY69+BX70-CG69,IF(A70&lt;'Données projet'!$A$114,$BV$205^A70,IF(A70='Données projet'!$A$114,'Données projet'!$B$114,BY69+BX70-CG69)))</f>
        <v>143.99999999999991</v>
      </c>
      <c r="BZ70" s="14">
        <f>BY70*VLOOKUP('Données projet'!$B$12,Paramètres!$A$1:$I$89,3,0)*VLOOKUP('Données projet'!$B$12,Paramètres!$A$1:$I$89,5,0)</f>
        <v>116.81279999999992</v>
      </c>
      <c r="CA70" s="14">
        <f t="shared" si="93"/>
        <v>30.930476631089455</v>
      </c>
      <c r="CB70" s="22">
        <f t="shared" si="64"/>
        <v>257.31954013248065</v>
      </c>
      <c r="CC70" s="60">
        <f t="shared" si="65"/>
        <v>550.65287346581397</v>
      </c>
      <c r="CD70" s="60">
        <f ca="1">AVERAGE(OFFSET($CC$3,0,0,'Données projet'!$E$12+1,1))-AVERAGE(OFFSET($H$3,0,0,'Données projet'!$E$12+1,1))</f>
        <v>183.76011586303667</v>
      </c>
      <c r="CE70" s="60">
        <f t="shared" si="94"/>
        <v>174.66985829331708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238.53024000000005</v>
      </c>
      <c r="CV70" s="14">
        <f t="shared" si="95"/>
        <v>58.123191492478597</v>
      </c>
      <c r="CW70" s="22">
        <f t="shared" si="67"/>
        <v>516.6713931827336</v>
      </c>
      <c r="CX70" s="60">
        <f t="shared" si="68"/>
        <v>810.00472651606697</v>
      </c>
      <c r="CY70" s="60">
        <f ca="1">AVERAGE(OFFSET($CX$3,0,0,'Données projet'!$E$13+1,1))-AVERAGE(OFFSET($H$3,0,0,'Données projet'!$E$13+1,1))</f>
        <v>434.82222444324242</v>
      </c>
      <c r="CZ70" s="60">
        <f t="shared" si="96"/>
        <v>269.61868559913393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0">
        <f t="shared" si="55"/>
        <v>742.4404515486342</v>
      </c>
      <c r="S71" s="60">
        <f ca="1">AVERAGE(OFFSET($R$3,0,0,'Données projet'!$E$9+1,1))-AVERAGE(OFFSET($H$3,0,0,'Données projet'!$E$9+1,1))</f>
        <v>371.95849973474657</v>
      </c>
      <c r="T71" s="60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217.34544000000008</v>
      </c>
      <c r="AK71" s="14">
        <f t="shared" si="89"/>
        <v>53.537523221233521</v>
      </c>
      <c r="AL71" s="22">
        <f t="shared" si="58"/>
        <v>471.78782761031516</v>
      </c>
      <c r="AM71" s="60">
        <f t="shared" si="59"/>
        <v>765.12116094364842</v>
      </c>
      <c r="AN71" s="60">
        <f ca="1">AVERAGE(OFFSET($AM$3,0,0,'Données projet'!$E$10+1,1))-AVERAGE(OFFSET($H$3,0,0,'Données projet'!$E$10+1,1))</f>
        <v>389.12604446638119</v>
      </c>
      <c r="AO71" s="60">
        <f t="shared" si="90"/>
        <v>243.23852967152732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306.1999999999997</v>
      </c>
      <c r="BE71" s="14">
        <f>BD71*VLOOKUP('Données projet'!$B$11,Paramètres!$A$1:$I$89,3,0)*VLOOKUP('Données projet'!$B$11,Paramètres!$A$1:$I$89,5,0)</f>
        <v>224.50583999999978</v>
      </c>
      <c r="BF71" s="14">
        <f t="shared" si="91"/>
        <v>55.093049232713739</v>
      </c>
      <c r="BG71" s="22">
        <f t="shared" si="61"/>
        <v>486.96806541364276</v>
      </c>
      <c r="BH71" s="60">
        <f t="shared" si="62"/>
        <v>780.30139874697602</v>
      </c>
      <c r="BI71" s="60">
        <f ca="1">AVERAGE(OFFSET($BH$3,0,0,'Données projet'!$E$11+1,1))-AVERAGE(OFFSET($H$3,0,0,'Données projet'!$E$11+1,1))</f>
        <v>327.81662150328646</v>
      </c>
      <c r="BJ71" s="60">
        <f t="shared" si="92"/>
        <v>320.24200483294322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5.8989097612752888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5.8989097612752888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</v>
      </c>
      <c r="BY71" s="13">
        <f>IF('Données projet'!$A$114&gt;35,BY70+BX71-CG70,IF(A71&lt;'Données projet'!$A$114,$BV$205^A71,IF(A71='Données projet'!$A$114,'Données projet'!$B$114,BY70+BX71-CG70)))</f>
        <v>145.99999999999991</v>
      </c>
      <c r="BZ71" s="14">
        <f>BY71*VLOOKUP('Données projet'!$B$12,Paramètres!$A$1:$I$89,3,0)*VLOOKUP('Données projet'!$B$12,Paramètres!$A$1:$I$89,5,0)</f>
        <v>118.43519999999994</v>
      </c>
      <c r="CA71" s="14">
        <f t="shared" si="93"/>
        <v>31.309757056296963</v>
      </c>
      <c r="CB71" s="22">
        <f t="shared" si="64"/>
        <v>260.80580020638376</v>
      </c>
      <c r="CC71" s="60">
        <f t="shared" si="65"/>
        <v>554.13913353971702</v>
      </c>
      <c r="CD71" s="60">
        <f ca="1">AVERAGE(OFFSET($CC$3,0,0,'Données projet'!$E$12+1,1))-AVERAGE(OFFSET($H$3,0,0,'Données projet'!$E$12+1,1))</f>
        <v>183.76011586303667</v>
      </c>
      <c r="CE71" s="60">
        <f t="shared" si="94"/>
        <v>174.66985829331708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245.84976000000006</v>
      </c>
      <c r="CV71" s="14">
        <f t="shared" si="95"/>
        <v>59.696365416984804</v>
      </c>
      <c r="CW71" s="22">
        <f t="shared" si="67"/>
        <v>532.15950176791534</v>
      </c>
      <c r="CX71" s="60">
        <f t="shared" si="68"/>
        <v>825.4928351012486</v>
      </c>
      <c r="CY71" s="60">
        <f ca="1">AVERAGE(OFFSET($CX$3,0,0,'Données projet'!$E$13+1,1))-AVERAGE(OFFSET($H$3,0,0,'Données projet'!$E$13+1,1))</f>
        <v>434.82222444324242</v>
      </c>
      <c r="CZ71" s="60">
        <f t="shared" si="96"/>
        <v>269.61868559913393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0">
        <f t="shared" si="55"/>
        <v>755.49834012695464</v>
      </c>
      <c r="S72" s="60">
        <f ca="1">AVERAGE(OFFSET($R$3,0,0,'Données projet'!$E$9+1,1))-AVERAGE(OFFSET($H$3,0,0,'Données projet'!$E$9+1,1))</f>
        <v>371.95849973474657</v>
      </c>
      <c r="T72" s="60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223.81632000000008</v>
      </c>
      <c r="AK72" s="14">
        <f t="shared" si="89"/>
        <v>54.94351196072666</v>
      </c>
      <c r="AL72" s="22">
        <f t="shared" si="58"/>
        <v>485.50670733159899</v>
      </c>
      <c r="AM72" s="60">
        <f t="shared" si="59"/>
        <v>778.8400406649323</v>
      </c>
      <c r="AN72" s="60">
        <f ca="1">AVERAGE(OFFSET($AM$3,0,0,'Données projet'!$E$10+1,1))-AVERAGE(OFFSET($H$3,0,0,'Données projet'!$E$10+1,1))</f>
        <v>389.12604446638119</v>
      </c>
      <c r="AO72" s="60">
        <f t="shared" si="90"/>
        <v>243.23852967152732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310.59999999999968</v>
      </c>
      <c r="BE72" s="14">
        <f>BD72*VLOOKUP('Données projet'!$B$11,Paramètres!$A$1:$I$89,3,0)*VLOOKUP('Données projet'!$B$11,Paramètres!$A$1:$I$89,5,0)</f>
        <v>227.73191999999975</v>
      </c>
      <c r="BF72" s="14">
        <f t="shared" si="91"/>
        <v>55.791987110523941</v>
      </c>
      <c r="BG72" s="22">
        <f t="shared" si="61"/>
        <v>493.80413821749539</v>
      </c>
      <c r="BH72" s="60">
        <f t="shared" si="62"/>
        <v>787.13747155082865</v>
      </c>
      <c r="BI72" s="60">
        <f ca="1">AVERAGE(OFFSET($BH$3,0,0,'Données projet'!$E$11+1,1))-AVERAGE(OFFSET($H$3,0,0,'Données projet'!$E$11+1,1))</f>
        <v>327.81662150328646</v>
      </c>
      <c r="BJ72" s="60">
        <f t="shared" si="92"/>
        <v>320.24200483294322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5.783235738836364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5.783235738836364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</v>
      </c>
      <c r="BY72" s="13">
        <f>IF('Données projet'!$A$114&gt;35,BY71+BX72-CG71,IF(A72&lt;'Données projet'!$A$114,$BV$205^A72,IF(A72='Données projet'!$A$114,'Données projet'!$B$114,BY71+BX72-CG71)))</f>
        <v>147.99999999999991</v>
      </c>
      <c r="BZ72" s="14">
        <f>BY72*VLOOKUP('Données projet'!$B$12,Paramètres!$A$1:$I$89,3,0)*VLOOKUP('Données projet'!$B$12,Paramètres!$A$1:$I$89,5,0)</f>
        <v>120.05759999999995</v>
      </c>
      <c r="CA72" s="14">
        <f t="shared" si="93"/>
        <v>31.68843317299136</v>
      </c>
      <c r="CB72" s="22">
        <f t="shared" si="64"/>
        <v>264.29100777629316</v>
      </c>
      <c r="CC72" s="60">
        <f t="shared" si="65"/>
        <v>557.62434110962647</v>
      </c>
      <c r="CD72" s="60">
        <f ca="1">AVERAGE(OFFSET($CC$3,0,0,'Données projet'!$E$12+1,1))-AVERAGE(OFFSET($H$3,0,0,'Données projet'!$E$12+1,1))</f>
        <v>183.76011586303667</v>
      </c>
      <c r="CE72" s="60">
        <f t="shared" si="94"/>
        <v>174.66985829331708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253.16928000000007</v>
      </c>
      <c r="CV72" s="14">
        <f t="shared" si="95"/>
        <v>61.264096094739848</v>
      </c>
      <c r="CW72" s="22">
        <f t="shared" si="67"/>
        <v>547.63813003167195</v>
      </c>
      <c r="CX72" s="60">
        <f t="shared" si="68"/>
        <v>840.97146336500532</v>
      </c>
      <c r="CY72" s="60">
        <f ca="1">AVERAGE(OFFSET($CX$3,0,0,'Données projet'!$E$13+1,1))-AVERAGE(OFFSET($H$3,0,0,'Données projet'!$E$13+1,1))</f>
        <v>434.82222444324242</v>
      </c>
      <c r="CZ72" s="60">
        <f t="shared" si="96"/>
        <v>269.61868559913393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0">
        <f t="shared" si="55"/>
        <v>768.54835911062378</v>
      </c>
      <c r="S73" s="60">
        <f ca="1">AVERAGE(OFFSET($R$3,0,0,'Données projet'!$E$9+1,1))-AVERAGE(OFFSET($H$3,0,0,'Données projet'!$E$9+1,1))</f>
        <v>371.95849973474657</v>
      </c>
      <c r="T73" s="60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230.2872000000001</v>
      </c>
      <c r="AK73" s="14">
        <f t="shared" si="89"/>
        <v>56.344776374960006</v>
      </c>
      <c r="AL73" s="22">
        <f t="shared" si="58"/>
        <v>499.21735885305549</v>
      </c>
      <c r="AM73" s="60">
        <f t="shared" si="59"/>
        <v>792.5506921863888</v>
      </c>
      <c r="AN73" s="60">
        <f ca="1">AVERAGE(OFFSET($AM$3,0,0,'Données projet'!$E$10+1,1))-AVERAGE(OFFSET($H$3,0,0,'Données projet'!$E$10+1,1))</f>
        <v>389.12604446638119</v>
      </c>
      <c r="AO73" s="60">
        <f t="shared" si="90"/>
        <v>243.23852967152732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314.99999999999966</v>
      </c>
      <c r="BE73" s="14">
        <f>BD73*VLOOKUP('Données projet'!$B$11,Paramètres!$A$1:$I$89,3,0)*VLOOKUP('Données projet'!$B$11,Paramètres!$A$1:$I$89,5,0)</f>
        <v>230.95799999999977</v>
      </c>
      <c r="BF73" s="14">
        <f t="shared" si="91"/>
        <v>56.489773392384379</v>
      </c>
      <c r="BG73" s="22">
        <f t="shared" si="61"/>
        <v>500.63820532506901</v>
      </c>
      <c r="BH73" s="60">
        <f t="shared" si="62"/>
        <v>793.97153865840232</v>
      </c>
      <c r="BI73" s="60">
        <f ca="1">AVERAGE(OFFSET($BH$3,0,0,'Données projet'!$E$11+1,1))-AVERAGE(OFFSET($H$3,0,0,'Données projet'!$E$11+1,1))</f>
        <v>327.81662150328646</v>
      </c>
      <c r="BJ73" s="60">
        <f t="shared" si="92"/>
        <v>320.24200483294322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5.6698300134232795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5.6698300134232795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150</v>
      </c>
      <c r="BW73" s="13">
        <f>VLOOKUP(A73,'Données projet'!$A$113:$I$133,9,0)</f>
        <v>2</v>
      </c>
      <c r="BX73" s="13">
        <f t="array" ref="BX73">INDEX(BW:BW,MIN(IF(ISNUMBER(BW73:BW269),ROW(BW73:BW269),"")))</f>
        <v>2</v>
      </c>
      <c r="BY73" s="13">
        <f>IF('Données projet'!$A$114&gt;35,BY72+BX73-CG72,IF(A73&lt;'Données projet'!$A$114,$BV$205^A73,IF(A73='Données projet'!$A$114,'Données projet'!$B$114,BY72+BX73-CG72)))</f>
        <v>149.99999999999991</v>
      </c>
      <c r="BZ73" s="14">
        <f>BY73*VLOOKUP('Données projet'!$B$12,Paramètres!$A$1:$I$89,3,0)*VLOOKUP('Données projet'!$B$12,Paramètres!$A$1:$I$89,5,0)</f>
        <v>121.67999999999994</v>
      </c>
      <c r="CA73" s="14">
        <f t="shared" si="93"/>
        <v>32.066514091456256</v>
      </c>
      <c r="CB73" s="22">
        <f t="shared" si="64"/>
        <v>267.77517870928619</v>
      </c>
      <c r="CC73" s="60">
        <f t="shared" si="65"/>
        <v>561.10851204261951</v>
      </c>
      <c r="CD73" s="60">
        <f ca="1">AVERAGE(OFFSET($CC$3,0,0,'Données projet'!$E$12+1,1))-AVERAGE(OFFSET($H$3,0,0,'Données projet'!$E$12+1,1))</f>
        <v>183.76011586303667</v>
      </c>
      <c r="CE73" s="60">
        <f t="shared" si="94"/>
        <v>174.66985829331708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260.48880000000008</v>
      </c>
      <c r="CV73" s="14">
        <f t="shared" si="95"/>
        <v>62.826558970958821</v>
      </c>
      <c r="CW73" s="22">
        <f t="shared" si="67"/>
        <v>563.10758354108668</v>
      </c>
      <c r="CX73" s="60">
        <f t="shared" si="68"/>
        <v>856.44091687442005</v>
      </c>
      <c r="CY73" s="60">
        <f ca="1">AVERAGE(OFFSET($CX$3,0,0,'Données projet'!$E$13+1,1))-AVERAGE(OFFSET($H$3,0,0,'Données projet'!$E$13+1,1))</f>
        <v>434.82222444324242</v>
      </c>
      <c r="CZ73" s="60">
        <f t="shared" si="96"/>
        <v>269.61868559913393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0">
        <f t="shared" si="55"/>
        <v>740.5194944657726</v>
      </c>
      <c r="S74" s="60">
        <f ca="1">AVERAGE(OFFSET($R$3,0,0,'Données projet'!$E$9+1,1))-AVERAGE(OFFSET($H$3,0,0,'Données projet'!$E$9+1,1))</f>
        <v>371.95849973474657</v>
      </c>
      <c r="T74" s="60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216.3938400000001</v>
      </c>
      <c r="AK74" s="14">
        <f t="shared" si="89"/>
        <v>53.330352339128915</v>
      </c>
      <c r="AL74" s="22">
        <f t="shared" si="58"/>
        <v>469.76963499064965</v>
      </c>
      <c r="AM74" s="60">
        <f t="shared" si="59"/>
        <v>763.10296832398296</v>
      </c>
      <c r="AN74" s="60">
        <f ca="1">AVERAGE(OFFSET($AM$3,0,0,'Données projet'!$E$10+1,1))-AVERAGE(OFFSET($H$3,0,0,'Données projet'!$E$10+1,1))</f>
        <v>389.12604446638119</v>
      </c>
      <c r="AO74" s="60">
        <f t="shared" si="90"/>
        <v>243.23852967152732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</v>
      </c>
      <c r="BD74" s="13">
        <f>IF('Données projet'!$A$88&gt;35,BD73+BC74-BL73,IF(A74&lt;'Données projet'!$A$88,$BA$205^A74,IF(A74='Données projet'!$A$88,'Données projet'!$B$88,BD73+BC74-BL73)))</f>
        <v>306.19999999999965</v>
      </c>
      <c r="BE74" s="14">
        <f>BD74*VLOOKUP('Données projet'!$B$11,Paramètres!$A$1:$I$89,3,0)*VLOOKUP('Données projet'!$B$11,Paramètres!$A$1:$I$89,5,0)</f>
        <v>224.50583999999972</v>
      </c>
      <c r="BF74" s="14">
        <f t="shared" si="91"/>
        <v>55.093049232713739</v>
      </c>
      <c r="BG74" s="22">
        <f t="shared" si="61"/>
        <v>486.96806541364259</v>
      </c>
      <c r="BH74" s="60">
        <f t="shared" si="62"/>
        <v>780.30139874697591</v>
      </c>
      <c r="BI74" s="60">
        <f ca="1">AVERAGE(OFFSET($BH$3,0,0,'Données projet'!$E$11+1,1))-AVERAGE(OFFSET($H$3,0,0,'Données projet'!$E$11+1,1))</f>
        <v>327.81662150328646</v>
      </c>
      <c r="BJ74" s="60">
        <f t="shared" si="92"/>
        <v>320.24200483294322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5.5586481051148828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5.5586481051148828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</v>
      </c>
      <c r="BY74" s="13">
        <f>IF('Données projet'!$A$114&gt;35,BY73+BX74-CG73,IF(A74&lt;'Données projet'!$A$114,$BV$205^A74,IF(A74='Données projet'!$A$114,'Données projet'!$B$114,BY73+BX74-CG73)))</f>
        <v>146.99999999999991</v>
      </c>
      <c r="BZ74" s="14">
        <f>BY74*VLOOKUP('Données projet'!$B$12,Paramètres!$A$1:$I$89,3,0)*VLOOKUP('Données projet'!$B$12,Paramètres!$A$1:$I$89,5,0)</f>
        <v>119.24639999999994</v>
      </c>
      <c r="CA74" s="14">
        <f t="shared" si="93"/>
        <v>31.499170077667014</v>
      </c>
      <c r="CB74" s="22">
        <f t="shared" si="64"/>
        <v>262.5485345519366</v>
      </c>
      <c r="CC74" s="60">
        <f t="shared" si="65"/>
        <v>555.88186788526991</v>
      </c>
      <c r="CD74" s="60">
        <f ca="1">AVERAGE(OFFSET($CC$3,0,0,'Données projet'!$E$12+1,1))-AVERAGE(OFFSET($H$3,0,0,'Données projet'!$E$12+1,1))</f>
        <v>183.76011586303667</v>
      </c>
      <c r="CE74" s="60">
        <f t="shared" si="94"/>
        <v>174.66985829331708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244.77336000000011</v>
      </c>
      <c r="CV74" s="14">
        <f t="shared" si="95"/>
        <v>59.465362039582246</v>
      </c>
      <c r="CW74" s="22">
        <f t="shared" si="67"/>
        <v>529.88244088560589</v>
      </c>
      <c r="CX74" s="60">
        <f t="shared" si="68"/>
        <v>823.21577421893926</v>
      </c>
      <c r="CY74" s="60">
        <f ca="1">AVERAGE(OFFSET($CX$3,0,0,'Données projet'!$E$13+1,1))-AVERAGE(OFFSET($H$3,0,0,'Données projet'!$E$13+1,1))</f>
        <v>434.82222444324242</v>
      </c>
      <c r="CZ74" s="60">
        <f t="shared" si="96"/>
        <v>269.61868559913393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0">
        <f t="shared" si="55"/>
        <v>752.81060299470619</v>
      </c>
      <c r="S75" s="60">
        <f ca="1">AVERAGE(OFFSET($R$3,0,0,'Données projet'!$E$9+1,1))-AVERAGE(OFFSET($H$3,0,0,'Données projet'!$E$9+1,1))</f>
        <v>371.95849973474657</v>
      </c>
      <c r="T75" s="60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222.48408000000009</v>
      </c>
      <c r="AK75" s="14">
        <f t="shared" si="89"/>
        <v>54.654434919149701</v>
      </c>
      <c r="AL75" s="22">
        <f t="shared" si="58"/>
        <v>482.6829134841858</v>
      </c>
      <c r="AM75" s="60">
        <f t="shared" si="59"/>
        <v>776.01624681751912</v>
      </c>
      <c r="AN75" s="60">
        <f ca="1">AVERAGE(OFFSET($AM$3,0,0,'Données projet'!$E$10+1,1))-AVERAGE(OFFSET($H$3,0,0,'Données projet'!$E$10+1,1))</f>
        <v>389.12604446638119</v>
      </c>
      <c r="AO75" s="60">
        <f t="shared" si="90"/>
        <v>243.23852967152732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</v>
      </c>
      <c r="BD75" s="13">
        <f>IF('Données projet'!$A$88&gt;35,BD74+BC75-BL74,IF(A75&lt;'Données projet'!$A$88,$BA$205^A75,IF(A75='Données projet'!$A$88,'Données projet'!$B$88,BD74+BC75-BL74)))</f>
        <v>310.39999999999964</v>
      </c>
      <c r="BE75" s="14">
        <f>BD75*VLOOKUP('Données projet'!$B$11,Paramètres!$A$1:$I$89,3,0)*VLOOKUP('Données projet'!$B$11,Paramètres!$A$1:$I$89,5,0)</f>
        <v>227.58527999999976</v>
      </c>
      <c r="BF75" s="14">
        <f t="shared" si="91"/>
        <v>55.760242327696616</v>
      </c>
      <c r="BG75" s="22">
        <f t="shared" si="61"/>
        <v>493.49345138740449</v>
      </c>
      <c r="BH75" s="60">
        <f t="shared" si="62"/>
        <v>786.82678472073781</v>
      </c>
      <c r="BI75" s="60">
        <f ca="1">AVERAGE(OFFSET($BH$3,0,0,'Données projet'!$E$11+1,1))-AVERAGE(OFFSET($H$3,0,0,'Données projet'!$E$11+1,1))</f>
        <v>327.81662150328646</v>
      </c>
      <c r="BJ75" s="60">
        <f t="shared" si="92"/>
        <v>320.24200483294322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5.4496464062141463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5.4496464062141463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</v>
      </c>
      <c r="BY75" s="13">
        <f>IF('Données projet'!$A$114&gt;35,BY74+BX75-CG74,IF(A75&lt;'Données projet'!$A$114,$BV$205^A75,IF(A75='Données projet'!$A$114,'Données projet'!$B$114,BY74+BX75-CG74)))</f>
        <v>148.99999999999991</v>
      </c>
      <c r="BZ75" s="14">
        <f>BY75*VLOOKUP('Données projet'!$B$12,Paramètres!$A$1:$I$89,3,0)*VLOOKUP('Données projet'!$B$12,Paramètres!$A$1:$I$89,5,0)</f>
        <v>120.86879999999995</v>
      </c>
      <c r="CA75" s="14">
        <f t="shared" si="93"/>
        <v>31.877547472771269</v>
      </c>
      <c r="CB75" s="22">
        <f t="shared" si="64"/>
        <v>266.03322184840982</v>
      </c>
      <c r="CC75" s="60">
        <f t="shared" si="65"/>
        <v>559.36655518174314</v>
      </c>
      <c r="CD75" s="60">
        <f ca="1">AVERAGE(OFFSET($CC$3,0,0,'Données projet'!$E$12+1,1))-AVERAGE(OFFSET($H$3,0,0,'Données projet'!$E$12+1,1))</f>
        <v>183.76011586303667</v>
      </c>
      <c r="CE75" s="60">
        <f t="shared" si="94"/>
        <v>174.66985829331708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251.66232000000011</v>
      </c>
      <c r="CV75" s="14">
        <f t="shared" si="95"/>
        <v>60.94176424841347</v>
      </c>
      <c r="CW75" s="22">
        <f t="shared" si="67"/>
        <v>544.45211339932041</v>
      </c>
      <c r="CX75" s="60">
        <f t="shared" si="68"/>
        <v>837.78544673265378</v>
      </c>
      <c r="CY75" s="60">
        <f ca="1">AVERAGE(OFFSET($CX$3,0,0,'Données projet'!$E$13+1,1))-AVERAGE(OFFSET($H$3,0,0,'Données projet'!$E$13+1,1))</f>
        <v>434.82222444324242</v>
      </c>
      <c r="CZ75" s="60">
        <f t="shared" si="96"/>
        <v>269.61868559913393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0">
        <f t="shared" si="55"/>
        <v>765.09469403538446</v>
      </c>
      <c r="S76" s="60">
        <f ca="1">AVERAGE(OFFSET($R$3,0,0,'Données projet'!$E$9+1,1))-AVERAGE(OFFSET($H$3,0,0,'Données projet'!$E$9+1,1))</f>
        <v>371.95849973474657</v>
      </c>
      <c r="T76" s="60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228.57432000000009</v>
      </c>
      <c r="AK76" s="14">
        <f t="shared" si="89"/>
        <v>55.974304715857535</v>
      </c>
      <c r="AL76" s="22">
        <f t="shared" si="58"/>
        <v>495.58885471345201</v>
      </c>
      <c r="AM76" s="60">
        <f t="shared" si="59"/>
        <v>788.92218804678532</v>
      </c>
      <c r="AN76" s="60">
        <f ca="1">AVERAGE(OFFSET($AM$3,0,0,'Données projet'!$E$10+1,1))-AVERAGE(OFFSET($H$3,0,0,'Données projet'!$E$10+1,1))</f>
        <v>389.12604446638119</v>
      </c>
      <c r="AO76" s="60">
        <f t="shared" si="90"/>
        <v>243.23852967152732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</v>
      </c>
      <c r="BD76" s="13">
        <f>IF('Données projet'!$A$88&gt;35,BD75+BC76-BL75,IF(A76&lt;'Données projet'!$A$88,$BA$205^A76,IF(A76='Données projet'!$A$88,'Données projet'!$B$88,BD75+BC76-BL75)))</f>
        <v>314.59999999999962</v>
      </c>
      <c r="BE76" s="14">
        <f>BD76*VLOOKUP('Données projet'!$B$11,Paramètres!$A$1:$I$89,3,0)*VLOOKUP('Données projet'!$B$11,Paramètres!$A$1:$I$89,5,0)</f>
        <v>230.66471999999973</v>
      </c>
      <c r="BF76" s="14">
        <f t="shared" si="91"/>
        <v>56.426385386767798</v>
      </c>
      <c r="BG76" s="22">
        <f t="shared" si="61"/>
        <v>500.01700854862014</v>
      </c>
      <c r="BH76" s="60">
        <f t="shared" si="62"/>
        <v>793.35034188195345</v>
      </c>
      <c r="BI76" s="60">
        <f ca="1">AVERAGE(OFFSET($BH$3,0,0,'Données projet'!$E$11+1,1))-AVERAGE(OFFSET($H$3,0,0,'Données projet'!$E$11+1,1))</f>
        <v>327.81662150328646</v>
      </c>
      <c r="BJ76" s="60">
        <f t="shared" si="92"/>
        <v>320.24200483294322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5.3427821641443813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5.3427821641443813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</v>
      </c>
      <c r="BY76" s="13">
        <f>IF('Données projet'!$A$114&gt;35,BY75+BX76-CG75,IF(A76&lt;'Données projet'!$A$114,$BV$205^A76,IF(A76='Données projet'!$A$114,'Données projet'!$B$114,BY75+BX76-CG75)))</f>
        <v>150.99999999999991</v>
      </c>
      <c r="BZ76" s="14">
        <f>BY76*VLOOKUP('Données projet'!$B$12,Paramètres!$A$1:$I$89,3,0)*VLOOKUP('Données projet'!$B$12,Paramètres!$A$1:$I$89,5,0)</f>
        <v>122.49119999999994</v>
      </c>
      <c r="CA76" s="14">
        <f t="shared" si="93"/>
        <v>32.255334127777445</v>
      </c>
      <c r="CB76" s="22">
        <f t="shared" si="64"/>
        <v>269.51688027254562</v>
      </c>
      <c r="CC76" s="60">
        <f t="shared" si="65"/>
        <v>562.85021360587893</v>
      </c>
      <c r="CD76" s="60">
        <f ca="1">AVERAGE(OFFSET($CC$3,0,0,'Données projet'!$E$12+1,1))-AVERAGE(OFFSET($H$3,0,0,'Données projet'!$E$12+1,1))</f>
        <v>183.76011586303667</v>
      </c>
      <c r="CE76" s="60">
        <f t="shared" si="94"/>
        <v>174.66985829331708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258.55128000000008</v>
      </c>
      <c r="CV76" s="14">
        <f t="shared" si="95"/>
        <v>62.413469044347373</v>
      </c>
      <c r="CW76" s="22">
        <f t="shared" si="67"/>
        <v>559.01360458557178</v>
      </c>
      <c r="CX76" s="60">
        <f t="shared" si="68"/>
        <v>852.34693791890504</v>
      </c>
      <c r="CY76" s="60">
        <f ca="1">AVERAGE(OFFSET($CX$3,0,0,'Données projet'!$E$13+1,1))-AVERAGE(OFFSET($H$3,0,0,'Données projet'!$E$13+1,1))</f>
        <v>434.82222444324242</v>
      </c>
      <c r="CZ76" s="60">
        <f t="shared" si="96"/>
        <v>269.61868559913393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0">
        <f t="shared" si="55"/>
        <v>777.37197605573681</v>
      </c>
      <c r="S77" s="60">
        <f ca="1">AVERAGE(OFFSET($R$3,0,0,'Données projet'!$E$9+1,1))-AVERAGE(OFFSET($H$3,0,0,'Données projet'!$E$9+1,1))</f>
        <v>371.95849973474657</v>
      </c>
      <c r="T77" s="60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234.66456000000011</v>
      </c>
      <c r="AK77" s="14">
        <f t="shared" si="89"/>
        <v>57.290086878049642</v>
      </c>
      <c r="AL77" s="22">
        <f t="shared" si="58"/>
        <v>508.48767664593657</v>
      </c>
      <c r="AM77" s="60">
        <f t="shared" si="59"/>
        <v>801.82100997926989</v>
      </c>
      <c r="AN77" s="60">
        <f ca="1">AVERAGE(OFFSET($AM$3,0,0,'Données projet'!$E$10+1,1))-AVERAGE(OFFSET($H$3,0,0,'Données projet'!$E$10+1,1))</f>
        <v>389.12604446638119</v>
      </c>
      <c r="AO77" s="60">
        <f t="shared" si="90"/>
        <v>243.23852967152732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</v>
      </c>
      <c r="BD77" s="13">
        <f>IF('Données projet'!$A$88&gt;35,BD76+BC77-BL76,IF(A77&lt;'Données projet'!$A$88,$BA$205^A77,IF(A77='Données projet'!$A$88,'Données projet'!$B$88,BD76+BC77-BL76)))</f>
        <v>318.79999999999961</v>
      </c>
      <c r="BE77" s="14">
        <f>BD77*VLOOKUP('Données projet'!$B$11,Paramètres!$A$1:$I$89,3,0)*VLOOKUP('Données projet'!$B$11,Paramètres!$A$1:$I$89,5,0)</f>
        <v>233.74415999999971</v>
      </c>
      <c r="BF77" s="14">
        <f t="shared" si="91"/>
        <v>57.091494048716037</v>
      </c>
      <c r="BG77" s="22">
        <f t="shared" si="61"/>
        <v>506.53876413484659</v>
      </c>
      <c r="BH77" s="60">
        <f t="shared" si="62"/>
        <v>799.87209746817985</v>
      </c>
      <c r="BI77" s="60">
        <f ca="1">AVERAGE(OFFSET($BH$3,0,0,'Données projet'!$E$11+1,1))-AVERAGE(OFFSET($H$3,0,0,'Données projet'!$E$11+1,1))</f>
        <v>327.81662150328646</v>
      </c>
      <c r="BJ77" s="60">
        <f t="shared" si="92"/>
        <v>320.24200483294322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5.2380134646808525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5.2380134646808525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</v>
      </c>
      <c r="BY77" s="13">
        <f>IF('Données projet'!$A$114&gt;35,BY76+BX77-CG76,IF(A77&lt;'Données projet'!$A$114,$BV$205^A77,IF(A77='Données projet'!$A$114,'Données projet'!$B$114,BY76+BX77-CG76)))</f>
        <v>152.99999999999991</v>
      </c>
      <c r="BZ77" s="14">
        <f>BY77*VLOOKUP('Données projet'!$B$12,Paramètres!$A$1:$I$89,3,0)*VLOOKUP('Données projet'!$B$12,Paramètres!$A$1:$I$89,5,0)</f>
        <v>124.11359999999993</v>
      </c>
      <c r="CA77" s="14">
        <f t="shared" si="93"/>
        <v>32.632538771598028</v>
      </c>
      <c r="CB77" s="22">
        <f t="shared" si="64"/>
        <v>272.99952502719981</v>
      </c>
      <c r="CC77" s="60">
        <f t="shared" si="65"/>
        <v>566.33285836053312</v>
      </c>
      <c r="CD77" s="60">
        <f ca="1">AVERAGE(OFFSET($CC$3,0,0,'Données projet'!$E$12+1,1))-AVERAGE(OFFSET($H$3,0,0,'Données projet'!$E$12+1,1))</f>
        <v>183.76011586303667</v>
      </c>
      <c r="CE77" s="60">
        <f t="shared" si="94"/>
        <v>174.66985829331708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265.44024000000007</v>
      </c>
      <c r="CV77" s="14">
        <f t="shared" si="95"/>
        <v>63.880615973031119</v>
      </c>
      <c r="CW77" s="22">
        <f t="shared" si="67"/>
        <v>573.56715748636259</v>
      </c>
      <c r="CX77" s="60">
        <f t="shared" si="68"/>
        <v>866.90049081969596</v>
      </c>
      <c r="CY77" s="60">
        <f ca="1">AVERAGE(OFFSET($CX$3,0,0,'Données projet'!$E$13+1,1))-AVERAGE(OFFSET($H$3,0,0,'Données projet'!$E$13+1,1))</f>
        <v>434.82222444324242</v>
      </c>
      <c r="CZ77" s="60">
        <f t="shared" si="96"/>
        <v>269.61868559913393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0">
        <f t="shared" si="55"/>
        <v>789.64264608661051</v>
      </c>
      <c r="S78" s="60">
        <f ca="1">AVERAGE(OFFSET($R$3,0,0,'Données projet'!$E$9+1,1))-AVERAGE(OFFSET($H$3,0,0,'Données projet'!$E$9+1,1))</f>
        <v>371.95849973474657</v>
      </c>
      <c r="T78" s="60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240.7548000000001</v>
      </c>
      <c r="AK78" s="14">
        <f t="shared" si="89"/>
        <v>58.601899688541096</v>
      </c>
      <c r="AL78" s="22">
        <f t="shared" si="58"/>
        <v>521.37958529087587</v>
      </c>
      <c r="AM78" s="60">
        <f t="shared" si="59"/>
        <v>814.71291862420912</v>
      </c>
      <c r="AN78" s="60">
        <f ca="1">AVERAGE(OFFSET($AM$3,0,0,'Données projet'!$E$10+1,1))-AVERAGE(OFFSET($H$3,0,0,'Données projet'!$E$10+1,1))</f>
        <v>389.12604446638119</v>
      </c>
      <c r="AO78" s="60">
        <f t="shared" si="90"/>
        <v>243.23852967152732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323</v>
      </c>
      <c r="BB78" s="13">
        <f>VLOOKUP(A78,'Données projet'!$A$87:$I$107,9,0)</f>
        <v>4.2</v>
      </c>
      <c r="BC78" s="13">
        <f t="array" ref="BC78">INDEX(BB:BB,MIN(IF(ISNUMBER(BB78:BB274),ROW(BB78:BB274),"")))</f>
        <v>4.2</v>
      </c>
      <c r="BD78" s="13">
        <f>IF('Données projet'!$A$88&gt;35,BD77+BC78-BL77,IF(A78&lt;'Données projet'!$A$88,$BA$205^A78,IF(A78='Données projet'!$A$88,'Données projet'!$B$88,BD77+BC78-BL77)))</f>
        <v>322.9999999999996</v>
      </c>
      <c r="BE78" s="14">
        <f>BD78*VLOOKUP('Données projet'!$B$11,Paramètres!$A$1:$I$89,3,0)*VLOOKUP('Données projet'!$B$11,Paramètres!$A$1:$I$89,5,0)</f>
        <v>236.82359999999971</v>
      </c>
      <c r="BF78" s="14">
        <f t="shared" si="91"/>
        <v>57.755583516581048</v>
      </c>
      <c r="BG78" s="22">
        <f t="shared" si="61"/>
        <v>513.05874462471149</v>
      </c>
      <c r="BH78" s="60">
        <f t="shared" si="62"/>
        <v>806.39207795804487</v>
      </c>
      <c r="BI78" s="60">
        <f ca="1">AVERAGE(OFFSET($BH$3,0,0,'Données projet'!$E$11+1,1))-AVERAGE(OFFSET($H$3,0,0,'Données projet'!$E$11+1,1))</f>
        <v>327.81662150328646</v>
      </c>
      <c r="BJ78" s="60">
        <f t="shared" si="92"/>
        <v>320.24200483294322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5.1352992155112069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5.1352992155112069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155</v>
      </c>
      <c r="BW78" s="13">
        <f>VLOOKUP(A78,'Données projet'!$A$113:$I$133,9,0)</f>
        <v>2</v>
      </c>
      <c r="BX78" s="13">
        <f t="array" ref="BX78">INDEX(BW:BW,MIN(IF(ISNUMBER(BW78:BW274),ROW(BW78:BW274),"")))</f>
        <v>2</v>
      </c>
      <c r="BY78" s="13">
        <f>IF('Données projet'!$A$114&gt;35,BY77+BX78-CG77,IF(A78&lt;'Données projet'!$A$114,$BV$205^A78,IF(A78='Données projet'!$A$114,'Données projet'!$B$114,BY77+BX78-CG77)))</f>
        <v>154.99999999999991</v>
      </c>
      <c r="BZ78" s="14">
        <f>BY78*VLOOKUP('Données projet'!$B$12,Paramètres!$A$1:$I$89,3,0)*VLOOKUP('Données projet'!$B$12,Paramètres!$A$1:$I$89,5,0)</f>
        <v>125.73599999999993</v>
      </c>
      <c r="CA78" s="14">
        <f t="shared" si="93"/>
        <v>33.009169891820072</v>
      </c>
      <c r="CB78" s="22">
        <f t="shared" si="64"/>
        <v>276.48117089491979</v>
      </c>
      <c r="CC78" s="60">
        <f t="shared" si="65"/>
        <v>569.8145042282531</v>
      </c>
      <c r="CD78" s="60">
        <f ca="1">AVERAGE(OFFSET($CC$3,0,0,'Données projet'!$E$12+1,1))-AVERAGE(OFFSET($H$3,0,0,'Données projet'!$E$12+1,1))</f>
        <v>183.76011586303667</v>
      </c>
      <c r="CE78" s="60">
        <f t="shared" si="94"/>
        <v>174.66985829331708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272.32920000000013</v>
      </c>
      <c r="CV78" s="14">
        <f t="shared" si="95"/>
        <v>65.34333692428207</v>
      </c>
      <c r="CW78" s="22">
        <f t="shared" si="67"/>
        <v>588.11300180979151</v>
      </c>
      <c r="CX78" s="60">
        <f t="shared" si="68"/>
        <v>881.44633514312477</v>
      </c>
      <c r="CY78" s="60">
        <f ca="1">AVERAGE(OFFSET($CX$3,0,0,'Données projet'!$E$13+1,1))-AVERAGE(OFFSET($H$3,0,0,'Données projet'!$E$13+1,1))</f>
        <v>434.82222444324242</v>
      </c>
      <c r="CZ78" s="60">
        <f t="shared" si="96"/>
        <v>269.61868559913393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0">
        <f t="shared" si="55"/>
        <v>760.87281603332531</v>
      </c>
      <c r="S79" s="60">
        <f ca="1">AVERAGE(OFFSET($R$3,0,0,'Données projet'!$E$9+1,1))-AVERAGE(OFFSET($H$3,0,0,'Données projet'!$E$9+1,1))</f>
        <v>371.95849973474657</v>
      </c>
      <c r="T79" s="60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226.4808000000001</v>
      </c>
      <c r="AK79" s="14">
        <f t="shared" si="89"/>
        <v>55.52106670316202</v>
      </c>
      <c r="AL79" s="22">
        <f t="shared" si="58"/>
        <v>491.15325117467404</v>
      </c>
      <c r="AM79" s="60">
        <f t="shared" si="59"/>
        <v>784.48658450800735</v>
      </c>
      <c r="AN79" s="60">
        <f ca="1">AVERAGE(OFFSET($AM$3,0,0,'Données projet'!$E$10+1,1))-AVERAGE(OFFSET($H$3,0,0,'Données projet'!$E$10+1,1))</f>
        <v>389.12604446638119</v>
      </c>
      <c r="AO79" s="60">
        <f t="shared" si="90"/>
        <v>243.23852967152732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314.59999999999962</v>
      </c>
      <c r="BE79" s="14">
        <f>BD79*VLOOKUP('Données projet'!$B$11,Paramètres!$A$1:$I$89,3,0)*VLOOKUP('Données projet'!$B$11,Paramètres!$A$1:$I$89,5,0)</f>
        <v>230.66471999999973</v>
      </c>
      <c r="BF79" s="14">
        <f t="shared" si="91"/>
        <v>56.426385386767798</v>
      </c>
      <c r="BG79" s="22">
        <f t="shared" si="61"/>
        <v>500.01700854862014</v>
      </c>
      <c r="BH79" s="60">
        <f t="shared" si="62"/>
        <v>793.35034188195345</v>
      </c>
      <c r="BI79" s="60">
        <f ca="1">AVERAGE(OFFSET($BH$3,0,0,'Données projet'!$E$11+1,1))-AVERAGE(OFFSET($H$3,0,0,'Données projet'!$E$11+1,1))</f>
        <v>327.81662150328646</v>
      </c>
      <c r="BJ79" s="60">
        <f t="shared" si="92"/>
        <v>320.24200483294322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5.0345991301182726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5.0345991301182726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1.6</v>
      </c>
      <c r="BY79" s="13">
        <f>IF('Données projet'!$A$114&gt;35,BY78+BX79-CG78,IF(A79&lt;'Données projet'!$A$114,$BV$205^A79,IF(A79='Données projet'!$A$114,'Données projet'!$B$114,BY78+BX79-CG78)))</f>
        <v>152.59999999999991</v>
      </c>
      <c r="BZ79" s="14">
        <f>BY79*VLOOKUP('Données projet'!$B$12,Paramètres!$A$1:$I$89,3,0)*VLOOKUP('Données projet'!$B$12,Paramètres!$A$1:$I$89,5,0)</f>
        <v>123.78911999999994</v>
      </c>
      <c r="CA79" s="14">
        <f t="shared" si="93"/>
        <v>32.557143992929241</v>
      </c>
      <c r="CB79" s="22">
        <f t="shared" si="64"/>
        <v>272.30307645435164</v>
      </c>
      <c r="CC79" s="60">
        <f t="shared" si="65"/>
        <v>565.6364097876849</v>
      </c>
      <c r="CD79" s="60">
        <f ca="1">AVERAGE(OFFSET($CC$3,0,0,'Données projet'!$E$12+1,1))-AVERAGE(OFFSET($H$3,0,0,'Données projet'!$E$12+1,1))</f>
        <v>183.76011586303667</v>
      </c>
      <c r="CE79" s="60">
        <f t="shared" si="94"/>
        <v>174.66985829331708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256.18320000000011</v>
      </c>
      <c r="CV79" s="14">
        <f t="shared" si="95"/>
        <v>61.908091499799227</v>
      </c>
      <c r="CW79" s="22">
        <f t="shared" si="67"/>
        <v>554.00899936215046</v>
      </c>
      <c r="CX79" s="60">
        <f t="shared" si="68"/>
        <v>847.34233269548372</v>
      </c>
      <c r="CY79" s="60">
        <f ca="1">AVERAGE(OFFSET($CX$3,0,0,'Données projet'!$E$13+1,1))-AVERAGE(OFFSET($H$3,0,0,'Données projet'!$E$13+1,1))</f>
        <v>434.82222444324242</v>
      </c>
      <c r="CZ79" s="60">
        <f t="shared" si="96"/>
        <v>269.61868559913393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0">
        <f t="shared" si="55"/>
        <v>772.38513856932241</v>
      </c>
      <c r="S80" s="60">
        <f ca="1">AVERAGE(OFFSET($R$3,0,0,'Données projet'!$E$9+1,1))-AVERAGE(OFFSET($H$3,0,0,'Données projet'!$E$9+1,1))</f>
        <v>371.95849973474657</v>
      </c>
      <c r="T80" s="60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232.1904000000001</v>
      </c>
      <c r="AK80" s="14">
        <f t="shared" si="89"/>
        <v>56.756035639094605</v>
      </c>
      <c r="AL80" s="22">
        <f t="shared" si="58"/>
        <v>503.24837540475659</v>
      </c>
      <c r="AM80" s="60">
        <f t="shared" si="59"/>
        <v>796.5817087380899</v>
      </c>
      <c r="AN80" s="60">
        <f ca="1">AVERAGE(OFFSET($AM$3,0,0,'Données projet'!$E$10+1,1))-AVERAGE(OFFSET($H$3,0,0,'Données projet'!$E$10+1,1))</f>
        <v>389.12604446638119</v>
      </c>
      <c r="AO80" s="60">
        <f t="shared" si="90"/>
        <v>243.23852967152732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318.19999999999965</v>
      </c>
      <c r="BE80" s="14">
        <f>BD80*VLOOKUP('Données projet'!$B$11,Paramètres!$A$1:$I$89,3,0)*VLOOKUP('Données projet'!$B$11,Paramètres!$A$1:$I$89,5,0)</f>
        <v>233.30423999999974</v>
      </c>
      <c r="BF80" s="14">
        <f t="shared" si="91"/>
        <v>56.996541275200826</v>
      </c>
      <c r="BG80" s="22">
        <f t="shared" si="61"/>
        <v>505.60719405430768</v>
      </c>
      <c r="BH80" s="60">
        <f t="shared" si="62"/>
        <v>798.94052738764094</v>
      </c>
      <c r="BI80" s="60">
        <f ca="1">AVERAGE(OFFSET($BH$3,0,0,'Données projet'!$E$11+1,1))-AVERAGE(OFFSET($H$3,0,0,'Données projet'!$E$11+1,1))</f>
        <v>327.81662150328646</v>
      </c>
      <c r="BJ80" s="60">
        <f t="shared" si="92"/>
        <v>320.24200483294322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4.935873711978906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4.935873711978906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1.6</v>
      </c>
      <c r="BY80" s="13">
        <f>IF('Données projet'!$A$114&gt;35,BY79+BX80-CG79,IF(A80&lt;'Données projet'!$A$114,$BV$205^A80,IF(A80='Données projet'!$A$114,'Données projet'!$B$114,BY79+BX80-CG79)))</f>
        <v>154.1999999999999</v>
      </c>
      <c r="BZ80" s="14">
        <f>BY80*VLOOKUP('Données projet'!$B$12,Paramètres!$A$1:$I$89,3,0)*VLOOKUP('Données projet'!$B$12,Paramètres!$A$1:$I$89,5,0)</f>
        <v>125.08703999999993</v>
      </c>
      <c r="CA80" s="14">
        <f t="shared" si="93"/>
        <v>32.85858573310253</v>
      </c>
      <c r="CB80" s="22">
        <f t="shared" si="64"/>
        <v>275.08863148515348</v>
      </c>
      <c r="CC80" s="60">
        <f t="shared" si="65"/>
        <v>568.4219648184868</v>
      </c>
      <c r="CD80" s="60">
        <f ca="1">AVERAGE(OFFSET($CC$3,0,0,'Données projet'!$E$12+1,1))-AVERAGE(OFFSET($H$3,0,0,'Données projet'!$E$12+1,1))</f>
        <v>183.76011586303667</v>
      </c>
      <c r="CE80" s="60">
        <f t="shared" si="94"/>
        <v>174.66985829331708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262.6416000000001</v>
      </c>
      <c r="CV80" s="14">
        <f t="shared" si="95"/>
        <v>63.285128621471998</v>
      </c>
      <c r="CW80" s="22">
        <f t="shared" si="67"/>
        <v>567.6557190157306</v>
      </c>
      <c r="CX80" s="60">
        <f t="shared" si="68"/>
        <v>860.98905234906397</v>
      </c>
      <c r="CY80" s="60">
        <f ca="1">AVERAGE(OFFSET($CX$3,0,0,'Données projet'!$E$13+1,1))-AVERAGE(OFFSET($H$3,0,0,'Données projet'!$E$13+1,1))</f>
        <v>434.82222444324242</v>
      </c>
      <c r="CZ80" s="60">
        <f t="shared" si="96"/>
        <v>269.61868559913393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0">
        <f t="shared" si="55"/>
        <v>783.89158069165774</v>
      </c>
      <c r="S81" s="60">
        <f ca="1">AVERAGE(OFFSET($R$3,0,0,'Données projet'!$E$9+1,1))-AVERAGE(OFFSET($H$3,0,0,'Données projet'!$E$9+1,1))</f>
        <v>371.95849973474657</v>
      </c>
      <c r="T81" s="60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237.90000000000009</v>
      </c>
      <c r="AK81" s="14">
        <f t="shared" si="89"/>
        <v>57.987474407587477</v>
      </c>
      <c r="AL81" s="22">
        <f t="shared" si="58"/>
        <v>515.33735125988164</v>
      </c>
      <c r="AM81" s="60">
        <f t="shared" si="59"/>
        <v>808.6706845932149</v>
      </c>
      <c r="AN81" s="60">
        <f ca="1">AVERAGE(OFFSET($AM$3,0,0,'Données projet'!$E$10+1,1))-AVERAGE(OFFSET($H$3,0,0,'Données projet'!$E$10+1,1))</f>
        <v>389.12604446638119</v>
      </c>
      <c r="AO81" s="60">
        <f t="shared" si="90"/>
        <v>243.23852967152732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321.79999999999967</v>
      </c>
      <c r="BE81" s="14">
        <f>BD81*VLOOKUP('Données projet'!$B$11,Paramètres!$A$1:$I$89,3,0)*VLOOKUP('Données projet'!$B$11,Paramètres!$A$1:$I$89,5,0)</f>
        <v>235.94375999999977</v>
      </c>
      <c r="BF81" s="14">
        <f t="shared" si="91"/>
        <v>57.565946798257798</v>
      </c>
      <c r="BG81" s="22">
        <f t="shared" si="61"/>
        <v>511.19607267363199</v>
      </c>
      <c r="BH81" s="60">
        <f t="shared" si="62"/>
        <v>804.52940600696525</v>
      </c>
      <c r="BI81" s="60">
        <f ca="1">AVERAGE(OFFSET($BH$3,0,0,'Données projet'!$E$11+1,1))-AVERAGE(OFFSET($H$3,0,0,'Données projet'!$E$11+1,1))</f>
        <v>327.81662150328646</v>
      </c>
      <c r="BJ81" s="60">
        <f t="shared" si="92"/>
        <v>320.24200483294322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4.8390842390726929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4.8390842390726929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1.6</v>
      </c>
      <c r="BY81" s="13">
        <f>IF('Données projet'!$A$114&gt;35,BY80+BX81-CG80,IF(A81&lt;'Données projet'!$A$114,$BV$205^A81,IF(A81='Données projet'!$A$114,'Données projet'!$B$114,BY80+BX81-CG80)))</f>
        <v>155.7999999999999</v>
      </c>
      <c r="BZ81" s="14">
        <f>BY81*VLOOKUP('Données projet'!$B$12,Paramètres!$A$1:$I$89,3,0)*VLOOKUP('Données projet'!$B$12,Paramètres!$A$1:$I$89,5,0)</f>
        <v>126.38495999999992</v>
      </c>
      <c r="CA81" s="14">
        <f t="shared" si="93"/>
        <v>33.15966361020606</v>
      </c>
      <c r="CB81" s="22">
        <f t="shared" si="64"/>
        <v>277.8735527877754</v>
      </c>
      <c r="CC81" s="60">
        <f t="shared" si="65"/>
        <v>571.20688612110871</v>
      </c>
      <c r="CD81" s="60">
        <f ca="1">AVERAGE(OFFSET($CC$3,0,0,'Données projet'!$E$12+1,1))-AVERAGE(OFFSET($H$3,0,0,'Données projet'!$E$12+1,1))</f>
        <v>183.76011586303667</v>
      </c>
      <c r="CE81" s="60">
        <f t="shared" si="94"/>
        <v>174.66985829331708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269.10000000000008</v>
      </c>
      <c r="CV81" s="14">
        <f t="shared" si="95"/>
        <v>64.658229472790993</v>
      </c>
      <c r="CW81" s="22">
        <f t="shared" si="67"/>
        <v>581.29558299844439</v>
      </c>
      <c r="CX81" s="60">
        <f t="shared" si="68"/>
        <v>874.62891633177765</v>
      </c>
      <c r="CY81" s="60">
        <f ca="1">AVERAGE(OFFSET($CX$3,0,0,'Données projet'!$E$13+1,1))-AVERAGE(OFFSET($H$3,0,0,'Données projet'!$E$13+1,1))</f>
        <v>434.82222444324242</v>
      </c>
      <c r="CZ81" s="60">
        <f t="shared" si="96"/>
        <v>269.61868559913393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0">
        <f t="shared" si="55"/>
        <v>795.392299768459</v>
      </c>
      <c r="S82" s="60">
        <f ca="1">AVERAGE(OFFSET($R$3,0,0,'Données projet'!$E$9+1,1))-AVERAGE(OFFSET($H$3,0,0,'Données projet'!$E$9+1,1))</f>
        <v>371.95849973474657</v>
      </c>
      <c r="T82" s="60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243.60960000000009</v>
      </c>
      <c r="AK82" s="14">
        <f t="shared" si="89"/>
        <v>59.21547748087886</v>
      </c>
      <c r="AL82" s="22">
        <f t="shared" si="58"/>
        <v>527.42034327919737</v>
      </c>
      <c r="AM82" s="60">
        <f t="shared" si="59"/>
        <v>820.75367661253063</v>
      </c>
      <c r="AN82" s="60">
        <f ca="1">AVERAGE(OFFSET($AM$3,0,0,'Données projet'!$E$10+1,1))-AVERAGE(OFFSET($H$3,0,0,'Données projet'!$E$10+1,1))</f>
        <v>389.12604446638119</v>
      </c>
      <c r="AO82" s="60">
        <f t="shared" si="90"/>
        <v>243.23852967152732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325.39999999999969</v>
      </c>
      <c r="BE82" s="14">
        <f>BD82*VLOOKUP('Données projet'!$B$11,Paramètres!$A$1:$I$89,3,0)*VLOOKUP('Données projet'!$B$11,Paramètres!$A$1:$I$89,5,0)</f>
        <v>238.58327999999977</v>
      </c>
      <c r="BF82" s="14">
        <f t="shared" si="91"/>
        <v>58.134611321731605</v>
      </c>
      <c r="BG82" s="22">
        <f t="shared" si="61"/>
        <v>516.78366071868209</v>
      </c>
      <c r="BH82" s="60">
        <f t="shared" si="62"/>
        <v>810.11699405201534</v>
      </c>
      <c r="BI82" s="60">
        <f ca="1">AVERAGE(OFFSET($BH$3,0,0,'Données projet'!$E$11+1,1))-AVERAGE(OFFSET($H$3,0,0,'Données projet'!$E$11+1,1))</f>
        <v>327.81662150328646</v>
      </c>
      <c r="BJ82" s="60">
        <f t="shared" si="92"/>
        <v>320.24200483294322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4.744192748694422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4.744192748694422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1.6</v>
      </c>
      <c r="BY82" s="13">
        <f>IF('Données projet'!$A$114&gt;35,BY81+BX82-CG81,IF(A82&lt;'Données projet'!$A$114,$BV$205^A82,IF(A82='Données projet'!$A$114,'Données projet'!$B$114,BY81+BX82-CG81)))</f>
        <v>157.39999999999989</v>
      </c>
      <c r="BZ82" s="14">
        <f>BY82*VLOOKUP('Données projet'!$B$12,Paramètres!$A$1:$I$89,3,0)*VLOOKUP('Données projet'!$B$12,Paramètres!$A$1:$I$89,5,0)</f>
        <v>127.68287999999991</v>
      </c>
      <c r="CA82" s="14">
        <f t="shared" si="93"/>
        <v>33.460381793568402</v>
      </c>
      <c r="CB82" s="22">
        <f t="shared" si="64"/>
        <v>280.65784762379809</v>
      </c>
      <c r="CC82" s="60">
        <f t="shared" si="65"/>
        <v>573.99118095713141</v>
      </c>
      <c r="CD82" s="60">
        <f ca="1">AVERAGE(OFFSET($CC$3,0,0,'Données projet'!$E$12+1,1))-AVERAGE(OFFSET($H$3,0,0,'Données projet'!$E$12+1,1))</f>
        <v>183.76011586303667</v>
      </c>
      <c r="CE82" s="60">
        <f t="shared" si="94"/>
        <v>174.66985829331708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275.55840000000012</v>
      </c>
      <c r="CV82" s="14">
        <f t="shared" si="95"/>
        <v>66.027499393879069</v>
      </c>
      <c r="CW82" s="22">
        <f t="shared" si="67"/>
        <v>594.92877477767286</v>
      </c>
      <c r="CX82" s="60">
        <f t="shared" si="68"/>
        <v>888.26210811100623</v>
      </c>
      <c r="CY82" s="60">
        <f ca="1">AVERAGE(OFFSET($CX$3,0,0,'Données projet'!$E$13+1,1))-AVERAGE(OFFSET($H$3,0,0,'Données projet'!$E$13+1,1))</f>
        <v>434.82222444324242</v>
      </c>
      <c r="CZ82" s="60">
        <f t="shared" si="96"/>
        <v>269.61868559913393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0">
        <f t="shared" si="55"/>
        <v>806.88744537039292</v>
      </c>
      <c r="S83" s="60">
        <f ca="1">AVERAGE(OFFSET($R$3,0,0,'Données projet'!$E$9+1,1))-AVERAGE(OFFSET($H$3,0,0,'Données projet'!$E$9+1,1))</f>
        <v>371.95849973474657</v>
      </c>
      <c r="T83" s="60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249.31920000000014</v>
      </c>
      <c r="AK83" s="14">
        <f t="shared" si="89"/>
        <v>60.440134650185556</v>
      </c>
      <c r="AL83" s="22">
        <f t="shared" si="58"/>
        <v>539.49750784907337</v>
      </c>
      <c r="AM83" s="60">
        <f t="shared" si="59"/>
        <v>832.83084118240663</v>
      </c>
      <c r="AN83" s="60">
        <f ca="1">AVERAGE(OFFSET($AM$3,0,0,'Données projet'!$E$10+1,1))-AVERAGE(OFFSET($H$3,0,0,'Données projet'!$E$10+1,1))</f>
        <v>389.12604446638119</v>
      </c>
      <c r="AO83" s="60">
        <f t="shared" si="90"/>
        <v>243.23852967152732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329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328.99999999999972</v>
      </c>
      <c r="BE83" s="14">
        <f>BD83*VLOOKUP('Données projet'!$B$11,Paramètres!$A$1:$I$89,3,0)*VLOOKUP('Données projet'!$B$11,Paramètres!$A$1:$I$89,5,0)</f>
        <v>241.22279999999978</v>
      </c>
      <c r="BF83" s="14">
        <f t="shared" si="91"/>
        <v>58.702543992248778</v>
      </c>
      <c r="BG83" s="22">
        <f t="shared" si="61"/>
        <v>522.36997411983293</v>
      </c>
      <c r="BH83" s="60">
        <f t="shared" si="62"/>
        <v>815.70330745316619</v>
      </c>
      <c r="BI83" s="60">
        <f ca="1">AVERAGE(OFFSET($BH$3,0,0,'Données projet'!$E$11+1,1))-AVERAGE(OFFSET($H$3,0,0,'Données projet'!$E$11+1,1))</f>
        <v>327.81662150328646</v>
      </c>
      <c r="BJ83" s="60">
        <f t="shared" si="92"/>
        <v>320.24200483294322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11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4.6511620225643746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4.6511620225643746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159</v>
      </c>
      <c r="BW83" s="13">
        <f>VLOOKUP(A83,'Données projet'!$A$113:$I$133,9,0)</f>
        <v>1.6</v>
      </c>
      <c r="BX83" s="13">
        <f t="array" ref="BX83">INDEX(BW:BW,MIN(IF(ISNUMBER(BW83:BW279),ROW(BW83:BW279),"")))</f>
        <v>1.6</v>
      </c>
      <c r="BY83" s="13">
        <f>IF('Données projet'!$A$114&gt;35,BY82+BX83-CG82,IF(A83&lt;'Données projet'!$A$114,$BV$205^A83,IF(A83='Données projet'!$A$114,'Données projet'!$B$114,BY82+BX83-CG82)))</f>
        <v>158.99999999999989</v>
      </c>
      <c r="BZ83" s="14">
        <f>BY83*VLOOKUP('Données projet'!$B$12,Paramètres!$A$1:$I$89,3,0)*VLOOKUP('Données projet'!$B$12,Paramètres!$A$1:$I$89,5,0)</f>
        <v>128.98079999999993</v>
      </c>
      <c r="CA83" s="14">
        <f t="shared" si="93"/>
        <v>33.76074436286941</v>
      </c>
      <c r="CB83" s="22">
        <f t="shared" si="64"/>
        <v>283.44152309866411</v>
      </c>
      <c r="CC83" s="60">
        <f t="shared" si="65"/>
        <v>576.77485643199748</v>
      </c>
      <c r="CD83" s="60">
        <f ca="1">AVERAGE(OFFSET($CC$3,0,0,'Données projet'!$E$12+1,1))-AVERAGE(OFFSET($H$3,0,0,'Données projet'!$E$12+1,1))</f>
        <v>183.76011586303667</v>
      </c>
      <c r="CE83" s="60">
        <f t="shared" si="94"/>
        <v>174.66985829331708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159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282.0168000000001</v>
      </c>
      <c r="CV83" s="14">
        <f t="shared" si="95"/>
        <v>67.393038505342176</v>
      </c>
      <c r="CW83" s="22">
        <f t="shared" si="67"/>
        <v>608.55546873013782</v>
      </c>
      <c r="CX83" s="60">
        <f t="shared" si="68"/>
        <v>901.88880206347108</v>
      </c>
      <c r="CY83" s="60">
        <f ca="1">AVERAGE(OFFSET($CX$3,0,0,'Données projet'!$E$13+1,1))-AVERAGE(OFFSET($H$3,0,0,'Données projet'!$E$13+1,1))</f>
        <v>434.82222444324242</v>
      </c>
      <c r="CZ83" s="60">
        <f t="shared" si="96"/>
        <v>269.61868559913393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0">
        <f t="shared" si="55"/>
        <v>777.37197605573681</v>
      </c>
      <c r="S84" s="60">
        <f ca="1">AVERAGE(OFFSET($R$3,0,0,'Données projet'!$E$9+1,1))-AVERAGE(OFFSET($H$3,0,0,'Données projet'!$E$9+1,1))</f>
        <v>371.95849973474657</v>
      </c>
      <c r="T84" s="60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234.66456000000011</v>
      </c>
      <c r="AK84" s="14">
        <f t="shared" si="89"/>
        <v>57.290086878049642</v>
      </c>
      <c r="AL84" s="22">
        <f t="shared" si="58"/>
        <v>508.48767664593657</v>
      </c>
      <c r="AM84" s="60">
        <f t="shared" si="59"/>
        <v>801.82100997926989</v>
      </c>
      <c r="AN84" s="60">
        <f ca="1">AVERAGE(OFFSET($AM$3,0,0,'Données projet'!$E$10+1,1))-AVERAGE(OFFSET($H$3,0,0,'Données projet'!$E$10+1,1))</f>
        <v>389.12604446638119</v>
      </c>
      <c r="AO84" s="60">
        <f t="shared" si="90"/>
        <v>243.23852967152732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317.99999999999972</v>
      </c>
      <c r="BE84" s="14">
        <f>BD84*VLOOKUP('Données projet'!$B$11,Paramètres!$A$1:$I$89,3,0)*VLOOKUP('Données projet'!$B$11,Paramètres!$A$1:$I$89,5,0)</f>
        <v>233.1575999999998</v>
      </c>
      <c r="BF84" s="14">
        <f t="shared" si="91"/>
        <v>56.964885721091697</v>
      </c>
      <c r="BG84" s="22">
        <f t="shared" si="61"/>
        <v>505.29666263090093</v>
      </c>
      <c r="BH84" s="60">
        <f t="shared" si="62"/>
        <v>798.62999596423424</v>
      </c>
      <c r="BI84" s="60">
        <f ca="1">AVERAGE(OFFSET($BH$3,0,0,'Données projet'!$E$11+1,1))-AVERAGE(OFFSET($H$3,0,0,'Données projet'!$E$11+1,1))</f>
        <v>327.81662150328646</v>
      </c>
      <c r="BJ84" s="60">
        <f t="shared" si="92"/>
        <v>320.24200483294322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4.5599555722305976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4.5599555722305976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-9.2222762759774927E-14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183.76011586303667</v>
      </c>
      <c r="CE84" s="60">
        <f t="shared" si="94"/>
        <v>174.66985829331708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265.44024000000013</v>
      </c>
      <c r="CV84" s="14">
        <f t="shared" si="95"/>
        <v>63.880615973031119</v>
      </c>
      <c r="CW84" s="22">
        <f t="shared" si="67"/>
        <v>573.5671574863627</v>
      </c>
      <c r="CX84" s="60">
        <f t="shared" si="68"/>
        <v>866.90049081969596</v>
      </c>
      <c r="CY84" s="60">
        <f ca="1">AVERAGE(OFFSET($CX$3,0,0,'Données projet'!$E$13+1,1))-AVERAGE(OFFSET($H$3,0,0,'Données projet'!$E$13+1,1))</f>
        <v>434.82222444324242</v>
      </c>
      <c r="CZ84" s="60">
        <f t="shared" si="96"/>
        <v>269.61868559913393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0">
        <f t="shared" si="55"/>
        <v>788.10916745495638</v>
      </c>
      <c r="S85" s="60">
        <f ca="1">AVERAGE(OFFSET($R$3,0,0,'Données projet'!$E$9+1,1))-AVERAGE(OFFSET($H$3,0,0,'Données projet'!$E$9+1,1))</f>
        <v>371.95849973474657</v>
      </c>
      <c r="T85" s="60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239.9935200000001</v>
      </c>
      <c r="AK85" s="14">
        <f t="shared" si="89"/>
        <v>58.438136276457072</v>
      </c>
      <c r="AL85" s="22">
        <f t="shared" si="58"/>
        <v>519.76846801482952</v>
      </c>
      <c r="AM85" s="60">
        <f t="shared" si="59"/>
        <v>813.10180134816278</v>
      </c>
      <c r="AN85" s="60">
        <f ca="1">AVERAGE(OFFSET($AM$3,0,0,'Données projet'!$E$10+1,1))-AVERAGE(OFFSET($H$3,0,0,'Données projet'!$E$10+1,1))</f>
        <v>389.12604446638119</v>
      </c>
      <c r="AO85" s="60">
        <f t="shared" si="90"/>
        <v>243.23852967152732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317.99999999999972</v>
      </c>
      <c r="BE85" s="14">
        <f>BD85*VLOOKUP('Données projet'!$B$11,Paramètres!$A$1:$I$89,3,0)*VLOOKUP('Données projet'!$B$11,Paramètres!$A$1:$I$89,5,0)</f>
        <v>233.1575999999998</v>
      </c>
      <c r="BF85" s="14">
        <f t="shared" si="91"/>
        <v>56.964885721091697</v>
      </c>
      <c r="BG85" s="22">
        <f t="shared" si="61"/>
        <v>505.29666263090093</v>
      </c>
      <c r="BH85" s="60">
        <f t="shared" si="62"/>
        <v>798.62999596423424</v>
      </c>
      <c r="BI85" s="60">
        <f ca="1">AVERAGE(OFFSET($BH$3,0,0,'Données projet'!$E$11+1,1))-AVERAGE(OFFSET($H$3,0,0,'Données projet'!$E$11+1,1))</f>
        <v>327.81662150328646</v>
      </c>
      <c r="BJ85" s="60">
        <f t="shared" si="92"/>
        <v>320.24200483294322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4.4705376247574238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4.4705376247574238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-9.2222762759774927E-14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183.76011586303667</v>
      </c>
      <c r="CE85" s="60">
        <f t="shared" si="94"/>
        <v>174.66985829331708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271.46808000000016</v>
      </c>
      <c r="CV85" s="14">
        <f t="shared" si="95"/>
        <v>65.160734519435991</v>
      </c>
      <c r="CW85" s="22">
        <f t="shared" si="67"/>
        <v>586.29518528801793</v>
      </c>
      <c r="CX85" s="60">
        <f t="shared" si="68"/>
        <v>879.6285186213513</v>
      </c>
      <c r="CY85" s="60">
        <f ca="1">AVERAGE(OFFSET($CX$3,0,0,'Données projet'!$E$13+1,1))-AVERAGE(OFFSET($H$3,0,0,'Données projet'!$E$13+1,1))</f>
        <v>434.82222444324242</v>
      </c>
      <c r="CZ85" s="60">
        <f t="shared" si="96"/>
        <v>269.61868559913393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0">
        <f t="shared" si="55"/>
        <v>798.84142205257444</v>
      </c>
      <c r="S86" s="60">
        <f ca="1">AVERAGE(OFFSET($R$3,0,0,'Données projet'!$E$9+1,1))-AVERAGE(OFFSET($H$3,0,0,'Données projet'!$E$9+1,1))</f>
        <v>371.95849973474657</v>
      </c>
      <c r="T86" s="60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245.3224800000001</v>
      </c>
      <c r="AK86" s="14">
        <f t="shared" si="89"/>
        <v>59.58322198263604</v>
      </c>
      <c r="AL86" s="22">
        <f t="shared" si="58"/>
        <v>531.04409761975785</v>
      </c>
      <c r="AM86" s="60">
        <f t="shared" si="59"/>
        <v>824.37743095309111</v>
      </c>
      <c r="AN86" s="60">
        <f ca="1">AVERAGE(OFFSET($AM$3,0,0,'Données projet'!$E$10+1,1))-AVERAGE(OFFSET($H$3,0,0,'Données projet'!$E$10+1,1))</f>
        <v>389.12604446638119</v>
      </c>
      <c r="AO86" s="60">
        <f t="shared" si="90"/>
        <v>243.23852967152732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317.99999999999972</v>
      </c>
      <c r="BE86" s="14">
        <f>BD86*VLOOKUP('Données projet'!$B$11,Paramètres!$A$1:$I$89,3,0)*VLOOKUP('Données projet'!$B$11,Paramètres!$A$1:$I$89,5,0)</f>
        <v>233.1575999999998</v>
      </c>
      <c r="BF86" s="14">
        <f t="shared" si="91"/>
        <v>56.964885721091697</v>
      </c>
      <c r="BG86" s="22">
        <f t="shared" si="61"/>
        <v>505.29666263090093</v>
      </c>
      <c r="BH86" s="60">
        <f t="shared" si="62"/>
        <v>798.62999596423424</v>
      </c>
      <c r="BI86" s="60">
        <f ca="1">AVERAGE(OFFSET($BH$3,0,0,'Données projet'!$E$11+1,1))-AVERAGE(OFFSET($H$3,0,0,'Données projet'!$E$11+1,1))</f>
        <v>327.81662150328646</v>
      </c>
      <c r="BJ86" s="60">
        <f t="shared" si="92"/>
        <v>320.24200483294322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4.3828731086946364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4.3828731086946364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-9.2222762759774927E-14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183.76011586303667</v>
      </c>
      <c r="CE86" s="60">
        <f t="shared" si="94"/>
        <v>174.66985829331708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277.49592000000013</v>
      </c>
      <c r="CV86" s="14">
        <f t="shared" si="95"/>
        <v>66.437548436795439</v>
      </c>
      <c r="CW86" s="22">
        <f t="shared" si="67"/>
        <v>599.01745752741897</v>
      </c>
      <c r="CX86" s="60">
        <f t="shared" si="68"/>
        <v>892.35079086075234</v>
      </c>
      <c r="CY86" s="60">
        <f ca="1">AVERAGE(OFFSET($CX$3,0,0,'Données projet'!$E$13+1,1))-AVERAGE(OFFSET($H$3,0,0,'Données projet'!$E$13+1,1))</f>
        <v>434.82222444324242</v>
      </c>
      <c r="CZ86" s="60">
        <f t="shared" si="96"/>
        <v>269.61868559913393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0">
        <f t="shared" si="55"/>
        <v>809.56885943743691</v>
      </c>
      <c r="S87" s="60">
        <f ca="1">AVERAGE(OFFSET($R$3,0,0,'Données projet'!$E$9+1,1))-AVERAGE(OFFSET($H$3,0,0,'Données projet'!$E$9+1,1))</f>
        <v>371.95849973474657</v>
      </c>
      <c r="T87" s="60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250.65144000000015</v>
      </c>
      <c r="AK87" s="14">
        <f t="shared" si="89"/>
        <v>60.725415788925183</v>
      </c>
      <c r="AL87" s="22">
        <f t="shared" si="58"/>
        <v>542.3146904990449</v>
      </c>
      <c r="AM87" s="60">
        <f t="shared" si="59"/>
        <v>835.64802383237816</v>
      </c>
      <c r="AN87" s="60">
        <f ca="1">AVERAGE(OFFSET($AM$3,0,0,'Données projet'!$E$10+1,1))-AVERAGE(OFFSET($H$3,0,0,'Données projet'!$E$10+1,1))</f>
        <v>389.12604446638119</v>
      </c>
      <c r="AO87" s="60">
        <f t="shared" si="90"/>
        <v>243.23852967152732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317.99999999999972</v>
      </c>
      <c r="BE87" s="14">
        <f>BD87*VLOOKUP('Données projet'!$B$11,Paramètres!$A$1:$I$89,3,0)*VLOOKUP('Données projet'!$B$11,Paramètres!$A$1:$I$89,5,0)</f>
        <v>233.1575999999998</v>
      </c>
      <c r="BF87" s="14">
        <f t="shared" si="91"/>
        <v>56.964885721091697</v>
      </c>
      <c r="BG87" s="22">
        <f t="shared" si="61"/>
        <v>505.29666263090093</v>
      </c>
      <c r="BH87" s="60">
        <f t="shared" si="62"/>
        <v>798.62999596423424</v>
      </c>
      <c r="BI87" s="60">
        <f ca="1">AVERAGE(OFFSET($BH$3,0,0,'Données projet'!$E$11+1,1))-AVERAGE(OFFSET($H$3,0,0,'Données projet'!$E$11+1,1))</f>
        <v>327.81662150328646</v>
      </c>
      <c r="BJ87" s="60">
        <f t="shared" si="92"/>
        <v>320.24200483294322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4.2969276403217656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4.2969276403217656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-9.2222762759774927E-14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183.76011586303667</v>
      </c>
      <c r="CE87" s="60">
        <f t="shared" si="94"/>
        <v>174.66985829331708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283.52376000000015</v>
      </c>
      <c r="CV87" s="14">
        <f t="shared" si="95"/>
        <v>67.711137776285355</v>
      </c>
      <c r="CW87" s="22">
        <f t="shared" si="67"/>
        <v>611.73411362703052</v>
      </c>
      <c r="CX87" s="60">
        <f t="shared" si="68"/>
        <v>905.0674469603639</v>
      </c>
      <c r="CY87" s="60">
        <f ca="1">AVERAGE(OFFSET($CX$3,0,0,'Données projet'!$E$13+1,1))-AVERAGE(OFFSET($H$3,0,0,'Données projet'!$E$13+1,1))</f>
        <v>434.82222444324242</v>
      </c>
      <c r="CZ87" s="60">
        <f t="shared" si="96"/>
        <v>269.61868559913393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0">
        <f t="shared" si="55"/>
        <v>820.29159382285434</v>
      </c>
      <c r="S88" s="60">
        <f ca="1">AVERAGE(OFFSET($R$3,0,0,'Données projet'!$E$9+1,1))-AVERAGE(OFFSET($H$3,0,0,'Données projet'!$E$9+1,1))</f>
        <v>371.95849973474657</v>
      </c>
      <c r="T88" s="60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255.98040000000015</v>
      </c>
      <c r="AK88" s="14">
        <f t="shared" si="89"/>
        <v>61.864786260587792</v>
      </c>
      <c r="AL88" s="22">
        <f t="shared" si="58"/>
        <v>553.58036607052395</v>
      </c>
      <c r="AM88" s="60">
        <f t="shared" si="59"/>
        <v>846.91369940385721</v>
      </c>
      <c r="AN88" s="60">
        <f ca="1">AVERAGE(OFFSET($AM$3,0,0,'Données projet'!$E$10+1,1))-AVERAGE(OFFSET($H$3,0,0,'Données projet'!$E$10+1,1))</f>
        <v>389.12604446638119</v>
      </c>
      <c r="AO88" s="60">
        <f t="shared" si="90"/>
        <v>243.23852967152732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317.99999999999972</v>
      </c>
      <c r="BE88" s="14">
        <f>BD88*VLOOKUP('Données projet'!$B$11,Paramètres!$A$1:$I$89,3,0)*VLOOKUP('Données projet'!$B$11,Paramètres!$A$1:$I$89,5,0)</f>
        <v>233.1575999999998</v>
      </c>
      <c r="BF88" s="14">
        <f t="shared" si="91"/>
        <v>56.964885721091697</v>
      </c>
      <c r="BG88" s="22">
        <f t="shared" si="61"/>
        <v>505.29666263090093</v>
      </c>
      <c r="BH88" s="60">
        <f t="shared" si="62"/>
        <v>798.62999596423424</v>
      </c>
      <c r="BI88" s="60">
        <f ca="1">AVERAGE(OFFSET($BH$3,0,0,'Données projet'!$E$11+1,1))-AVERAGE(OFFSET($H$3,0,0,'Données projet'!$E$11+1,1))</f>
        <v>327.81662150328646</v>
      </c>
      <c r="BJ88" s="60">
        <f t="shared" si="92"/>
        <v>320.24200483294322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4.2126675101621274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4.2126675101621274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-9.2222762759774927E-14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183.76011586303667</v>
      </c>
      <c r="CE88" s="60">
        <f t="shared" si="94"/>
        <v>174.66985829331708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289.55160000000018</v>
      </c>
      <c r="CV88" s="14">
        <f t="shared" si="95"/>
        <v>68.981578990770117</v>
      </c>
      <c r="CW88" s="22">
        <f t="shared" si="67"/>
        <v>624.44528674225819</v>
      </c>
      <c r="CX88" s="60">
        <f t="shared" si="68"/>
        <v>917.77862007559156</v>
      </c>
      <c r="CY88" s="60">
        <f ca="1">AVERAGE(OFFSET($CX$3,0,0,'Données projet'!$E$13+1,1))-AVERAGE(OFFSET($H$3,0,0,'Données projet'!$E$13+1,1))</f>
        <v>434.82222444324242</v>
      </c>
      <c r="CZ88" s="60">
        <f t="shared" si="96"/>
        <v>269.61868559913393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0">
        <f t="shared" si="55"/>
        <v>790.40934773559309</v>
      </c>
      <c r="S89" s="60">
        <f ca="1">AVERAGE(OFFSET($R$3,0,0,'Données projet'!$E$9+1,1))-AVERAGE(OFFSET($H$3,0,0,'Données projet'!$E$9+1,1))</f>
        <v>371.95849973474657</v>
      </c>
      <c r="T89" s="60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241.13544000000016</v>
      </c>
      <c r="AK89" s="14">
        <f t="shared" si="89"/>
        <v>58.6837587821827</v>
      </c>
      <c r="AL89" s="22">
        <f t="shared" si="58"/>
        <v>522.18510454563523</v>
      </c>
      <c r="AM89" s="60">
        <f t="shared" si="59"/>
        <v>815.5184378789686</v>
      </c>
      <c r="AN89" s="60">
        <f ca="1">AVERAGE(OFFSET($AM$3,0,0,'Données projet'!$E$10+1,1))-AVERAGE(OFFSET($H$3,0,0,'Données projet'!$E$10+1,1))</f>
        <v>389.12604446638119</v>
      </c>
      <c r="AO89" s="60">
        <f t="shared" si="90"/>
        <v>243.23852967152732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317.99999999999972</v>
      </c>
      <c r="BE89" s="14">
        <f>BD89*VLOOKUP('Données projet'!$B$11,Paramètres!$A$1:$I$89,3,0)*VLOOKUP('Données projet'!$B$11,Paramètres!$A$1:$I$89,5,0)</f>
        <v>233.1575999999998</v>
      </c>
      <c r="BF89" s="14">
        <f t="shared" si="91"/>
        <v>56.964885721091697</v>
      </c>
      <c r="BG89" s="22">
        <f t="shared" si="61"/>
        <v>505.29666263090093</v>
      </c>
      <c r="BH89" s="60">
        <f t="shared" si="62"/>
        <v>798.62999596423424</v>
      </c>
      <c r="BI89" s="60">
        <f ca="1">AVERAGE(OFFSET($BH$3,0,0,'Données projet'!$E$11+1,1))-AVERAGE(OFFSET($H$3,0,0,'Données projet'!$E$11+1,1))</f>
        <v>327.81662150328646</v>
      </c>
      <c r="BJ89" s="60">
        <f t="shared" si="92"/>
        <v>320.24200483294322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4.130059669761315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4.130059669761315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-9.2222762759774927E-14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183.76011586303667</v>
      </c>
      <c r="CE89" s="60">
        <f t="shared" si="94"/>
        <v>174.66985829331708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272.75976000000014</v>
      </c>
      <c r="CV89" s="14">
        <f t="shared" si="95"/>
        <v>65.434612913022562</v>
      </c>
      <c r="CW89" s="22">
        <f t="shared" si="67"/>
        <v>589.02186615684775</v>
      </c>
      <c r="CX89" s="60">
        <f t="shared" si="68"/>
        <v>882.35519949018112</v>
      </c>
      <c r="CY89" s="60">
        <f ca="1">AVERAGE(OFFSET($CX$3,0,0,'Données projet'!$E$13+1,1))-AVERAGE(OFFSET($H$3,0,0,'Données projet'!$E$13+1,1))</f>
        <v>434.82222444324242</v>
      </c>
      <c r="CZ89" s="60">
        <f t="shared" si="96"/>
        <v>269.61868559913393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0">
        <f t="shared" si="55"/>
        <v>800.75738581526605</v>
      </c>
      <c r="S90" s="60">
        <f ca="1">AVERAGE(OFFSET($R$3,0,0,'Données projet'!$E$9+1,1))-AVERAGE(OFFSET($H$3,0,0,'Données projet'!$E$9+1,1))</f>
        <v>371.95849973474657</v>
      </c>
      <c r="T90" s="60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246.27408000000014</v>
      </c>
      <c r="AK90" s="14">
        <f t="shared" si="89"/>
        <v>59.787395242924525</v>
      </c>
      <c r="AL90" s="22">
        <f t="shared" si="58"/>
        <v>533.05706938142703</v>
      </c>
      <c r="AM90" s="60">
        <f t="shared" si="59"/>
        <v>826.39040271476028</v>
      </c>
      <c r="AN90" s="60">
        <f ca="1">AVERAGE(OFFSET($AM$3,0,0,'Données projet'!$E$10+1,1))-AVERAGE(OFFSET($H$3,0,0,'Données projet'!$E$10+1,1))</f>
        <v>389.12604446638119</v>
      </c>
      <c r="AO90" s="60">
        <f t="shared" si="90"/>
        <v>243.23852967152732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317.99999999999972</v>
      </c>
      <c r="BE90" s="14">
        <f>BD90*VLOOKUP('Données projet'!$B$11,Paramètres!$A$1:$I$89,3,0)*VLOOKUP('Données projet'!$B$11,Paramètres!$A$1:$I$89,5,0)</f>
        <v>233.1575999999998</v>
      </c>
      <c r="BF90" s="14">
        <f t="shared" si="91"/>
        <v>56.964885721091697</v>
      </c>
      <c r="BG90" s="22">
        <f t="shared" si="61"/>
        <v>505.29666263090093</v>
      </c>
      <c r="BH90" s="60">
        <f t="shared" si="62"/>
        <v>798.62999596423424</v>
      </c>
      <c r="BI90" s="60">
        <f ca="1">AVERAGE(OFFSET($BH$3,0,0,'Données projet'!$E$11+1,1))-AVERAGE(OFFSET($H$3,0,0,'Données projet'!$E$11+1,1))</f>
        <v>327.81662150328646</v>
      </c>
      <c r="BJ90" s="60">
        <f t="shared" si="92"/>
        <v>320.24200483294322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4.0490717187249547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4.0490717187249547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-9.2222762759774927E-14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183.76011586303667</v>
      </c>
      <c r="CE90" s="60">
        <f t="shared" si="94"/>
        <v>174.66985829331708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278.5723200000001</v>
      </c>
      <c r="CV90" s="14">
        <f t="shared" si="95"/>
        <v>66.665209352377815</v>
      </c>
      <c r="CW90" s="22">
        <f t="shared" si="67"/>
        <v>601.28869695539152</v>
      </c>
      <c r="CX90" s="60">
        <f t="shared" si="68"/>
        <v>894.62203028872477</v>
      </c>
      <c r="CY90" s="60">
        <f ca="1">AVERAGE(OFFSET($CX$3,0,0,'Données projet'!$E$13+1,1))-AVERAGE(OFFSET($H$3,0,0,'Données projet'!$E$13+1,1))</f>
        <v>434.82222444324242</v>
      </c>
      <c r="CZ90" s="60">
        <f t="shared" si="96"/>
        <v>269.61868559913393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0">
        <f t="shared" si="55"/>
        <v>811.10096397458346</v>
      </c>
      <c r="S91" s="60">
        <f ca="1">AVERAGE(OFFSET($R$3,0,0,'Données projet'!$E$9+1,1))-AVERAGE(OFFSET($H$3,0,0,'Données projet'!$E$9+1,1))</f>
        <v>371.95849973474657</v>
      </c>
      <c r="T91" s="60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251.41272000000012</v>
      </c>
      <c r="AK91" s="14">
        <f t="shared" si="89"/>
        <v>60.888354295829252</v>
      </c>
      <c r="AL91" s="22">
        <f t="shared" si="58"/>
        <v>543.92437106523619</v>
      </c>
      <c r="AM91" s="60">
        <f t="shared" si="59"/>
        <v>837.25770439856956</v>
      </c>
      <c r="AN91" s="60">
        <f ca="1">AVERAGE(OFFSET($AM$3,0,0,'Données projet'!$E$10+1,1))-AVERAGE(OFFSET($H$3,0,0,'Données projet'!$E$10+1,1))</f>
        <v>389.12604446638119</v>
      </c>
      <c r="AO91" s="60">
        <f t="shared" si="90"/>
        <v>243.23852967152732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317.99999999999972</v>
      </c>
      <c r="BE91" s="14">
        <f>BD91*VLOOKUP('Données projet'!$B$11,Paramètres!$A$1:$I$89,3,0)*VLOOKUP('Données projet'!$B$11,Paramètres!$A$1:$I$89,5,0)</f>
        <v>233.1575999999998</v>
      </c>
      <c r="BF91" s="14">
        <f t="shared" si="91"/>
        <v>56.964885721091697</v>
      </c>
      <c r="BG91" s="22">
        <f t="shared" si="61"/>
        <v>505.29666263090093</v>
      </c>
      <c r="BH91" s="60">
        <f t="shared" si="62"/>
        <v>798.62999596423424</v>
      </c>
      <c r="BI91" s="60">
        <f ca="1">AVERAGE(OFFSET($BH$3,0,0,'Données projet'!$E$11+1,1))-AVERAGE(OFFSET($H$3,0,0,'Données projet'!$E$11+1,1))</f>
        <v>327.81662150328646</v>
      </c>
      <c r="BJ91" s="60">
        <f t="shared" si="92"/>
        <v>320.24200483294322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3.9696718920106453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3.9696718920106453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-9.2222762759774927E-14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183.76011586303667</v>
      </c>
      <c r="CE91" s="60">
        <f t="shared" si="94"/>
        <v>174.66985829331708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284.38488000000012</v>
      </c>
      <c r="CV91" s="14">
        <f t="shared" si="95"/>
        <v>67.892820380623348</v>
      </c>
      <c r="CW91" s="22">
        <f t="shared" si="67"/>
        <v>613.55032816291907</v>
      </c>
      <c r="CX91" s="60">
        <f t="shared" si="68"/>
        <v>906.88366149625244</v>
      </c>
      <c r="CY91" s="60">
        <f ca="1">AVERAGE(OFFSET($CX$3,0,0,'Données projet'!$E$13+1,1))-AVERAGE(OFFSET($H$3,0,0,'Données projet'!$E$13+1,1))</f>
        <v>434.82222444324242</v>
      </c>
      <c r="CZ91" s="60">
        <f t="shared" si="96"/>
        <v>269.61868559913393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0">
        <f t="shared" si="55"/>
        <v>821.44018387408414</v>
      </c>
      <c r="S92" s="60">
        <f ca="1">AVERAGE(OFFSET($R$3,0,0,'Données projet'!$E$9+1,1))-AVERAGE(OFFSET($H$3,0,0,'Données projet'!$E$9+1,1))</f>
        <v>371.95849973474657</v>
      </c>
      <c r="T92" s="60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256.5513600000001</v>
      </c>
      <c r="AK92" s="14">
        <f t="shared" si="89"/>
        <v>61.986696970400196</v>
      </c>
      <c r="AL92" s="22">
        <f t="shared" si="58"/>
        <v>554.78711589011391</v>
      </c>
      <c r="AM92" s="60">
        <f t="shared" si="59"/>
        <v>848.12044922344717</v>
      </c>
      <c r="AN92" s="60">
        <f ca="1">AVERAGE(OFFSET($AM$3,0,0,'Données projet'!$E$10+1,1))-AVERAGE(OFFSET($H$3,0,0,'Données projet'!$E$10+1,1))</f>
        <v>389.12604446638119</v>
      </c>
      <c r="AO92" s="60">
        <f t="shared" si="90"/>
        <v>243.23852967152732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317.99999999999972</v>
      </c>
      <c r="BE92" s="14">
        <f>BD92*VLOOKUP('Données projet'!$B$11,Paramètres!$A$1:$I$89,3,0)*VLOOKUP('Données projet'!$B$11,Paramètres!$A$1:$I$89,5,0)</f>
        <v>233.1575999999998</v>
      </c>
      <c r="BF92" s="14">
        <f t="shared" si="91"/>
        <v>56.964885721091697</v>
      </c>
      <c r="BG92" s="22">
        <f t="shared" si="61"/>
        <v>505.29666263090093</v>
      </c>
      <c r="BH92" s="60">
        <f t="shared" si="62"/>
        <v>798.62999596423424</v>
      </c>
      <c r="BI92" s="60">
        <f ca="1">AVERAGE(OFFSET($BH$3,0,0,'Données projet'!$E$11+1,1))-AVERAGE(OFFSET($H$3,0,0,'Données projet'!$E$11+1,1))</f>
        <v>327.81662150328646</v>
      </c>
      <c r="BJ92" s="60">
        <f t="shared" si="92"/>
        <v>320.24200483294322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3.8918290474690909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3.8918290474690909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-9.2222762759774927E-14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183.76011586303667</v>
      </c>
      <c r="CE92" s="60">
        <f t="shared" si="94"/>
        <v>174.66985829331708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290.19744000000003</v>
      </c>
      <c r="CV92" s="14">
        <f t="shared" si="95"/>
        <v>69.117514047966083</v>
      </c>
      <c r="CW92" s="22">
        <f t="shared" si="67"/>
        <v>625.80687830020759</v>
      </c>
      <c r="CX92" s="60">
        <f t="shared" si="68"/>
        <v>919.14021163354096</v>
      </c>
      <c r="CY92" s="60">
        <f ca="1">AVERAGE(OFFSET($CX$3,0,0,'Données projet'!$E$13+1,1))-AVERAGE(OFFSET($H$3,0,0,'Données projet'!$E$13+1,1))</f>
        <v>434.82222444324242</v>
      </c>
      <c r="CZ92" s="60">
        <f t="shared" si="96"/>
        <v>269.61868559913393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0">
        <f t="shared" si="55"/>
        <v>831.77514286899191</v>
      </c>
      <c r="S93" s="60">
        <f ca="1">AVERAGE(OFFSET($R$3,0,0,'Données projet'!$E$9+1,1))-AVERAGE(OFFSET($H$3,0,0,'Données projet'!$E$9+1,1))</f>
        <v>371.95849973474657</v>
      </c>
      <c r="T93" s="60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261.69000000000005</v>
      </c>
      <c r="AK93" s="14">
        <f t="shared" si="89"/>
        <v>63.0824817115464</v>
      </c>
      <c r="AL93" s="22">
        <f t="shared" si="58"/>
        <v>565.64540564761012</v>
      </c>
      <c r="AM93" s="60">
        <f t="shared" si="59"/>
        <v>858.97873898094349</v>
      </c>
      <c r="AN93" s="60">
        <f ca="1">AVERAGE(OFFSET($AM$3,0,0,'Données projet'!$E$10+1,1))-AVERAGE(OFFSET($H$3,0,0,'Données projet'!$E$10+1,1))</f>
        <v>389.12604446638119</v>
      </c>
      <c r="AO93" s="60">
        <f t="shared" si="90"/>
        <v>243.23852967152732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317.99999999999972</v>
      </c>
      <c r="BE93" s="14">
        <f>BD93*VLOOKUP('Données projet'!$B$11,Paramètres!$A$1:$I$89,3,0)*VLOOKUP('Données projet'!$B$11,Paramètres!$A$1:$I$89,5,0)</f>
        <v>233.1575999999998</v>
      </c>
      <c r="BF93" s="14">
        <f t="shared" si="91"/>
        <v>56.964885721091697</v>
      </c>
      <c r="BG93" s="22">
        <f t="shared" si="61"/>
        <v>505.29666263090093</v>
      </c>
      <c r="BH93" s="60">
        <f t="shared" si="62"/>
        <v>798.62999596423424</v>
      </c>
      <c r="BI93" s="60">
        <f ca="1">AVERAGE(OFFSET($BH$3,0,0,'Données projet'!$E$11+1,1))-AVERAGE(OFFSET($H$3,0,0,'Données projet'!$E$11+1,1))</f>
        <v>327.81662150328646</v>
      </c>
      <c r="BJ93" s="60">
        <f t="shared" si="92"/>
        <v>320.24200483294322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3.8155126536295496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3.8155126536295496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-9.2222762759774927E-14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183.76011586303667</v>
      </c>
      <c r="CE93" s="60">
        <f t="shared" si="94"/>
        <v>174.66985829331708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296.01000000000005</v>
      </c>
      <c r="CV93" s="14">
        <f t="shared" si="95"/>
        <v>70.339355522692159</v>
      </c>
      <c r="CW93" s="22">
        <f t="shared" si="67"/>
        <v>638.05846086868894</v>
      </c>
      <c r="CX93" s="60">
        <f t="shared" si="68"/>
        <v>931.39179420202231</v>
      </c>
      <c r="CY93" s="60">
        <f ca="1">AVERAGE(OFFSET($CX$3,0,0,'Données projet'!$E$13+1,1))-AVERAGE(OFFSET($H$3,0,0,'Données projet'!$E$13+1,1))</f>
        <v>434.82222444324242</v>
      </c>
      <c r="CZ93" s="60">
        <f t="shared" si="96"/>
        <v>269.61868559913393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0">
        <f t="shared" si="55"/>
        <v>801.14056019463965</v>
      </c>
      <c r="S94" s="60">
        <f ca="1">AVERAGE(OFFSET($R$3,0,0,'Données projet'!$E$9+1,1))-AVERAGE(OFFSET($H$3,0,0,'Données projet'!$E$9+1,1))</f>
        <v>371.95849973474657</v>
      </c>
      <c r="T94" s="60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246.46440000000007</v>
      </c>
      <c r="AK94" s="14">
        <f t="shared" si="89"/>
        <v>59.828218865086818</v>
      </c>
      <c r="AL94" s="22">
        <f t="shared" si="58"/>
        <v>533.45964452335954</v>
      </c>
      <c r="AM94" s="60">
        <f t="shared" si="59"/>
        <v>826.79297785669291</v>
      </c>
      <c r="AN94" s="60">
        <f ca="1">AVERAGE(OFFSET($AM$3,0,0,'Données projet'!$E$10+1,1))-AVERAGE(OFFSET($H$3,0,0,'Données projet'!$E$10+1,1))</f>
        <v>389.12604446638119</v>
      </c>
      <c r="AO94" s="60">
        <f t="shared" si="90"/>
        <v>243.23852967152732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317.99999999999972</v>
      </c>
      <c r="BE94" s="14">
        <f>BD94*VLOOKUP('Données projet'!$B$11,Paramètres!$A$1:$I$89,3,0)*VLOOKUP('Données projet'!$B$11,Paramètres!$A$1:$I$89,5,0)</f>
        <v>233.1575999999998</v>
      </c>
      <c r="BF94" s="14">
        <f t="shared" si="91"/>
        <v>56.964885721091697</v>
      </c>
      <c r="BG94" s="22">
        <f t="shared" si="61"/>
        <v>505.29666263090093</v>
      </c>
      <c r="BH94" s="60">
        <f t="shared" si="62"/>
        <v>798.62999596423424</v>
      </c>
      <c r="BI94" s="60">
        <f ca="1">AVERAGE(OFFSET($BH$3,0,0,'Données projet'!$E$11+1,1))-AVERAGE(OFFSET($H$3,0,0,'Données projet'!$E$11+1,1))</f>
        <v>327.81662150328646</v>
      </c>
      <c r="BJ94" s="60">
        <f t="shared" si="92"/>
        <v>320.24200483294322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3.7406927777247976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3.7406927777247976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-9.2222762759774927E-14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183.76011586303667</v>
      </c>
      <c r="CE94" s="60">
        <f t="shared" si="94"/>
        <v>174.66985829331708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278.78760000000005</v>
      </c>
      <c r="CV94" s="14">
        <f t="shared" si="95"/>
        <v>66.710729236743305</v>
      </c>
      <c r="CW94" s="22">
        <f t="shared" si="67"/>
        <v>601.74292342066133</v>
      </c>
      <c r="CX94" s="60">
        <f t="shared" si="68"/>
        <v>895.07625675399458</v>
      </c>
      <c r="CY94" s="60">
        <f ca="1">AVERAGE(OFFSET($CX$3,0,0,'Données projet'!$E$13+1,1))-AVERAGE(OFFSET($H$3,0,0,'Données projet'!$E$13+1,1))</f>
        <v>434.82222444324242</v>
      </c>
      <c r="CZ94" s="60">
        <f t="shared" si="96"/>
        <v>269.61868559913393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0">
        <f t="shared" si="55"/>
        <v>810.71794681982306</v>
      </c>
      <c r="S95" s="60">
        <f ca="1">AVERAGE(OFFSET($R$3,0,0,'Données projet'!$E$9+1,1))-AVERAGE(OFFSET($H$3,0,0,'Données projet'!$E$9+1,1))</f>
        <v>371.95849973474657</v>
      </c>
      <c r="T95" s="60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251.22240000000005</v>
      </c>
      <c r="AK95" s="14">
        <f t="shared" si="89"/>
        <v>60.847625059749809</v>
      </c>
      <c r="AL95" s="22">
        <f t="shared" si="58"/>
        <v>543.52196031239771</v>
      </c>
      <c r="AM95" s="60">
        <f t="shared" si="59"/>
        <v>836.85529364573108</v>
      </c>
      <c r="AN95" s="60">
        <f ca="1">AVERAGE(OFFSET($AM$3,0,0,'Données projet'!$E$10+1,1))-AVERAGE(OFFSET($H$3,0,0,'Données projet'!$E$10+1,1))</f>
        <v>389.12604446638119</v>
      </c>
      <c r="AO95" s="60">
        <f t="shared" si="90"/>
        <v>243.23852967152732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317.99999999999972</v>
      </c>
      <c r="BE95" s="14">
        <f>BD95*VLOOKUP('Données projet'!$B$11,Paramètres!$A$1:$I$89,3,0)*VLOOKUP('Données projet'!$B$11,Paramètres!$A$1:$I$89,5,0)</f>
        <v>233.1575999999998</v>
      </c>
      <c r="BF95" s="14">
        <f t="shared" si="91"/>
        <v>56.964885721091697</v>
      </c>
      <c r="BG95" s="22">
        <f t="shared" si="61"/>
        <v>505.29666263090093</v>
      </c>
      <c r="BH95" s="60">
        <f t="shared" si="62"/>
        <v>798.62999596423424</v>
      </c>
      <c r="BI95" s="60">
        <f ca="1">AVERAGE(OFFSET($BH$3,0,0,'Données projet'!$E$11+1,1))-AVERAGE(OFFSET($H$3,0,0,'Données projet'!$E$11+1,1))</f>
        <v>327.81662150328646</v>
      </c>
      <c r="BJ95" s="60">
        <f t="shared" si="92"/>
        <v>320.24200483294322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3.6673400739509199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3.6673400739509199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-9.2222762759774927E-14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183.76011586303667</v>
      </c>
      <c r="CE95" s="60">
        <f t="shared" si="94"/>
        <v>174.66985829331708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284.16960000000006</v>
      </c>
      <c r="CV95" s="14">
        <f t="shared" si="95"/>
        <v>67.847405740313931</v>
      </c>
      <c r="CW95" s="22">
        <f t="shared" si="67"/>
        <v>613.0962849977135</v>
      </c>
      <c r="CX95" s="60">
        <f t="shared" si="68"/>
        <v>906.42961833104687</v>
      </c>
      <c r="CY95" s="60">
        <f ca="1">AVERAGE(OFFSET($CX$3,0,0,'Données projet'!$E$13+1,1))-AVERAGE(OFFSET($H$3,0,0,'Données projet'!$E$13+1,1))</f>
        <v>434.82222444324242</v>
      </c>
      <c r="CZ95" s="60">
        <f t="shared" si="96"/>
        <v>269.61868559913393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0">
        <f t="shared" si="55"/>
        <v>820.29159382285411</v>
      </c>
      <c r="S96" s="60">
        <f ca="1">AVERAGE(OFFSET($R$3,0,0,'Données projet'!$E$9+1,1))-AVERAGE(OFFSET($H$3,0,0,'Données projet'!$E$9+1,1))</f>
        <v>371.95849973474657</v>
      </c>
      <c r="T96" s="60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255.98040000000006</v>
      </c>
      <c r="AK96" s="14">
        <f t="shared" si="89"/>
        <v>61.864786260587792</v>
      </c>
      <c r="AL96" s="22">
        <f t="shared" si="58"/>
        <v>553.58036607052384</v>
      </c>
      <c r="AM96" s="60">
        <f t="shared" si="59"/>
        <v>846.91369940385721</v>
      </c>
      <c r="AN96" s="60">
        <f ca="1">AVERAGE(OFFSET($AM$3,0,0,'Données projet'!$E$10+1,1))-AVERAGE(OFFSET($H$3,0,0,'Données projet'!$E$10+1,1))</f>
        <v>389.12604446638119</v>
      </c>
      <c r="AO96" s="60">
        <f t="shared" si="90"/>
        <v>243.23852967152732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317.99999999999972</v>
      </c>
      <c r="BE96" s="14">
        <f>BD96*VLOOKUP('Données projet'!$B$11,Paramètres!$A$1:$I$89,3,0)*VLOOKUP('Données projet'!$B$11,Paramètres!$A$1:$I$89,5,0)</f>
        <v>233.1575999999998</v>
      </c>
      <c r="BF96" s="14">
        <f t="shared" si="91"/>
        <v>56.964885721091697</v>
      </c>
      <c r="BG96" s="22">
        <f t="shared" si="61"/>
        <v>505.29666263090093</v>
      </c>
      <c r="BH96" s="60">
        <f t="shared" si="62"/>
        <v>798.62999596423424</v>
      </c>
      <c r="BI96" s="60">
        <f ca="1">AVERAGE(OFFSET($BH$3,0,0,'Données projet'!$E$11+1,1))-AVERAGE(OFFSET($H$3,0,0,'Données projet'!$E$11+1,1))</f>
        <v>327.81662150328646</v>
      </c>
      <c r="BJ96" s="60">
        <f t="shared" si="92"/>
        <v>320.24200483294322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3.5954257719573164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3.5954257719573164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-9.2222762759774927E-14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183.76011586303667</v>
      </c>
      <c r="CE96" s="60">
        <f t="shared" si="94"/>
        <v>174.66985829331708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289.55160000000001</v>
      </c>
      <c r="CV96" s="14">
        <f t="shared" si="95"/>
        <v>68.981578990770117</v>
      </c>
      <c r="CW96" s="22">
        <f t="shared" si="67"/>
        <v>624.44528674225796</v>
      </c>
      <c r="CX96" s="60">
        <f t="shared" si="68"/>
        <v>917.77862007559133</v>
      </c>
      <c r="CY96" s="60">
        <f ca="1">AVERAGE(OFFSET($CX$3,0,0,'Données projet'!$E$13+1,1))-AVERAGE(OFFSET($H$3,0,0,'Données projet'!$E$13+1,1))</f>
        <v>434.82222444324242</v>
      </c>
      <c r="CZ96" s="60">
        <f t="shared" si="96"/>
        <v>269.61868559913393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0">
        <f t="shared" si="55"/>
        <v>829.86157872948456</v>
      </c>
      <c r="S97" s="60">
        <f ca="1">AVERAGE(OFFSET($R$3,0,0,'Données projet'!$E$9+1,1))-AVERAGE(OFFSET($H$3,0,0,'Données projet'!$E$9+1,1))</f>
        <v>371.95849973474657</v>
      </c>
      <c r="T97" s="60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260.73840000000007</v>
      </c>
      <c r="AK97" s="14">
        <f t="shared" si="89"/>
        <v>62.879749008354764</v>
      </c>
      <c r="AL97" s="22">
        <f t="shared" si="58"/>
        <v>563.634942856218</v>
      </c>
      <c r="AM97" s="60">
        <f t="shared" si="59"/>
        <v>856.96827618955126</v>
      </c>
      <c r="AN97" s="60">
        <f ca="1">AVERAGE(OFFSET($AM$3,0,0,'Données projet'!$E$10+1,1))-AVERAGE(OFFSET($H$3,0,0,'Données projet'!$E$10+1,1))</f>
        <v>389.12604446638119</v>
      </c>
      <c r="AO97" s="60">
        <f t="shared" si="90"/>
        <v>243.23852967152732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317.99999999999972</v>
      </c>
      <c r="BE97" s="14">
        <f>BD97*VLOOKUP('Données projet'!$B$11,Paramètres!$A$1:$I$89,3,0)*VLOOKUP('Données projet'!$B$11,Paramètres!$A$1:$I$89,5,0)</f>
        <v>233.1575999999998</v>
      </c>
      <c r="BF97" s="14">
        <f t="shared" si="91"/>
        <v>56.964885721091697</v>
      </c>
      <c r="BG97" s="22">
        <f t="shared" si="61"/>
        <v>505.29666263090093</v>
      </c>
      <c r="BH97" s="60">
        <f t="shared" si="62"/>
        <v>798.62999596423424</v>
      </c>
      <c r="BI97" s="60">
        <f ca="1">AVERAGE(OFFSET($BH$3,0,0,'Données projet'!$E$11+1,1))-AVERAGE(OFFSET($H$3,0,0,'Données projet'!$E$11+1,1))</f>
        <v>327.81662150328646</v>
      </c>
      <c r="BJ97" s="60">
        <f t="shared" si="92"/>
        <v>320.24200483294322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3.524921665562414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3.524921665562414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-9.2222762759774927E-14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183.76011586303667</v>
      </c>
      <c r="CE97" s="60">
        <f t="shared" si="94"/>
        <v>174.66985829331708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294.93360000000007</v>
      </c>
      <c r="CV97" s="14">
        <f t="shared" si="95"/>
        <v>70.113300882814869</v>
      </c>
      <c r="CW97" s="22">
        <f t="shared" si="67"/>
        <v>635.79001903756932</v>
      </c>
      <c r="CX97" s="60">
        <f t="shared" si="68"/>
        <v>929.12335237090269</v>
      </c>
      <c r="CY97" s="60">
        <f ca="1">AVERAGE(OFFSET($CX$3,0,0,'Données projet'!$E$13+1,1))-AVERAGE(OFFSET($H$3,0,0,'Données projet'!$E$13+1,1))</f>
        <v>434.82222444324242</v>
      </c>
      <c r="CZ97" s="60">
        <f t="shared" si="96"/>
        <v>269.61868559913393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0">
        <f t="shared" si="55"/>
        <v>839.42797607406919</v>
      </c>
      <c r="S98" s="60">
        <f ca="1">AVERAGE(OFFSET($R$3,0,0,'Données projet'!$E$9+1,1))-AVERAGE(OFFSET($H$3,0,0,'Données projet'!$E$9+1,1))</f>
        <v>371.95849973474657</v>
      </c>
      <c r="T98" s="60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265.49640000000005</v>
      </c>
      <c r="AK98" s="14">
        <f t="shared" si="89"/>
        <v>63.892558047989588</v>
      </c>
      <c r="AL98" s="22">
        <f t="shared" si="58"/>
        <v>573.68576860024859</v>
      </c>
      <c r="AM98" s="60">
        <f t="shared" si="59"/>
        <v>867.01910193358185</v>
      </c>
      <c r="AN98" s="60">
        <f ca="1">AVERAGE(OFFSET($AM$3,0,0,'Données projet'!$E$10+1,1))-AVERAGE(OFFSET($H$3,0,0,'Données projet'!$E$10+1,1))</f>
        <v>389.12604446638119</v>
      </c>
      <c r="AO98" s="60">
        <f t="shared" si="90"/>
        <v>243.23852967152732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317.99999999999972</v>
      </c>
      <c r="BE98" s="14">
        <f>BD98*VLOOKUP('Données projet'!$B$11,Paramètres!$A$1:$I$89,3,0)*VLOOKUP('Données projet'!$B$11,Paramètres!$A$1:$I$89,5,0)</f>
        <v>233.1575999999998</v>
      </c>
      <c r="BF98" s="14">
        <f t="shared" si="91"/>
        <v>56.964885721091697</v>
      </c>
      <c r="BG98" s="22">
        <f t="shared" si="61"/>
        <v>505.29666263090093</v>
      </c>
      <c r="BH98" s="60">
        <f t="shared" si="62"/>
        <v>798.62999596423424</v>
      </c>
      <c r="BI98" s="60">
        <f ca="1">AVERAGE(OFFSET($BH$3,0,0,'Données projet'!$E$11+1,1))-AVERAGE(OFFSET($H$3,0,0,'Données projet'!$E$11+1,1))</f>
        <v>327.81662150328646</v>
      </c>
      <c r="BJ98" s="60">
        <f t="shared" si="92"/>
        <v>320.24200483294322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3.4558001016906572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3.4558001016906572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-9.2222762759774927E-14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183.76011586303667</v>
      </c>
      <c r="CE98" s="60">
        <f t="shared" si="94"/>
        <v>174.66985829331708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300.31560000000002</v>
      </c>
      <c r="CV98" s="14">
        <f t="shared" si="95"/>
        <v>71.242621308749136</v>
      </c>
      <c r="CW98" s="22">
        <f t="shared" si="67"/>
        <v>647.1305687794046</v>
      </c>
      <c r="CX98" s="60">
        <f t="shared" si="68"/>
        <v>940.46390211273797</v>
      </c>
      <c r="CY98" s="60">
        <f ca="1">AVERAGE(OFFSET($CX$3,0,0,'Données projet'!$E$13+1,1))-AVERAGE(OFFSET($H$3,0,0,'Données projet'!$E$13+1,1))</f>
        <v>434.82222444324242</v>
      </c>
      <c r="CZ98" s="60">
        <f t="shared" si="96"/>
        <v>269.61868559913393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0">
        <f t="shared" si="55"/>
        <v>808.41971807128675</v>
      </c>
      <c r="S99" s="60">
        <f ca="1">AVERAGE(OFFSET($R$3,0,0,'Données projet'!$E$9+1,1))-AVERAGE(OFFSET($H$3,0,0,'Données projet'!$E$9+1,1))</f>
        <v>371.95849973474657</v>
      </c>
      <c r="T99" s="60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250.08048000000008</v>
      </c>
      <c r="AK99" s="14">
        <f t="shared" si="89"/>
        <v>60.60317411022308</v>
      </c>
      <c r="AL99" s="22">
        <f t="shared" si="58"/>
        <v>541.10736424197205</v>
      </c>
      <c r="AM99" s="60">
        <f t="shared" si="59"/>
        <v>834.44069757530542</v>
      </c>
      <c r="AN99" s="60">
        <f ca="1">AVERAGE(OFFSET($AM$3,0,0,'Données projet'!$E$10+1,1))-AVERAGE(OFFSET($H$3,0,0,'Données projet'!$E$10+1,1))</f>
        <v>389.12604446638119</v>
      </c>
      <c r="AO99" s="60">
        <f t="shared" si="90"/>
        <v>243.23852967152732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317.99999999999972</v>
      </c>
      <c r="BE99" s="14">
        <f>BD99*VLOOKUP('Données projet'!$B$11,Paramètres!$A$1:$I$89,3,0)*VLOOKUP('Données projet'!$B$11,Paramètres!$A$1:$I$89,5,0)</f>
        <v>233.1575999999998</v>
      </c>
      <c r="BF99" s="14">
        <f t="shared" si="91"/>
        <v>56.964885721091697</v>
      </c>
      <c r="BG99" s="22">
        <f t="shared" si="61"/>
        <v>505.29666263090093</v>
      </c>
      <c r="BH99" s="60">
        <f t="shared" si="62"/>
        <v>798.62999596423424</v>
      </c>
      <c r="BI99" s="60">
        <f ca="1">AVERAGE(OFFSET($BH$3,0,0,'Données projet'!$E$11+1,1))-AVERAGE(OFFSET($H$3,0,0,'Données projet'!$E$11+1,1))</f>
        <v>327.81662150328646</v>
      </c>
      <c r="BJ99" s="60">
        <f t="shared" si="92"/>
        <v>320.24200483294322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3.3880339695264343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3.3880339695264343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-9.2222762759774927E-14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183.76011586303667</v>
      </c>
      <c r="CE99" s="60">
        <f t="shared" si="94"/>
        <v>174.66985829331708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282.87792000000002</v>
      </c>
      <c r="CV99" s="14">
        <f t="shared" si="95"/>
        <v>67.574833676246314</v>
      </c>
      <c r="CW99" s="22">
        <f t="shared" si="67"/>
        <v>610.37187931946244</v>
      </c>
      <c r="CX99" s="60">
        <f t="shared" si="68"/>
        <v>903.70521265279581</v>
      </c>
      <c r="CY99" s="60">
        <f ca="1">AVERAGE(OFFSET($CX$3,0,0,'Données projet'!$E$13+1,1))-AVERAGE(OFFSET($H$3,0,0,'Données projet'!$E$13+1,1))</f>
        <v>434.82222444324242</v>
      </c>
      <c r="CZ99" s="60">
        <f t="shared" si="96"/>
        <v>269.61868559913393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0">
        <f t="shared" si="55"/>
        <v>817.61134507876227</v>
      </c>
      <c r="S100" s="60">
        <f ca="1">AVERAGE(OFFSET($R$3,0,0,'Données projet'!$E$9+1,1))-AVERAGE(OFFSET($H$3,0,0,'Données projet'!$E$9+1,1))</f>
        <v>371.95849973474657</v>
      </c>
      <c r="T100" s="60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254.64816000000008</v>
      </c>
      <c r="AK100" s="14">
        <f t="shared" si="89"/>
        <v>61.580204695956198</v>
      </c>
      <c r="AL100" s="22">
        <f t="shared" si="58"/>
        <v>550.76440184545709</v>
      </c>
      <c r="AM100" s="60">
        <f t="shared" si="59"/>
        <v>844.09773517879034</v>
      </c>
      <c r="AN100" s="60">
        <f ca="1">AVERAGE(OFFSET($AM$3,0,0,'Données projet'!$E$10+1,1))-AVERAGE(OFFSET($H$3,0,0,'Données projet'!$E$10+1,1))</f>
        <v>389.12604446638119</v>
      </c>
      <c r="AO100" s="60">
        <f t="shared" si="90"/>
        <v>243.23852967152732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317.99999999999972</v>
      </c>
      <c r="BE100" s="14">
        <f>BD100*VLOOKUP('Données projet'!$B$11,Paramètres!$A$1:$I$89,3,0)*VLOOKUP('Données projet'!$B$11,Paramètres!$A$1:$I$89,5,0)</f>
        <v>233.1575999999998</v>
      </c>
      <c r="BF100" s="14">
        <f t="shared" si="91"/>
        <v>56.964885721091697</v>
      </c>
      <c r="BG100" s="22">
        <f t="shared" si="61"/>
        <v>505.29666263090093</v>
      </c>
      <c r="BH100" s="60">
        <f t="shared" si="62"/>
        <v>798.62999596423424</v>
      </c>
      <c r="BI100" s="60">
        <f ca="1">AVERAGE(OFFSET($BH$3,0,0,'Données projet'!$E$11+1,1))-AVERAGE(OFFSET($H$3,0,0,'Données projet'!$E$11+1,1))</f>
        <v>327.81662150328646</v>
      </c>
      <c r="BJ100" s="60">
        <f t="shared" si="92"/>
        <v>320.24200483294322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3.3215966898806926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3.3215966898806926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-9.2222762759774927E-14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183.76011586303667</v>
      </c>
      <c r="CE100" s="60">
        <f t="shared" si="94"/>
        <v>174.66985829331708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288.04464000000007</v>
      </c>
      <c r="CV100" s="14">
        <f t="shared" si="95"/>
        <v>68.664259771444577</v>
      </c>
      <c r="CW100" s="22">
        <f t="shared" si="67"/>
        <v>621.268000435266</v>
      </c>
      <c r="CX100" s="60">
        <f t="shared" si="68"/>
        <v>914.60133376859926</v>
      </c>
      <c r="CY100" s="60">
        <f ca="1">AVERAGE(OFFSET($CX$3,0,0,'Données projet'!$E$13+1,1))-AVERAGE(OFFSET($H$3,0,0,'Données projet'!$E$13+1,1))</f>
        <v>434.82222444324242</v>
      </c>
      <c r="CZ100" s="60">
        <f t="shared" si="96"/>
        <v>269.61868559913393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0">
        <f t="shared" si="55"/>
        <v>826.79957739592805</v>
      </c>
      <c r="S101" s="60">
        <f ca="1">AVERAGE(OFFSET($R$3,0,0,'Données projet'!$E$9+1,1))-AVERAGE(OFFSET($H$3,0,0,'Données projet'!$E$9+1,1))</f>
        <v>371.95849973474657</v>
      </c>
      <c r="T101" s="60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259.21584000000007</v>
      </c>
      <c r="AK101" s="14">
        <f t="shared" si="89"/>
        <v>62.555197359548295</v>
      </c>
      <c r="AL101" s="22">
        <f t="shared" si="58"/>
        <v>560.41789006787997</v>
      </c>
      <c r="AM101" s="60">
        <f t="shared" si="59"/>
        <v>853.75122340121334</v>
      </c>
      <c r="AN101" s="60">
        <f ca="1">AVERAGE(OFFSET($AM$3,0,0,'Données projet'!$E$10+1,1))-AVERAGE(OFFSET($H$3,0,0,'Données projet'!$E$10+1,1))</f>
        <v>389.12604446638119</v>
      </c>
      <c r="AO101" s="60">
        <f t="shared" si="90"/>
        <v>243.23852967152732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317.99999999999972</v>
      </c>
      <c r="BE101" s="14">
        <f>BD101*VLOOKUP('Données projet'!$B$11,Paramètres!$A$1:$I$89,3,0)*VLOOKUP('Données projet'!$B$11,Paramètres!$A$1:$I$89,5,0)</f>
        <v>233.1575999999998</v>
      </c>
      <c r="BF101" s="14">
        <f t="shared" si="91"/>
        <v>56.964885721091697</v>
      </c>
      <c r="BG101" s="22">
        <f t="shared" si="61"/>
        <v>505.29666263090093</v>
      </c>
      <c r="BH101" s="60">
        <f t="shared" si="62"/>
        <v>798.62999596423424</v>
      </c>
      <c r="BI101" s="60">
        <f ca="1">AVERAGE(OFFSET($BH$3,0,0,'Données projet'!$E$11+1,1))-AVERAGE(OFFSET($H$3,0,0,'Données projet'!$E$11+1,1))</f>
        <v>327.81662150328646</v>
      </c>
      <c r="BJ101" s="60">
        <f t="shared" si="92"/>
        <v>320.24200483294322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3.2564622047660645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3.2564622047660645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-9.2222762759774927E-14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183.76011586303667</v>
      </c>
      <c r="CE101" s="60">
        <f t="shared" si="94"/>
        <v>174.66985829331708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293.21136000000007</v>
      </c>
      <c r="CV101" s="14">
        <f t="shared" si="95"/>
        <v>69.751413506296274</v>
      </c>
      <c r="CW101" s="22">
        <f t="shared" si="67"/>
        <v>632.16016385679939</v>
      </c>
      <c r="CX101" s="60">
        <f t="shared" si="68"/>
        <v>925.49349719013276</v>
      </c>
      <c r="CY101" s="60">
        <f ca="1">AVERAGE(OFFSET($CX$3,0,0,'Données projet'!$E$13+1,1))-AVERAGE(OFFSET($H$3,0,0,'Données projet'!$E$13+1,1))</f>
        <v>434.82222444324242</v>
      </c>
      <c r="CZ101" s="60">
        <f t="shared" si="96"/>
        <v>269.61868559913393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0">
        <f t="shared" si="55"/>
        <v>835.98448174248938</v>
      </c>
      <c r="S102" s="60">
        <f ca="1">AVERAGE(OFFSET($R$3,0,0,'Données projet'!$E$9+1,1))-AVERAGE(OFFSET($H$3,0,0,'Données projet'!$E$9+1,1))</f>
        <v>371.95849973474657</v>
      </c>
      <c r="T102" s="60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263.78352000000012</v>
      </c>
      <c r="AK102" s="14">
        <f t="shared" si="89"/>
        <v>63.5281921545985</v>
      </c>
      <c r="AL102" s="22">
        <f t="shared" si="58"/>
        <v>570.06789866925931</v>
      </c>
      <c r="AM102" s="60">
        <f t="shared" si="59"/>
        <v>863.40123200259268</v>
      </c>
      <c r="AN102" s="60">
        <f ca="1">AVERAGE(OFFSET($AM$3,0,0,'Données projet'!$E$10+1,1))-AVERAGE(OFFSET($H$3,0,0,'Données projet'!$E$10+1,1))</f>
        <v>389.12604446638119</v>
      </c>
      <c r="AO102" s="60">
        <f t="shared" si="90"/>
        <v>243.23852967152732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317.99999999999972</v>
      </c>
      <c r="BE102" s="14">
        <f>BD102*VLOOKUP('Données projet'!$B$11,Paramètres!$A$1:$I$89,3,0)*VLOOKUP('Données projet'!$B$11,Paramètres!$A$1:$I$89,5,0)</f>
        <v>233.1575999999998</v>
      </c>
      <c r="BF102" s="14">
        <f t="shared" si="91"/>
        <v>56.964885721091697</v>
      </c>
      <c r="BG102" s="22">
        <f t="shared" si="61"/>
        <v>505.29666263090093</v>
      </c>
      <c r="BH102" s="60">
        <f t="shared" si="62"/>
        <v>798.62999596423424</v>
      </c>
      <c r="BI102" s="60">
        <f ca="1">AVERAGE(OFFSET($BH$3,0,0,'Données projet'!$E$11+1,1))-AVERAGE(OFFSET($H$3,0,0,'Données projet'!$E$11+1,1))</f>
        <v>327.81662150328646</v>
      </c>
      <c r="BJ102" s="60">
        <f t="shared" si="92"/>
        <v>320.24200483294322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3.1926049671764214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3.1926049671764214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-9.2222762759774927E-14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183.76011586303667</v>
      </c>
      <c r="CE102" s="60">
        <f t="shared" si="94"/>
        <v>174.66985829331708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298.37808000000012</v>
      </c>
      <c r="CV102" s="14">
        <f t="shared" si="95"/>
        <v>70.836339542080978</v>
      </c>
      <c r="CW102" s="22">
        <f t="shared" si="67"/>
        <v>643.04844736912457</v>
      </c>
      <c r="CX102" s="60">
        <f t="shared" si="68"/>
        <v>936.38178070245795</v>
      </c>
      <c r="CY102" s="60">
        <f ca="1">AVERAGE(OFFSET($CX$3,0,0,'Données projet'!$E$13+1,1))-AVERAGE(OFFSET($H$3,0,0,'Données projet'!$E$13+1,1))</f>
        <v>434.82222444324242</v>
      </c>
      <c r="CZ102" s="60">
        <f t="shared" si="96"/>
        <v>269.61868559913393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0">
        <f t="shared" si="55"/>
        <v>845.16612239513074</v>
      </c>
      <c r="S103" s="60">
        <f ca="1">AVERAGE(OFFSET($R$3,0,0,'Données projet'!$E$9+1,1))-AVERAGE(OFFSET($H$3,0,0,'Données projet'!$E$9+1,1))</f>
        <v>371.95849973474657</v>
      </c>
      <c r="T103" s="60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268.35120000000012</v>
      </c>
      <c r="AK103" s="14">
        <f t="shared" si="89"/>
        <v>64.499227668096125</v>
      </c>
      <c r="AL103" s="22">
        <f t="shared" si="58"/>
        <v>579.71449485526762</v>
      </c>
      <c r="AM103" s="60">
        <f t="shared" si="59"/>
        <v>873.04782818860099</v>
      </c>
      <c r="AN103" s="60">
        <f ca="1">AVERAGE(OFFSET($AM$3,0,0,'Données projet'!$E$10+1,1))-AVERAGE(OFFSET($H$3,0,0,'Données projet'!$E$10+1,1))</f>
        <v>389.12604446638119</v>
      </c>
      <c r="AO103" s="60">
        <f t="shared" si="90"/>
        <v>243.23852967152732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317.99999999999972</v>
      </c>
      <c r="BE103" s="14">
        <f>BD103*VLOOKUP('Données projet'!$B$11,Paramètres!$A$1:$I$89,3,0)*VLOOKUP('Données projet'!$B$11,Paramètres!$A$1:$I$89,5,0)</f>
        <v>233.1575999999998</v>
      </c>
      <c r="BF103" s="14">
        <f t="shared" si="91"/>
        <v>56.964885721091697</v>
      </c>
      <c r="BG103" s="22">
        <f t="shared" si="61"/>
        <v>505.29666263090093</v>
      </c>
      <c r="BH103" s="60">
        <f t="shared" si="62"/>
        <v>798.62999596423424</v>
      </c>
      <c r="BI103" s="60">
        <f ca="1">AVERAGE(OFFSET($BH$3,0,0,'Données projet'!$E$11+1,1))-AVERAGE(OFFSET($H$3,0,0,'Données projet'!$E$11+1,1))</f>
        <v>327.81662150328646</v>
      </c>
      <c r="BJ103" s="60">
        <f t="shared" si="92"/>
        <v>320.24200483294322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3.129999931066842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3.129999931066842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-9.2222762759774927E-14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183.76011586303667</v>
      </c>
      <c r="CE103" s="60">
        <f t="shared" si="94"/>
        <v>174.66985829331708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303.54480000000012</v>
      </c>
      <c r="CV103" s="14">
        <f t="shared" si="95"/>
        <v>71.919080904752576</v>
      </c>
      <c r="CW103" s="22">
        <f t="shared" si="67"/>
        <v>653.93292590911108</v>
      </c>
      <c r="CX103" s="60">
        <f t="shared" si="68"/>
        <v>947.26625924244445</v>
      </c>
      <c r="CY103" s="60">
        <f ca="1">AVERAGE(OFFSET($CX$3,0,0,'Données projet'!$E$13+1,1))-AVERAGE(OFFSET($H$3,0,0,'Données projet'!$E$13+1,1))</f>
        <v>434.82222444324242</v>
      </c>
      <c r="CZ103" s="60">
        <f t="shared" si="96"/>
        <v>269.61868559913393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0">
        <f t="shared" si="55"/>
        <v>813.39894154327635</v>
      </c>
      <c r="S104" s="60">
        <f ca="1">AVERAGE(OFFSET($R$3,0,0,'Données projet'!$E$9+1,1))-AVERAGE(OFFSET($H$3,0,0,'Données projet'!$E$9+1,1))</f>
        <v>371.95849973474657</v>
      </c>
      <c r="T104" s="60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252.55464000000012</v>
      </c>
      <c r="AK104" s="14">
        <f t="shared" si="89"/>
        <v>61.132654455470124</v>
      </c>
      <c r="AL104" s="22">
        <f t="shared" si="58"/>
        <v>546.33870450994402</v>
      </c>
      <c r="AM104" s="60">
        <f t="shared" si="59"/>
        <v>839.67203784327739</v>
      </c>
      <c r="AN104" s="60">
        <f ca="1">AVERAGE(OFFSET($AM$3,0,0,'Données projet'!$E$10+1,1))-AVERAGE(OFFSET($H$3,0,0,'Données projet'!$E$10+1,1))</f>
        <v>389.12604446638119</v>
      </c>
      <c r="AO104" s="60">
        <f t="shared" si="90"/>
        <v>243.23852967152732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317.99999999999972</v>
      </c>
      <c r="BE104" s="14">
        <f>BD104*VLOOKUP('Données projet'!$B$11,Paramètres!$A$1:$I$89,3,0)*VLOOKUP('Données projet'!$B$11,Paramètres!$A$1:$I$89,5,0)</f>
        <v>233.1575999999998</v>
      </c>
      <c r="BF104" s="14">
        <f t="shared" si="91"/>
        <v>56.964885721091697</v>
      </c>
      <c r="BG104" s="22">
        <f t="shared" si="61"/>
        <v>505.29666263090093</v>
      </c>
      <c r="BH104" s="60">
        <f t="shared" si="62"/>
        <v>798.62999596423424</v>
      </c>
      <c r="BI104" s="60">
        <f ca="1">AVERAGE(OFFSET($BH$3,0,0,'Données projet'!$E$11+1,1))-AVERAGE(OFFSET($H$3,0,0,'Données projet'!$E$11+1,1))</f>
        <v>327.81662150328646</v>
      </c>
      <c r="BJ104" s="60">
        <f t="shared" si="92"/>
        <v>320.24200483294322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3.0686225415300701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3.0686225415300701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-9.2222762759774927E-14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183.76011586303667</v>
      </c>
      <c r="CE104" s="60">
        <f t="shared" si="94"/>
        <v>174.66985829331708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285.67656000000011</v>
      </c>
      <c r="CV104" s="14">
        <f t="shared" si="95"/>
        <v>68.16522430825907</v>
      </c>
      <c r="CW104" s="22">
        <f t="shared" si="67"/>
        <v>616.27444100355149</v>
      </c>
      <c r="CX104" s="60">
        <f t="shared" si="68"/>
        <v>909.60777433688486</v>
      </c>
      <c r="CY104" s="60">
        <f ca="1">AVERAGE(OFFSET($CX$3,0,0,'Données projet'!$E$13+1,1))-AVERAGE(OFFSET($H$3,0,0,'Données projet'!$E$13+1,1))</f>
        <v>434.82222444324242</v>
      </c>
      <c r="CZ104" s="60">
        <f t="shared" si="96"/>
        <v>269.61868559913393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0">
        <f t="shared" si="55"/>
        <v>821.82303552923054</v>
      </c>
      <c r="S105" s="60">
        <f ca="1">AVERAGE(OFFSET($R$3,0,0,'Données projet'!$E$9+1,1))-AVERAGE(OFFSET($H$3,0,0,'Données projet'!$E$9+1,1))</f>
        <v>371.95849973474657</v>
      </c>
      <c r="T105" s="60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256.74168000000003</v>
      </c>
      <c r="AK105" s="14">
        <f t="shared" si="89"/>
        <v>62.027326852695715</v>
      </c>
      <c r="AL105" s="22">
        <f t="shared" si="58"/>
        <v>555.18935360177841</v>
      </c>
      <c r="AM105" s="60">
        <f t="shared" si="59"/>
        <v>848.52268693511178</v>
      </c>
      <c r="AN105" s="60">
        <f ca="1">AVERAGE(OFFSET($AM$3,0,0,'Données projet'!$E$10+1,1))-AVERAGE(OFFSET($H$3,0,0,'Données projet'!$E$10+1,1))</f>
        <v>389.12604446638119</v>
      </c>
      <c r="AO105" s="60">
        <f t="shared" si="90"/>
        <v>243.23852967152732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317.99999999999972</v>
      </c>
      <c r="BE105" s="14">
        <f>BD105*VLOOKUP('Données projet'!$B$11,Paramètres!$A$1:$I$89,3,0)*VLOOKUP('Données projet'!$B$11,Paramètres!$A$1:$I$89,5,0)</f>
        <v>233.1575999999998</v>
      </c>
      <c r="BF105" s="14">
        <f t="shared" si="91"/>
        <v>56.964885721091697</v>
      </c>
      <c r="BG105" s="22">
        <f t="shared" si="61"/>
        <v>505.29666263090093</v>
      </c>
      <c r="BH105" s="60">
        <f t="shared" si="62"/>
        <v>798.62999596423424</v>
      </c>
      <c r="BI105" s="60">
        <f ca="1">AVERAGE(OFFSET($BH$3,0,0,'Données projet'!$E$11+1,1))-AVERAGE(OFFSET($H$3,0,0,'Données projet'!$E$11+1,1))</f>
        <v>327.81662150328646</v>
      </c>
      <c r="BJ105" s="60">
        <f t="shared" si="92"/>
        <v>320.24200483294322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3.0084487251656031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3.0084487251656031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-9.2222762759774927E-14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183.76011586303667</v>
      </c>
      <c r="CE105" s="60">
        <f t="shared" si="94"/>
        <v>174.66985829331708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290.41272000000004</v>
      </c>
      <c r="CV105" s="14">
        <f t="shared" si="95"/>
        <v>69.16281790504479</v>
      </c>
      <c r="CW105" s="22">
        <f t="shared" si="67"/>
        <v>626.260728517953</v>
      </c>
      <c r="CX105" s="60">
        <f t="shared" si="68"/>
        <v>919.59406185128637</v>
      </c>
      <c r="CY105" s="60">
        <f ca="1">AVERAGE(OFFSET($CX$3,0,0,'Données projet'!$E$13+1,1))-AVERAGE(OFFSET($H$3,0,0,'Données projet'!$E$13+1,1))</f>
        <v>434.82222444324242</v>
      </c>
      <c r="CZ105" s="60">
        <f t="shared" si="96"/>
        <v>269.61868559913393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0">
        <f t="shared" si="55"/>
        <v>830.24430301816005</v>
      </c>
      <c r="S106" s="60">
        <f ca="1">AVERAGE(OFFSET($R$3,0,0,'Données projet'!$E$9+1,1))-AVERAGE(OFFSET($H$3,0,0,'Données projet'!$E$9+1,1))</f>
        <v>371.95849973474657</v>
      </c>
      <c r="T106" s="60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260.92872000000006</v>
      </c>
      <c r="AK106" s="14">
        <f t="shared" si="89"/>
        <v>62.920302429198031</v>
      </c>
      <c r="AL106" s="22">
        <f t="shared" si="58"/>
        <v>564.03704739752004</v>
      </c>
      <c r="AM106" s="60">
        <f t="shared" si="59"/>
        <v>857.37038073085341</v>
      </c>
      <c r="AN106" s="60">
        <f ca="1">AVERAGE(OFFSET($AM$3,0,0,'Données projet'!$E$10+1,1))-AVERAGE(OFFSET($H$3,0,0,'Données projet'!$E$10+1,1))</f>
        <v>389.12604446638119</v>
      </c>
      <c r="AO106" s="60">
        <f t="shared" si="90"/>
        <v>243.23852967152732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317.99999999999972</v>
      </c>
      <c r="BE106" s="14">
        <f>BD106*VLOOKUP('Données projet'!$B$11,Paramètres!$A$1:$I$89,3,0)*VLOOKUP('Données projet'!$B$11,Paramètres!$A$1:$I$89,5,0)</f>
        <v>233.1575999999998</v>
      </c>
      <c r="BF106" s="14">
        <f t="shared" si="91"/>
        <v>56.964885721091697</v>
      </c>
      <c r="BG106" s="22">
        <f t="shared" si="61"/>
        <v>505.29666263090093</v>
      </c>
      <c r="BH106" s="60">
        <f t="shared" si="62"/>
        <v>798.62999596423424</v>
      </c>
      <c r="BI106" s="60">
        <f ca="1">AVERAGE(OFFSET($BH$3,0,0,'Données projet'!$E$11+1,1))-AVERAGE(OFFSET($H$3,0,0,'Données projet'!$E$11+1,1))</f>
        <v>327.81662150328646</v>
      </c>
      <c r="BJ106" s="60">
        <f t="shared" si="92"/>
        <v>320.24200483294322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2.9494548806376395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2.9494548806376395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-9.2222762759774927E-14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183.76011586303667</v>
      </c>
      <c r="CE106" s="60">
        <f t="shared" si="94"/>
        <v>174.66985829331708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295.14888000000002</v>
      </c>
      <c r="CV106" s="14">
        <f t="shared" si="95"/>
        <v>70.158519482479406</v>
      </c>
      <c r="CW106" s="22">
        <f t="shared" si="67"/>
        <v>636.24372076531824</v>
      </c>
      <c r="CX106" s="60">
        <f t="shared" si="68"/>
        <v>929.57705409865162</v>
      </c>
      <c r="CY106" s="60">
        <f ca="1">AVERAGE(OFFSET($CX$3,0,0,'Données projet'!$E$13+1,1))-AVERAGE(OFFSET($H$3,0,0,'Données projet'!$E$13+1,1))</f>
        <v>434.82222444324242</v>
      </c>
      <c r="CZ106" s="60">
        <f t="shared" si="96"/>
        <v>269.61868559913393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0">
        <f t="shared" si="55"/>
        <v>838.66279460250325</v>
      </c>
      <c r="S107" s="60">
        <f ca="1">AVERAGE(OFFSET($R$3,0,0,'Données projet'!$E$9+1,1))-AVERAGE(OFFSET($H$3,0,0,'Données projet'!$E$9+1,1))</f>
        <v>371.95849973474657</v>
      </c>
      <c r="T107" s="60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265.11576000000002</v>
      </c>
      <c r="AK107" s="14">
        <f t="shared" si="89"/>
        <v>63.811611556951746</v>
      </c>
      <c r="AL107" s="22">
        <f t="shared" si="58"/>
        <v>572.88183879502435</v>
      </c>
      <c r="AM107" s="60">
        <f t="shared" si="59"/>
        <v>866.21517212835761</v>
      </c>
      <c r="AN107" s="60">
        <f ca="1">AVERAGE(OFFSET($AM$3,0,0,'Données projet'!$E$10+1,1))-AVERAGE(OFFSET($H$3,0,0,'Données projet'!$E$10+1,1))</f>
        <v>389.12604446638119</v>
      </c>
      <c r="AO107" s="60">
        <f t="shared" si="90"/>
        <v>243.23852967152732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317.99999999999972</v>
      </c>
      <c r="BE107" s="14">
        <f>BD107*VLOOKUP('Données projet'!$B$11,Paramètres!$A$1:$I$89,3,0)*VLOOKUP('Données projet'!$B$11,Paramètres!$A$1:$I$89,5,0)</f>
        <v>233.1575999999998</v>
      </c>
      <c r="BF107" s="14">
        <f t="shared" si="91"/>
        <v>56.964885721091697</v>
      </c>
      <c r="BG107" s="22">
        <f t="shared" si="61"/>
        <v>505.29666263090093</v>
      </c>
      <c r="BH107" s="60">
        <f t="shared" si="62"/>
        <v>798.62999596423424</v>
      </c>
      <c r="BI107" s="60">
        <f ca="1">AVERAGE(OFFSET($BH$3,0,0,'Données projet'!$E$11+1,1))-AVERAGE(OFFSET($H$3,0,0,'Données projet'!$E$11+1,1))</f>
        <v>327.81662150328646</v>
      </c>
      <c r="BJ107" s="60">
        <f t="shared" si="92"/>
        <v>320.24200483294322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2.8916178694181771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2.8916178694181771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-9.2222762759774927E-14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183.76011586303667</v>
      </c>
      <c r="CE107" s="60">
        <f t="shared" si="94"/>
        <v>174.66985829331708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299.88504</v>
      </c>
      <c r="CV107" s="14">
        <f t="shared" si="95"/>
        <v>71.152362906464646</v>
      </c>
      <c r="CW107" s="22">
        <f t="shared" si="67"/>
        <v>646.22347672875924</v>
      </c>
      <c r="CX107" s="60">
        <f t="shared" si="68"/>
        <v>939.55681006209261</v>
      </c>
      <c r="CY107" s="60">
        <f ca="1">AVERAGE(OFFSET($CX$3,0,0,'Données projet'!$E$13+1,1))-AVERAGE(OFFSET($H$3,0,0,'Données projet'!$E$13+1,1))</f>
        <v>434.82222444324242</v>
      </c>
      <c r="CZ107" s="60">
        <f t="shared" si="96"/>
        <v>269.61868559913393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0">
        <f t="shared" si="55"/>
        <v>847.07855918499672</v>
      </c>
      <c r="S108" s="60">
        <f ca="1">AVERAGE(OFFSET($R$3,0,0,'Données projet'!$E$9+1,1))-AVERAGE(OFFSET($H$3,0,0,'Données projet'!$E$9+1,1))</f>
        <v>371.95849973474657</v>
      </c>
      <c r="T108" s="60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269.30279999999999</v>
      </c>
      <c r="AK108" s="14">
        <f t="shared" si="89"/>
        <v>64.70128359355995</v>
      </c>
      <c r="AL108" s="22">
        <f t="shared" si="58"/>
        <v>581.72377892545023</v>
      </c>
      <c r="AM108" s="60">
        <f t="shared" si="59"/>
        <v>875.05711225878349</v>
      </c>
      <c r="AN108" s="60">
        <f ca="1">AVERAGE(OFFSET($AM$3,0,0,'Données projet'!$E$10+1,1))-AVERAGE(OFFSET($H$3,0,0,'Données projet'!$E$10+1,1))</f>
        <v>389.12604446638119</v>
      </c>
      <c r="AO108" s="60">
        <f t="shared" si="90"/>
        <v>243.23852967152732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317.99999999999972</v>
      </c>
      <c r="BE108" s="14">
        <f>BD108*VLOOKUP('Données projet'!$B$11,Paramètres!$A$1:$I$89,3,0)*VLOOKUP('Données projet'!$B$11,Paramètres!$A$1:$I$89,5,0)</f>
        <v>233.1575999999998</v>
      </c>
      <c r="BF108" s="14">
        <f t="shared" si="91"/>
        <v>56.964885721091697</v>
      </c>
      <c r="BG108" s="22">
        <f t="shared" si="61"/>
        <v>505.29666263090093</v>
      </c>
      <c r="BH108" s="60">
        <f t="shared" si="62"/>
        <v>798.62999596423424</v>
      </c>
      <c r="BI108" s="60">
        <f ca="1">AVERAGE(OFFSET($BH$3,0,0,'Données projet'!$E$11+1,1))-AVERAGE(OFFSET($H$3,0,0,'Données projet'!$E$11+1,1))</f>
        <v>327.81662150328646</v>
      </c>
      <c r="BJ108" s="60">
        <f t="shared" si="92"/>
        <v>320.24200483294322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2.8349150067116349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2.8349150067116349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-9.2222762759774927E-14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183.76011586303667</v>
      </c>
      <c r="CE108" s="60">
        <f t="shared" si="94"/>
        <v>174.66985829331708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304.62119999999999</v>
      </c>
      <c r="CV108" s="14">
        <f t="shared" si="95"/>
        <v>72.144380911839406</v>
      </c>
      <c r="CW108" s="22">
        <f t="shared" si="67"/>
        <v>656.2000534214535</v>
      </c>
      <c r="CX108" s="60">
        <f t="shared" si="68"/>
        <v>949.53338675478676</v>
      </c>
      <c r="CY108" s="60">
        <f ca="1">AVERAGE(OFFSET($CX$3,0,0,'Données projet'!$E$13+1,1))-AVERAGE(OFFSET($H$3,0,0,'Données projet'!$E$13+1,1))</f>
        <v>434.82222444324242</v>
      </c>
      <c r="CZ108" s="60">
        <f t="shared" si="96"/>
        <v>269.61868559913393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0">
        <f t="shared" si="55"/>
        <v>816.84550675816217</v>
      </c>
      <c r="S109" s="60">
        <f ca="1">AVERAGE(OFFSET($R$3,0,0,'Données projet'!$E$9+1,1))-AVERAGE(OFFSET($H$3,0,0,'Données projet'!$E$9+1,1))</f>
        <v>371.95849973474657</v>
      </c>
      <c r="T109" s="60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254.26751999999999</v>
      </c>
      <c r="AK109" s="14">
        <f t="shared" si="89"/>
        <v>61.498863881116201</v>
      </c>
      <c r="AL109" s="22">
        <f t="shared" si="58"/>
        <v>549.95978525961073</v>
      </c>
      <c r="AM109" s="60">
        <f t="shared" si="59"/>
        <v>843.29311859294398</v>
      </c>
      <c r="AN109" s="60">
        <f ca="1">AVERAGE(OFFSET($AM$3,0,0,'Données projet'!$E$10+1,1))-AVERAGE(OFFSET($H$3,0,0,'Données projet'!$E$10+1,1))</f>
        <v>389.12604446638119</v>
      </c>
      <c r="AO109" s="60">
        <f t="shared" si="90"/>
        <v>243.23852967152732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317.99999999999972</v>
      </c>
      <c r="BE109" s="14">
        <f>BD109*VLOOKUP('Données projet'!$B$11,Paramètres!$A$1:$I$89,3,0)*VLOOKUP('Données projet'!$B$11,Paramètres!$A$1:$I$89,5,0)</f>
        <v>233.1575999999998</v>
      </c>
      <c r="BF109" s="14">
        <f t="shared" si="91"/>
        <v>56.964885721091697</v>
      </c>
      <c r="BG109" s="22">
        <f t="shared" si="61"/>
        <v>505.29666263090093</v>
      </c>
      <c r="BH109" s="60">
        <f t="shared" si="62"/>
        <v>798.62999596423424</v>
      </c>
      <c r="BI109" s="60">
        <f ca="1">AVERAGE(OFFSET($BH$3,0,0,'Données projet'!$E$11+1,1))-AVERAGE(OFFSET($H$3,0,0,'Données projet'!$E$11+1,1))</f>
        <v>327.81662150328646</v>
      </c>
      <c r="BJ109" s="60">
        <f t="shared" si="92"/>
        <v>320.24200483294322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2.7793240525574365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2.7793240525574365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-9.2222762759774927E-14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183.76011586303667</v>
      </c>
      <c r="CE109" s="60">
        <f t="shared" si="94"/>
        <v>174.66985829331708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287.61407999999994</v>
      </c>
      <c r="CV109" s="14">
        <f t="shared" si="95"/>
        <v>68.573561683190945</v>
      </c>
      <c r="CW109" s="22">
        <f t="shared" si="67"/>
        <v>620.36014259822412</v>
      </c>
      <c r="CX109" s="60">
        <f t="shared" si="68"/>
        <v>913.69347593155749</v>
      </c>
      <c r="CY109" s="60">
        <f ca="1">AVERAGE(OFFSET($CX$3,0,0,'Données projet'!$E$13+1,1))-AVERAGE(OFFSET($H$3,0,0,'Données projet'!$E$13+1,1))</f>
        <v>434.82222444324242</v>
      </c>
      <c r="CZ109" s="60">
        <f t="shared" si="96"/>
        <v>269.61868559913393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0">
        <f t="shared" si="55"/>
        <v>824.8856389507489</v>
      </c>
      <c r="S110" s="60">
        <f ca="1">AVERAGE(OFFSET($R$3,0,0,'Données projet'!$E$9+1,1))-AVERAGE(OFFSET($H$3,0,0,'Données projet'!$E$9+1,1))</f>
        <v>371.95849973474657</v>
      </c>
      <c r="T110" s="60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258.26423999999997</v>
      </c>
      <c r="AK110" s="14">
        <f t="shared" si="89"/>
        <v>62.352239950788103</v>
      </c>
      <c r="AL110" s="22">
        <f t="shared" si="58"/>
        <v>558.40703591428917</v>
      </c>
      <c r="AM110" s="60">
        <f t="shared" si="59"/>
        <v>851.74036924762254</v>
      </c>
      <c r="AN110" s="60">
        <f ca="1">AVERAGE(OFFSET($AM$3,0,0,'Données projet'!$E$10+1,1))-AVERAGE(OFFSET($H$3,0,0,'Données projet'!$E$10+1,1))</f>
        <v>389.12604446638119</v>
      </c>
      <c r="AO110" s="60">
        <f t="shared" si="90"/>
        <v>243.23852967152732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317.99999999999972</v>
      </c>
      <c r="BE110" s="14">
        <f>BD110*VLOOKUP('Données projet'!$B$11,Paramètres!$A$1:$I$89,3,0)*VLOOKUP('Données projet'!$B$11,Paramètres!$A$1:$I$89,5,0)</f>
        <v>233.1575999999998</v>
      </c>
      <c r="BF110" s="14">
        <f t="shared" si="91"/>
        <v>56.964885721091697</v>
      </c>
      <c r="BG110" s="22">
        <f t="shared" si="61"/>
        <v>505.29666263090093</v>
      </c>
      <c r="BH110" s="60">
        <f t="shared" si="62"/>
        <v>798.62999596423424</v>
      </c>
      <c r="BI110" s="60">
        <f ca="1">AVERAGE(OFFSET($BH$3,0,0,'Données projet'!$E$11+1,1))-AVERAGE(OFFSET($H$3,0,0,'Données projet'!$E$11+1,1))</f>
        <v>327.81662150328646</v>
      </c>
      <c r="BJ110" s="60">
        <f t="shared" si="92"/>
        <v>320.24200483294322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2.7248232031070683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2.7248232031070683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-9.2222762759774927E-14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183.76011586303667</v>
      </c>
      <c r="CE110" s="60">
        <f t="shared" si="94"/>
        <v>174.66985829331708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292.13495999999998</v>
      </c>
      <c r="CV110" s="14">
        <f t="shared" si="95"/>
        <v>69.525108311202231</v>
      </c>
      <c r="CW110" s="22">
        <f t="shared" si="67"/>
        <v>629.89128564201053</v>
      </c>
      <c r="CX110" s="60">
        <f t="shared" si="68"/>
        <v>923.2246189753439</v>
      </c>
      <c r="CY110" s="60">
        <f ca="1">AVERAGE(OFFSET($CX$3,0,0,'Données projet'!$E$13+1,1))-AVERAGE(OFFSET($H$3,0,0,'Données projet'!$E$13+1,1))</f>
        <v>434.82222444324242</v>
      </c>
      <c r="CZ110" s="60">
        <f t="shared" si="96"/>
        <v>269.61868559913393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0">
        <f t="shared" si="55"/>
        <v>832.92321271830974</v>
      </c>
      <c r="S111" s="60">
        <f ca="1">AVERAGE(OFFSET($R$3,0,0,'Données projet'!$E$9+1,1))-AVERAGE(OFFSET($H$3,0,0,'Données projet'!$E$9+1,1))</f>
        <v>371.95849973474657</v>
      </c>
      <c r="T111" s="60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262.26096000000001</v>
      </c>
      <c r="AK111" s="14">
        <f t="shared" si="89"/>
        <v>63.204080130428764</v>
      </c>
      <c r="AL111" s="22">
        <f t="shared" si="58"/>
        <v>566.85161156049674</v>
      </c>
      <c r="AM111" s="60">
        <f t="shared" si="59"/>
        <v>860.18494489383011</v>
      </c>
      <c r="AN111" s="60">
        <f ca="1">AVERAGE(OFFSET($AM$3,0,0,'Données projet'!$E$10+1,1))-AVERAGE(OFFSET($H$3,0,0,'Données projet'!$E$10+1,1))</f>
        <v>389.12604446638119</v>
      </c>
      <c r="AO111" s="60">
        <f t="shared" si="90"/>
        <v>243.23852967152732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317.99999999999972</v>
      </c>
      <c r="BE111" s="14">
        <f>BD111*VLOOKUP('Données projet'!$B$11,Paramètres!$A$1:$I$89,3,0)*VLOOKUP('Données projet'!$B$11,Paramètres!$A$1:$I$89,5,0)</f>
        <v>233.1575999999998</v>
      </c>
      <c r="BF111" s="14">
        <f t="shared" si="91"/>
        <v>56.964885721091697</v>
      </c>
      <c r="BG111" s="22">
        <f t="shared" si="61"/>
        <v>505.29666263090093</v>
      </c>
      <c r="BH111" s="60">
        <f t="shared" si="62"/>
        <v>798.62999596423424</v>
      </c>
      <c r="BI111" s="60">
        <f ca="1">AVERAGE(OFFSET($BH$3,0,0,'Données projet'!$E$11+1,1))-AVERAGE(OFFSET($H$3,0,0,'Données projet'!$E$11+1,1))</f>
        <v>327.81662150328646</v>
      </c>
      <c r="BJ111" s="60">
        <f t="shared" si="92"/>
        <v>320.24200483294322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2.6713910820721858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2.6713910820721858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-9.2222762759774927E-14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183.76011586303667</v>
      </c>
      <c r="CE111" s="60">
        <f t="shared" si="94"/>
        <v>174.66985829331708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296.65583999999996</v>
      </c>
      <c r="CV111" s="14">
        <f t="shared" si="95"/>
        <v>70.474942363677229</v>
      </c>
      <c r="CW111" s="22">
        <f t="shared" si="67"/>
        <v>639.41944595007112</v>
      </c>
      <c r="CX111" s="60">
        <f t="shared" si="68"/>
        <v>932.75277928340438</v>
      </c>
      <c r="CY111" s="60">
        <f ca="1">AVERAGE(OFFSET($CX$3,0,0,'Données projet'!$E$13+1,1))-AVERAGE(OFFSET($H$3,0,0,'Données projet'!$E$13+1,1))</f>
        <v>434.82222444324242</v>
      </c>
      <c r="CZ111" s="60">
        <f t="shared" si="96"/>
        <v>269.61868559913393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0">
        <f t="shared" si="55"/>
        <v>840.95827155303914</v>
      </c>
      <c r="S112" s="60">
        <f ca="1">AVERAGE(OFFSET($R$3,0,0,'Données projet'!$E$9+1,1))-AVERAGE(OFFSET($H$3,0,0,'Données projet'!$E$9+1,1))</f>
        <v>371.95849973474657</v>
      </c>
      <c r="T112" s="60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266.25767999999994</v>
      </c>
      <c r="AK112" s="14">
        <f t="shared" si="89"/>
        <v>64.054410529549571</v>
      </c>
      <c r="AL112" s="22">
        <f t="shared" si="58"/>
        <v>575.29355767229868</v>
      </c>
      <c r="AM112" s="60">
        <f t="shared" si="59"/>
        <v>868.62689100563193</v>
      </c>
      <c r="AN112" s="60">
        <f ca="1">AVERAGE(OFFSET($AM$3,0,0,'Données projet'!$E$10+1,1))-AVERAGE(OFFSET($H$3,0,0,'Données projet'!$E$10+1,1))</f>
        <v>389.12604446638119</v>
      </c>
      <c r="AO112" s="60">
        <f t="shared" si="90"/>
        <v>243.23852967152732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317.99999999999972</v>
      </c>
      <c r="BE112" s="14">
        <f>BD112*VLOOKUP('Données projet'!$B$11,Paramètres!$A$1:$I$89,3,0)*VLOOKUP('Données projet'!$B$11,Paramètres!$A$1:$I$89,5,0)</f>
        <v>233.1575999999998</v>
      </c>
      <c r="BF112" s="14">
        <f t="shared" si="91"/>
        <v>56.964885721091697</v>
      </c>
      <c r="BG112" s="22">
        <f t="shared" si="61"/>
        <v>505.29666263090093</v>
      </c>
      <c r="BH112" s="60">
        <f t="shared" si="62"/>
        <v>798.62999596423424</v>
      </c>
      <c r="BI112" s="60">
        <f ca="1">AVERAGE(OFFSET($BH$3,0,0,'Données projet'!$E$11+1,1))-AVERAGE(OFFSET($H$3,0,0,'Données projet'!$E$11+1,1))</f>
        <v>327.81662150328646</v>
      </c>
      <c r="BJ112" s="60">
        <f t="shared" si="92"/>
        <v>320.24200483294322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2.6190067323404218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2.6190067323404218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-9.2222762759774927E-14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183.76011586303667</v>
      </c>
      <c r="CE112" s="60">
        <f t="shared" si="94"/>
        <v>174.66985829331708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301.17671999999993</v>
      </c>
      <c r="CV112" s="14">
        <f t="shared" si="95"/>
        <v>71.423092953709713</v>
      </c>
      <c r="CW112" s="22">
        <f t="shared" si="67"/>
        <v>648.94467422771106</v>
      </c>
      <c r="CX112" s="60">
        <f t="shared" si="68"/>
        <v>942.27800756104443</v>
      </c>
      <c r="CY112" s="60">
        <f ca="1">AVERAGE(OFFSET($CX$3,0,0,'Données projet'!$E$13+1,1))-AVERAGE(OFFSET($H$3,0,0,'Données projet'!$E$13+1,1))</f>
        <v>434.82222444324242</v>
      </c>
      <c r="CZ112" s="60">
        <f t="shared" si="96"/>
        <v>269.61868559913393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0">
        <f t="shared" si="55"/>
        <v>848.99085756649265</v>
      </c>
      <c r="S113" s="60">
        <f ca="1">AVERAGE(OFFSET($R$3,0,0,'Données projet'!$E$9+1,1))-AVERAGE(OFFSET($H$3,0,0,'Données projet'!$E$9+1,1))</f>
        <v>371.95849973474657</v>
      </c>
      <c r="T113" s="60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270.25439999999992</v>
      </c>
      <c r="AK113" s="14">
        <f t="shared" si="89"/>
        <v>64.903256428828257</v>
      </c>
      <c r="AL113" s="22">
        <f t="shared" si="58"/>
        <v>583.73291828020911</v>
      </c>
      <c r="AM113" s="60">
        <f t="shared" si="59"/>
        <v>877.06625161354236</v>
      </c>
      <c r="AN113" s="60">
        <f ca="1">AVERAGE(OFFSET($AM$3,0,0,'Données projet'!$E$10+1,1))-AVERAGE(OFFSET($H$3,0,0,'Données projet'!$E$10+1,1))</f>
        <v>389.12604446638119</v>
      </c>
      <c r="AO113" s="60">
        <f t="shared" si="90"/>
        <v>243.23852967152732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317.99999999999972</v>
      </c>
      <c r="BE113" s="14">
        <f>BD113*VLOOKUP('Données projet'!$B$11,Paramètres!$A$1:$I$89,3,0)*VLOOKUP('Données projet'!$B$11,Paramètres!$A$1:$I$89,5,0)</f>
        <v>233.1575999999998</v>
      </c>
      <c r="BF113" s="14">
        <f t="shared" si="91"/>
        <v>56.964885721091697</v>
      </c>
      <c r="BG113" s="22">
        <f t="shared" si="61"/>
        <v>505.29666263090093</v>
      </c>
      <c r="BH113" s="60">
        <f t="shared" si="62"/>
        <v>798.62999596423424</v>
      </c>
      <c r="BI113" s="60">
        <f ca="1">AVERAGE(OFFSET($BH$3,0,0,'Données projet'!$E$11+1,1))-AVERAGE(OFFSET($H$3,0,0,'Données projet'!$E$11+1,1))</f>
        <v>327.81662150328646</v>
      </c>
      <c r="BJ113" s="60">
        <f t="shared" si="92"/>
        <v>320.24200483294322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2.567649607755599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2.567649607755599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-9.2222762759774927E-14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183.76011586303667</v>
      </c>
      <c r="CE113" s="60">
        <f t="shared" si="94"/>
        <v>174.66985829331708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305.69759999999991</v>
      </c>
      <c r="CV113" s="14">
        <f t="shared" si="95"/>
        <v>72.369588270212361</v>
      </c>
      <c r="CW113" s="22">
        <f t="shared" si="67"/>
        <v>658.46701957061964</v>
      </c>
      <c r="CX113" s="60">
        <f t="shared" si="68"/>
        <v>951.8003529039529</v>
      </c>
      <c r="CY113" s="60">
        <f ca="1">AVERAGE(OFFSET($CX$3,0,0,'Données projet'!$E$13+1,1))-AVERAGE(OFFSET($H$3,0,0,'Données projet'!$E$13+1,1))</f>
        <v>434.82222444324242</v>
      </c>
      <c r="CZ113" s="60">
        <f t="shared" si="96"/>
        <v>269.61868559913393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0">
        <f t="shared" si="55"/>
        <v>819.908718761008</v>
      </c>
      <c r="S114" s="60">
        <f ca="1">AVERAGE(OFFSET($R$3,0,0,'Données projet'!$E$9+1,1))-AVERAGE(OFFSET($H$3,0,0,'Données projet'!$E$9+1,1))</f>
        <v>371.95849973474657</v>
      </c>
      <c r="T114" s="60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255.79007999999996</v>
      </c>
      <c r="AK114" s="14">
        <f t="shared" si="89"/>
        <v>61.824142326633051</v>
      </c>
      <c r="AL114" s="22">
        <f t="shared" si="58"/>
        <v>553.17810388555245</v>
      </c>
      <c r="AM114" s="60">
        <f t="shared" si="59"/>
        <v>846.5114372188857</v>
      </c>
      <c r="AN114" s="60">
        <f ca="1">AVERAGE(OFFSET($AM$3,0,0,'Données projet'!$E$10+1,1))-AVERAGE(OFFSET($H$3,0,0,'Données projet'!$E$10+1,1))</f>
        <v>389.12604446638119</v>
      </c>
      <c r="AO114" s="60">
        <f t="shared" si="90"/>
        <v>243.23852967152732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317.99999999999972</v>
      </c>
      <c r="BE114" s="14">
        <f>BD114*VLOOKUP('Données projet'!$B$11,Paramètres!$A$1:$I$89,3,0)*VLOOKUP('Données projet'!$B$11,Paramètres!$A$1:$I$89,5,0)</f>
        <v>233.1575999999998</v>
      </c>
      <c r="BF114" s="14">
        <f t="shared" si="91"/>
        <v>56.964885721091697</v>
      </c>
      <c r="BG114" s="22">
        <f t="shared" si="61"/>
        <v>505.29666263090093</v>
      </c>
      <c r="BH114" s="60">
        <f t="shared" si="62"/>
        <v>798.62999596423424</v>
      </c>
      <c r="BI114" s="60">
        <f ca="1">AVERAGE(OFFSET($BH$3,0,0,'Données projet'!$E$11+1,1))-AVERAGE(OFFSET($H$3,0,0,'Données projet'!$E$11+1,1))</f>
        <v>327.81662150328646</v>
      </c>
      <c r="BJ114" s="60">
        <f t="shared" si="92"/>
        <v>320.24200483294322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2.5172995650591319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2.5172995650591319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-9.2222762759774927E-14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183.76011586303667</v>
      </c>
      <c r="CE114" s="60">
        <f t="shared" si="94"/>
        <v>174.66985829331708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289.33631999999994</v>
      </c>
      <c r="CV114" s="14">
        <f t="shared" si="95"/>
        <v>68.936259465559303</v>
      </c>
      <c r="CW114" s="22">
        <f t="shared" si="67"/>
        <v>623.99140923584901</v>
      </c>
      <c r="CX114" s="60">
        <f t="shared" si="68"/>
        <v>917.32474256918226</v>
      </c>
      <c r="CY114" s="60">
        <f ca="1">AVERAGE(OFFSET($CX$3,0,0,'Données projet'!$E$13+1,1))-AVERAGE(OFFSET($H$3,0,0,'Données projet'!$E$13+1,1))</f>
        <v>434.82222444324242</v>
      </c>
      <c r="CZ114" s="60">
        <f t="shared" si="96"/>
        <v>269.61868559913393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0">
        <f t="shared" si="55"/>
        <v>827.18234773386234</v>
      </c>
      <c r="S115" s="60">
        <f ca="1">AVERAGE(OFFSET($R$3,0,0,'Données projet'!$E$9+1,1))-AVERAGE(OFFSET($H$3,0,0,'Données projet'!$E$9+1,1))</f>
        <v>371.95849973474657</v>
      </c>
      <c r="T115" s="60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259.40615999999994</v>
      </c>
      <c r="AK115" s="14">
        <f t="shared" si="89"/>
        <v>62.595778424976366</v>
      </c>
      <c r="AL115" s="22">
        <f t="shared" si="58"/>
        <v>560.82004275683369</v>
      </c>
      <c r="AM115" s="60">
        <f t="shared" si="59"/>
        <v>854.15337609016706</v>
      </c>
      <c r="AN115" s="60">
        <f ca="1">AVERAGE(OFFSET($AM$3,0,0,'Données projet'!$E$10+1,1))-AVERAGE(OFFSET($H$3,0,0,'Données projet'!$E$10+1,1))</f>
        <v>389.12604446638119</v>
      </c>
      <c r="AO115" s="60">
        <f t="shared" si="90"/>
        <v>243.23852967152732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317.99999999999972</v>
      </c>
      <c r="BE115" s="14">
        <f>BD115*VLOOKUP('Données projet'!$B$11,Paramètres!$A$1:$I$89,3,0)*VLOOKUP('Données projet'!$B$11,Paramètres!$A$1:$I$89,5,0)</f>
        <v>233.1575999999998</v>
      </c>
      <c r="BF115" s="14">
        <f t="shared" si="91"/>
        <v>56.964885721091697</v>
      </c>
      <c r="BG115" s="22">
        <f t="shared" si="61"/>
        <v>505.29666263090093</v>
      </c>
      <c r="BH115" s="60">
        <f t="shared" si="62"/>
        <v>798.62999596423424</v>
      </c>
      <c r="BI115" s="60">
        <f ca="1">AVERAGE(OFFSET($BH$3,0,0,'Données projet'!$E$11+1,1))-AVERAGE(OFFSET($H$3,0,0,'Données projet'!$E$11+1,1))</f>
        <v>327.81662150328646</v>
      </c>
      <c r="BJ115" s="60">
        <f t="shared" si="92"/>
        <v>320.24200483294322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2.4679368559894486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2.4679368559894486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-9.2222762759774927E-14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183.76011586303667</v>
      </c>
      <c r="CE115" s="60">
        <f t="shared" si="94"/>
        <v>174.66985829331708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293.42663999999996</v>
      </c>
      <c r="CV115" s="14">
        <f t="shared" si="95"/>
        <v>69.796662930719478</v>
      </c>
      <c r="CW115" s="22">
        <f t="shared" si="67"/>
        <v>632.61391927100306</v>
      </c>
      <c r="CX115" s="60">
        <f t="shared" si="68"/>
        <v>925.94725260433643</v>
      </c>
      <c r="CY115" s="60">
        <f ca="1">AVERAGE(OFFSET($CX$3,0,0,'Données projet'!$E$13+1,1))-AVERAGE(OFFSET($H$3,0,0,'Données projet'!$E$13+1,1))</f>
        <v>434.82222444324242</v>
      </c>
      <c r="CZ115" s="60">
        <f t="shared" si="96"/>
        <v>269.61868559913393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0">
        <f t="shared" si="55"/>
        <v>834.45389270336659</v>
      </c>
      <c r="S116" s="60">
        <f ca="1">AVERAGE(OFFSET($R$3,0,0,'Données projet'!$E$9+1,1))-AVERAGE(OFFSET($H$3,0,0,'Données projet'!$E$9+1,1))</f>
        <v>371.95849973474657</v>
      </c>
      <c r="T116" s="60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263.02224000000001</v>
      </c>
      <c r="AK116" s="14">
        <f t="shared" si="89"/>
        <v>63.3661634411352</v>
      </c>
      <c r="AL116" s="22">
        <f t="shared" si="58"/>
        <v>568.45980265997707</v>
      </c>
      <c r="AM116" s="60">
        <f t="shared" si="59"/>
        <v>861.79313599331044</v>
      </c>
      <c r="AN116" s="60">
        <f ca="1">AVERAGE(OFFSET($AM$3,0,0,'Données projet'!$E$10+1,1))-AVERAGE(OFFSET($H$3,0,0,'Données projet'!$E$10+1,1))</f>
        <v>389.12604446638119</v>
      </c>
      <c r="AO116" s="60">
        <f t="shared" si="90"/>
        <v>243.23852967152732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317.99999999999972</v>
      </c>
      <c r="BE116" s="14">
        <f>BD116*VLOOKUP('Données projet'!$B$11,Paramètres!$A$1:$I$89,3,0)*VLOOKUP('Données projet'!$B$11,Paramètres!$A$1:$I$89,5,0)</f>
        <v>233.1575999999998</v>
      </c>
      <c r="BF116" s="14">
        <f t="shared" si="91"/>
        <v>56.964885721091697</v>
      </c>
      <c r="BG116" s="22">
        <f t="shared" si="61"/>
        <v>505.29666263090093</v>
      </c>
      <c r="BH116" s="60">
        <f t="shared" si="62"/>
        <v>798.62999596423424</v>
      </c>
      <c r="BI116" s="60">
        <f ca="1">AVERAGE(OFFSET($BH$3,0,0,'Données projet'!$E$11+1,1))-AVERAGE(OFFSET($H$3,0,0,'Données projet'!$E$11+1,1))</f>
        <v>327.81662150328646</v>
      </c>
      <c r="BJ116" s="60">
        <f t="shared" si="92"/>
        <v>320.24200483294322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2.4195421195363425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2.4195421195363425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-9.2222762759774927E-14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183.76011586303667</v>
      </c>
      <c r="CE116" s="60">
        <f t="shared" si="94"/>
        <v>174.66985829331708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297.51695999999998</v>
      </c>
      <c r="CV116" s="14">
        <f t="shared" si="95"/>
        <v>70.6556713918757</v>
      </c>
      <c r="CW116" s="22">
        <f t="shared" si="67"/>
        <v>641.23399967418345</v>
      </c>
      <c r="CX116" s="60">
        <f t="shared" si="68"/>
        <v>934.56733300751671</v>
      </c>
      <c r="CY116" s="60">
        <f ca="1">AVERAGE(OFFSET($CX$3,0,0,'Données projet'!$E$13+1,1))-AVERAGE(OFFSET($H$3,0,0,'Données projet'!$E$13+1,1))</f>
        <v>434.82222444324242</v>
      </c>
      <c r="CZ116" s="60">
        <f t="shared" si="96"/>
        <v>269.61868559913393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0">
        <f t="shared" si="55"/>
        <v>841.72338563225185</v>
      </c>
      <c r="S117" s="60">
        <f ca="1">AVERAGE(OFFSET($R$3,0,0,'Données projet'!$E$9+1,1))-AVERAGE(OFFSET($H$3,0,0,'Données projet'!$E$9+1,1))</f>
        <v>371.95849973474657</v>
      </c>
      <c r="T117" s="60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266.63832000000002</v>
      </c>
      <c r="AK117" s="14">
        <f t="shared" si="89"/>
        <v>64.135316563180027</v>
      </c>
      <c r="AL117" s="22">
        <f t="shared" si="58"/>
        <v>576.09741701420523</v>
      </c>
      <c r="AM117" s="60">
        <f t="shared" si="59"/>
        <v>869.43075034753861</v>
      </c>
      <c r="AN117" s="60">
        <f ca="1">AVERAGE(OFFSET($AM$3,0,0,'Données projet'!$E$10+1,1))-AVERAGE(OFFSET($H$3,0,0,'Données projet'!$E$10+1,1))</f>
        <v>389.12604446638119</v>
      </c>
      <c r="AO117" s="60">
        <f t="shared" si="90"/>
        <v>243.23852967152732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317.99999999999972</v>
      </c>
      <c r="BE117" s="14">
        <f>BD117*VLOOKUP('Données projet'!$B$11,Paramètres!$A$1:$I$89,3,0)*VLOOKUP('Données projet'!$B$11,Paramètres!$A$1:$I$89,5,0)</f>
        <v>233.1575999999998</v>
      </c>
      <c r="BF117" s="14">
        <f t="shared" si="91"/>
        <v>56.964885721091697</v>
      </c>
      <c r="BG117" s="22">
        <f t="shared" si="61"/>
        <v>505.29666263090093</v>
      </c>
      <c r="BH117" s="60">
        <f t="shared" si="62"/>
        <v>798.62999596423424</v>
      </c>
      <c r="BI117" s="60">
        <f ca="1">AVERAGE(OFFSET($BH$3,0,0,'Données projet'!$E$11+1,1))-AVERAGE(OFFSET($H$3,0,0,'Données projet'!$E$11+1,1))</f>
        <v>327.81662150328646</v>
      </c>
      <c r="BJ117" s="60">
        <f t="shared" si="92"/>
        <v>320.24200483294322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2.372096374347207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2.372096374347207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-9.2222762759774927E-14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183.76011586303667</v>
      </c>
      <c r="CE117" s="60">
        <f t="shared" si="94"/>
        <v>174.66985829331708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301.60727999999995</v>
      </c>
      <c r="CV117" s="14">
        <f t="shared" si="95"/>
        <v>71.513306244453176</v>
      </c>
      <c r="CW117" s="22">
        <f t="shared" si="67"/>
        <v>649.85168770908911</v>
      </c>
      <c r="CX117" s="60">
        <f t="shared" si="68"/>
        <v>943.18502104242248</v>
      </c>
      <c r="CY117" s="60">
        <f ca="1">AVERAGE(OFFSET($CX$3,0,0,'Données projet'!$E$13+1,1))-AVERAGE(OFFSET($H$3,0,0,'Données projet'!$E$13+1,1))</f>
        <v>434.82222444324242</v>
      </c>
      <c r="CZ117" s="60">
        <f t="shared" si="96"/>
        <v>269.61868559913393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0">
        <f t="shared" si="55"/>
        <v>848.99085756649288</v>
      </c>
      <c r="S118" s="60">
        <f ca="1">AVERAGE(OFFSET($R$3,0,0,'Données projet'!$E$9+1,1))-AVERAGE(OFFSET($H$3,0,0,'Données projet'!$E$9+1,1))</f>
        <v>371.95849973474657</v>
      </c>
      <c r="T118" s="60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270.25440000000003</v>
      </c>
      <c r="AK118" s="14">
        <f t="shared" si="89"/>
        <v>64.903256428828314</v>
      </c>
      <c r="AL118" s="22">
        <f t="shared" si="58"/>
        <v>583.73291828020922</v>
      </c>
      <c r="AM118" s="60">
        <f t="shared" si="59"/>
        <v>877.06625161354259</v>
      </c>
      <c r="AN118" s="60">
        <f ca="1">AVERAGE(OFFSET($AM$3,0,0,'Données projet'!$E$10+1,1))-AVERAGE(OFFSET($H$3,0,0,'Données projet'!$E$10+1,1))</f>
        <v>389.12604446638119</v>
      </c>
      <c r="AO118" s="60">
        <f t="shared" si="90"/>
        <v>243.23852967152732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317.99999999999972</v>
      </c>
      <c r="BE118" s="14">
        <f>BD118*VLOOKUP('Données projet'!$B$11,Paramètres!$A$1:$I$89,3,0)*VLOOKUP('Données projet'!$B$11,Paramètres!$A$1:$I$89,5,0)</f>
        <v>233.1575999999998</v>
      </c>
      <c r="BF118" s="14">
        <f t="shared" si="91"/>
        <v>56.964885721091697</v>
      </c>
      <c r="BG118" s="22">
        <f t="shared" si="61"/>
        <v>505.29666263090093</v>
      </c>
      <c r="BH118" s="60">
        <f t="shared" si="62"/>
        <v>798.62999596423424</v>
      </c>
      <c r="BI118" s="60">
        <f ca="1">AVERAGE(OFFSET($BH$3,0,0,'Données projet'!$E$11+1,1))-AVERAGE(OFFSET($H$3,0,0,'Données projet'!$E$11+1,1))</f>
        <v>327.81662150328646</v>
      </c>
      <c r="BJ118" s="60">
        <f t="shared" si="92"/>
        <v>320.24200483294322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2.3255810112821833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2.3255810112821833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-9.2222762759774927E-14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183.76011586303667</v>
      </c>
      <c r="CE118" s="60">
        <f t="shared" si="94"/>
        <v>174.66985829331708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305.69759999999997</v>
      </c>
      <c r="CV118" s="14">
        <f t="shared" si="95"/>
        <v>72.369588270212361</v>
      </c>
      <c r="CW118" s="22">
        <f t="shared" si="67"/>
        <v>658.46701957061975</v>
      </c>
      <c r="CX118" s="60">
        <f t="shared" si="68"/>
        <v>951.80035290395313</v>
      </c>
      <c r="CY118" s="60">
        <f ca="1">AVERAGE(OFFSET($CX$3,0,0,'Données projet'!$E$13+1,1))-AVERAGE(OFFSET($H$3,0,0,'Données projet'!$E$13+1,1))</f>
        <v>434.82222444324242</v>
      </c>
      <c r="CZ118" s="60">
        <f t="shared" si="96"/>
        <v>269.61868559913393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0">
        <f t="shared" si="55"/>
        <v>821.44018387408391</v>
      </c>
      <c r="S119" s="60">
        <f ca="1">AVERAGE(OFFSET($R$3,0,0,'Données projet'!$E$9+1,1))-AVERAGE(OFFSET($H$3,0,0,'Données projet'!$E$9+1,1))</f>
        <v>371.95849973474657</v>
      </c>
      <c r="T119" s="60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256.55136000000005</v>
      </c>
      <c r="AK119" s="14">
        <f t="shared" si="89"/>
        <v>61.986696970400196</v>
      </c>
      <c r="AL119" s="22">
        <f t="shared" si="58"/>
        <v>554.7871158901138</v>
      </c>
      <c r="AM119" s="60">
        <f t="shared" si="59"/>
        <v>848.12044922344717</v>
      </c>
      <c r="AN119" s="60">
        <f ca="1">AVERAGE(OFFSET($AM$3,0,0,'Données projet'!$E$10+1,1))-AVERAGE(OFFSET($H$3,0,0,'Données projet'!$E$10+1,1))</f>
        <v>389.12604446638119</v>
      </c>
      <c r="AO119" s="60">
        <f t="shared" si="90"/>
        <v>243.23852967152732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317.99999999999972</v>
      </c>
      <c r="BE119" s="14">
        <f>BD119*VLOOKUP('Données projet'!$B$11,Paramètres!$A$1:$I$89,3,0)*VLOOKUP('Données projet'!$B$11,Paramètres!$A$1:$I$89,5,0)</f>
        <v>233.1575999999998</v>
      </c>
      <c r="BF119" s="14">
        <f t="shared" si="91"/>
        <v>56.964885721091697</v>
      </c>
      <c r="BG119" s="22">
        <f t="shared" si="61"/>
        <v>505.29666263090093</v>
      </c>
      <c r="BH119" s="60">
        <f t="shared" si="62"/>
        <v>798.62999596423424</v>
      </c>
      <c r="BI119" s="60">
        <f ca="1">AVERAGE(OFFSET($BH$3,0,0,'Données projet'!$E$11+1,1))-AVERAGE(OFFSET($H$3,0,0,'Données projet'!$E$11+1,1))</f>
        <v>327.81662150328646</v>
      </c>
      <c r="BJ119" s="60">
        <f t="shared" si="92"/>
        <v>320.24200483294322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2.2799777861152948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2.2799777861152948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-9.2222762759774927E-14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183.76011586303667</v>
      </c>
      <c r="CE119" s="60">
        <f t="shared" si="94"/>
        <v>174.66985829331708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290.19744000000003</v>
      </c>
      <c r="CV119" s="14">
        <f t="shared" si="95"/>
        <v>69.117514047966083</v>
      </c>
      <c r="CW119" s="22">
        <f t="shared" si="67"/>
        <v>625.80687830020759</v>
      </c>
      <c r="CX119" s="60">
        <f t="shared" si="68"/>
        <v>919.14021163354096</v>
      </c>
      <c r="CY119" s="60">
        <f ca="1">AVERAGE(OFFSET($CX$3,0,0,'Données projet'!$E$13+1,1))-AVERAGE(OFFSET($H$3,0,0,'Données projet'!$E$13+1,1))</f>
        <v>434.82222444324242</v>
      </c>
      <c r="CZ119" s="60">
        <f t="shared" si="96"/>
        <v>269.61868559913393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0">
        <f t="shared" si="55"/>
        <v>828.33062413070274</v>
      </c>
      <c r="S120" s="60">
        <f ca="1">AVERAGE(OFFSET($R$3,0,0,'Données projet'!$E$9+1,1))-AVERAGE(OFFSET($H$3,0,0,'Données projet'!$E$9+1,1))</f>
        <v>371.95849973474657</v>
      </c>
      <c r="T120" s="60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259.97712000000001</v>
      </c>
      <c r="AK120" s="14">
        <f t="shared" si="89"/>
        <v>62.717500839785117</v>
      </c>
      <c r="AL120" s="22">
        <f t="shared" si="58"/>
        <v>562.02646462929238</v>
      </c>
      <c r="AM120" s="60">
        <f t="shared" si="59"/>
        <v>855.35979796262563</v>
      </c>
      <c r="AN120" s="60">
        <f ca="1">AVERAGE(OFFSET($AM$3,0,0,'Données projet'!$E$10+1,1))-AVERAGE(OFFSET($H$3,0,0,'Données projet'!$E$10+1,1))</f>
        <v>389.12604446638119</v>
      </c>
      <c r="AO120" s="60">
        <f t="shared" si="90"/>
        <v>243.23852967152732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317.99999999999972</v>
      </c>
      <c r="BE120" s="14">
        <f>BD120*VLOOKUP('Données projet'!$B$11,Paramètres!$A$1:$I$89,3,0)*VLOOKUP('Données projet'!$B$11,Paramètres!$A$1:$I$89,5,0)</f>
        <v>233.1575999999998</v>
      </c>
      <c r="BF120" s="14">
        <f t="shared" si="91"/>
        <v>56.964885721091697</v>
      </c>
      <c r="BG120" s="22">
        <f t="shared" si="61"/>
        <v>505.29666263090093</v>
      </c>
      <c r="BH120" s="60">
        <f t="shared" si="62"/>
        <v>798.62999596423424</v>
      </c>
      <c r="BI120" s="60">
        <f ca="1">AVERAGE(OFFSET($BH$3,0,0,'Données projet'!$E$11+1,1))-AVERAGE(OFFSET($H$3,0,0,'Données projet'!$E$11+1,1))</f>
        <v>327.81662150328646</v>
      </c>
      <c r="BJ120" s="60">
        <f t="shared" si="92"/>
        <v>320.24200483294322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2.2352688123787083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2.2352688123787083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-9.2222762759774927E-14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183.76011586303667</v>
      </c>
      <c r="CE120" s="60">
        <f t="shared" si="94"/>
        <v>174.66985829331708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294.07248000000004</v>
      </c>
      <c r="CV120" s="14">
        <f t="shared" si="95"/>
        <v>69.932388031857116</v>
      </c>
      <c r="CW120" s="22">
        <f t="shared" si="67"/>
        <v>633.97514515548448</v>
      </c>
      <c r="CX120" s="60">
        <f t="shared" si="68"/>
        <v>927.30847848881785</v>
      </c>
      <c r="CY120" s="60">
        <f ca="1">AVERAGE(OFFSET($CX$3,0,0,'Données projet'!$E$13+1,1))-AVERAGE(OFFSET($H$3,0,0,'Données projet'!$E$13+1,1))</f>
        <v>434.82222444324242</v>
      </c>
      <c r="CZ120" s="60">
        <f t="shared" si="96"/>
        <v>269.61868559913393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0">
        <f t="shared" si="55"/>
        <v>835.21919857281705</v>
      </c>
      <c r="S121" s="60">
        <f ca="1">AVERAGE(OFFSET($R$3,0,0,'Données projet'!$E$9+1,1))-AVERAGE(OFFSET($H$3,0,0,'Données projet'!$E$9+1,1))</f>
        <v>371.95849973474657</v>
      </c>
      <c r="T121" s="60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263.4028800000001</v>
      </c>
      <c r="AK121" s="14">
        <f t="shared" si="89"/>
        <v>63.447184611504625</v>
      </c>
      <c r="AL121" s="22">
        <f t="shared" si="58"/>
        <v>569.26386253170404</v>
      </c>
      <c r="AM121" s="60">
        <f t="shared" si="59"/>
        <v>862.59719586503729</v>
      </c>
      <c r="AN121" s="60">
        <f ca="1">AVERAGE(OFFSET($AM$3,0,0,'Données projet'!$E$10+1,1))-AVERAGE(OFFSET($H$3,0,0,'Données projet'!$E$10+1,1))</f>
        <v>389.12604446638119</v>
      </c>
      <c r="AO121" s="60">
        <f t="shared" si="90"/>
        <v>243.23852967152732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317.99999999999972</v>
      </c>
      <c r="BE121" s="14">
        <f>BD121*VLOOKUP('Données projet'!$B$11,Paramètres!$A$1:$I$89,3,0)*VLOOKUP('Données projet'!$B$11,Paramètres!$A$1:$I$89,5,0)</f>
        <v>233.1575999999998</v>
      </c>
      <c r="BF121" s="14">
        <f t="shared" si="91"/>
        <v>56.964885721091697</v>
      </c>
      <c r="BG121" s="22">
        <f t="shared" si="61"/>
        <v>505.29666263090093</v>
      </c>
      <c r="BH121" s="60">
        <f t="shared" si="62"/>
        <v>798.62999596423424</v>
      </c>
      <c r="BI121" s="60">
        <f ca="1">AVERAGE(OFFSET($BH$3,0,0,'Données projet'!$E$11+1,1))-AVERAGE(OFFSET($H$3,0,0,'Données projet'!$E$11+1,1))</f>
        <v>327.81662150328646</v>
      </c>
      <c r="BJ121" s="60">
        <f t="shared" si="92"/>
        <v>320.24200483294322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2.1914365543473151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2.1914365543473151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-9.2222762759774927E-14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183.76011586303667</v>
      </c>
      <c r="CE121" s="60">
        <f t="shared" si="94"/>
        <v>174.66985829331708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297.94752000000005</v>
      </c>
      <c r="CV121" s="14">
        <f t="shared" si="95"/>
        <v>70.746013064442337</v>
      </c>
      <c r="CW121" s="22">
        <f t="shared" si="67"/>
        <v>642.14123675390374</v>
      </c>
      <c r="CX121" s="60">
        <f t="shared" si="68"/>
        <v>935.474570087237</v>
      </c>
      <c r="CY121" s="60">
        <f ca="1">AVERAGE(OFFSET($CX$3,0,0,'Données projet'!$E$13+1,1))-AVERAGE(OFFSET($H$3,0,0,'Données projet'!$E$13+1,1))</f>
        <v>434.82222444324242</v>
      </c>
      <c r="CZ121" s="60">
        <f t="shared" si="96"/>
        <v>269.61868559913393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0">
        <f t="shared" si="55"/>
        <v>842.10593427244476</v>
      </c>
      <c r="S122" s="60">
        <f ca="1">AVERAGE(OFFSET($R$3,0,0,'Données projet'!$E$9+1,1))-AVERAGE(OFFSET($H$3,0,0,'Données projet'!$E$9+1,1))</f>
        <v>371.95849973474657</v>
      </c>
      <c r="T122" s="60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266.82864000000006</v>
      </c>
      <c r="AK122" s="14">
        <f t="shared" si="89"/>
        <v>64.175764537605787</v>
      </c>
      <c r="AL122" s="22">
        <f t="shared" si="58"/>
        <v>576.4993379029969</v>
      </c>
      <c r="AM122" s="60">
        <f t="shared" si="59"/>
        <v>869.83267123633027</v>
      </c>
      <c r="AN122" s="60">
        <f ca="1">AVERAGE(OFFSET($AM$3,0,0,'Données projet'!$E$10+1,1))-AVERAGE(OFFSET($H$3,0,0,'Données projet'!$E$10+1,1))</f>
        <v>389.12604446638119</v>
      </c>
      <c r="AO122" s="60">
        <f t="shared" si="90"/>
        <v>243.23852967152732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317.99999999999972</v>
      </c>
      <c r="BE122" s="14">
        <f>BD122*VLOOKUP('Données projet'!$B$11,Paramètres!$A$1:$I$89,3,0)*VLOOKUP('Données projet'!$B$11,Paramètres!$A$1:$I$89,5,0)</f>
        <v>233.1575999999998</v>
      </c>
      <c r="BF122" s="14">
        <f t="shared" si="91"/>
        <v>56.964885721091697</v>
      </c>
      <c r="BG122" s="22">
        <f t="shared" si="61"/>
        <v>505.29666263090093</v>
      </c>
      <c r="BH122" s="60">
        <f t="shared" si="62"/>
        <v>798.62999596423424</v>
      </c>
      <c r="BI122" s="60">
        <f ca="1">AVERAGE(OFFSET($BH$3,0,0,'Données projet'!$E$11+1,1))-AVERAGE(OFFSET($H$3,0,0,'Données projet'!$E$11+1,1))</f>
        <v>327.81662150328646</v>
      </c>
      <c r="BJ122" s="60">
        <f t="shared" si="92"/>
        <v>320.24200483294322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2.1484638201608797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2.1484638201608797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-9.2222762759774927E-14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183.76011586303667</v>
      </c>
      <c r="CE122" s="60">
        <f t="shared" si="94"/>
        <v>174.66985829331708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301.82256000000012</v>
      </c>
      <c r="CV122" s="14">
        <f t="shared" si="95"/>
        <v>71.558407267369674</v>
      </c>
      <c r="CW122" s="22">
        <f t="shared" si="67"/>
        <v>650.30518465733564</v>
      </c>
      <c r="CX122" s="60">
        <f t="shared" si="68"/>
        <v>943.63851799066902</v>
      </c>
      <c r="CY122" s="60">
        <f ca="1">AVERAGE(OFFSET($CX$3,0,0,'Données projet'!$E$13+1,1))-AVERAGE(OFFSET($H$3,0,0,'Données projet'!$E$13+1,1))</f>
        <v>434.82222444324242</v>
      </c>
      <c r="CZ122" s="60">
        <f t="shared" si="96"/>
        <v>269.61868559913393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0">
        <f t="shared" si="55"/>
        <v>848.9908575664931</v>
      </c>
      <c r="S123" s="60">
        <f ca="1">AVERAGE(OFFSET($R$3,0,0,'Données projet'!$E$9+1,1))-AVERAGE(OFFSET($H$3,0,0,'Données projet'!$E$9+1,1))</f>
        <v>371.95849973474657</v>
      </c>
      <c r="T123" s="60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270.25440000000009</v>
      </c>
      <c r="AK123" s="14">
        <f t="shared" si="89"/>
        <v>64.903256428828314</v>
      </c>
      <c r="AL123" s="22">
        <f t="shared" si="58"/>
        <v>583.73291828020945</v>
      </c>
      <c r="AM123" s="60">
        <f t="shared" si="59"/>
        <v>877.06625161354282</v>
      </c>
      <c r="AN123" s="60">
        <f ca="1">AVERAGE(OFFSET($AM$3,0,0,'Données projet'!$E$10+1,1))-AVERAGE(OFFSET($H$3,0,0,'Données projet'!$E$10+1,1))</f>
        <v>389.12604446638119</v>
      </c>
      <c r="AO123" s="60">
        <f t="shared" si="90"/>
        <v>243.23852967152732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317.99999999999972</v>
      </c>
      <c r="BE123" s="14">
        <f>BD123*VLOOKUP('Données projet'!$B$11,Paramètres!$A$1:$I$89,3,0)*VLOOKUP('Données projet'!$B$11,Paramètres!$A$1:$I$89,5,0)</f>
        <v>233.1575999999998</v>
      </c>
      <c r="BF123" s="14">
        <f t="shared" si="91"/>
        <v>56.964885721091697</v>
      </c>
      <c r="BG123" s="22">
        <f t="shared" si="61"/>
        <v>505.29666263090093</v>
      </c>
      <c r="BH123" s="60">
        <f t="shared" si="62"/>
        <v>798.62999596423424</v>
      </c>
      <c r="BI123" s="60">
        <f ca="1">AVERAGE(OFFSET($BH$3,0,0,'Données projet'!$E$11+1,1))-AVERAGE(OFFSET($H$3,0,0,'Données projet'!$E$11+1,1))</f>
        <v>327.81662150328646</v>
      </c>
      <c r="BJ123" s="60">
        <f t="shared" si="92"/>
        <v>320.24200483294322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2.1063337550810606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2.1063337550810606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-9.2222762759774927E-14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183.76011586303667</v>
      </c>
      <c r="CE123" s="60">
        <f t="shared" si="94"/>
        <v>174.66985829331708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305.69760000000014</v>
      </c>
      <c r="CV123" s="14">
        <f t="shared" si="95"/>
        <v>72.369588270212418</v>
      </c>
      <c r="CW123" s="22">
        <f t="shared" si="67"/>
        <v>658.46701957062021</v>
      </c>
      <c r="CX123" s="60">
        <f t="shared" si="68"/>
        <v>951.80035290395358</v>
      </c>
      <c r="CY123" s="60">
        <f ca="1">AVERAGE(OFFSET($CX$3,0,0,'Données projet'!$E$13+1,1))-AVERAGE(OFFSET($H$3,0,0,'Données projet'!$E$13+1,1))</f>
        <v>434.82222444324242</v>
      </c>
      <c r="CZ123" s="60">
        <f t="shared" si="96"/>
        <v>269.61868559913393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0">
        <f t="shared" si="55"/>
        <v>293.33333333333616</v>
      </c>
      <c r="S124" s="60">
        <f ca="1">AVERAGE(OFFSET($R$3,0,0,'Données projet'!$E$9+1,1))-AVERAGE(OFFSET($H$3,0,0,'Données projet'!$E$9+1,1))</f>
        <v>371.95849973474657</v>
      </c>
      <c r="T124" s="60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0">
        <f t="shared" si="59"/>
        <v>293.33333333333633</v>
      </c>
      <c r="AN124" s="60">
        <f ca="1">AVERAGE(OFFSET($AM$3,0,0,'Données projet'!$E$10+1,1))-AVERAGE(OFFSET($H$3,0,0,'Données projet'!$E$10+1,1))</f>
        <v>389.12604446638119</v>
      </c>
      <c r="AO124" s="60">
        <f t="shared" si="90"/>
        <v>243.23852967152732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317.99999999999972</v>
      </c>
      <c r="BE124" s="14">
        <f>BD124*VLOOKUP('Données projet'!$B$11,Paramètres!$A$1:$I$89,3,0)*VLOOKUP('Données projet'!$B$11,Paramètres!$A$1:$I$89,5,0)</f>
        <v>233.1575999999998</v>
      </c>
      <c r="BF124" s="14">
        <f t="shared" si="91"/>
        <v>56.964885721091697</v>
      </c>
      <c r="BG124" s="22">
        <f t="shared" si="61"/>
        <v>505.29666263090093</v>
      </c>
      <c r="BH124" s="60">
        <f t="shared" si="62"/>
        <v>798.62999596423424</v>
      </c>
      <c r="BI124" s="60">
        <f ca="1">AVERAGE(OFFSET($BH$3,0,0,'Données projet'!$E$11+1,1))-AVERAGE(OFFSET($H$3,0,0,'Données projet'!$E$11+1,1))</f>
        <v>327.81662150328646</v>
      </c>
      <c r="BJ124" s="60">
        <f t="shared" si="92"/>
        <v>320.24200483294322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2.0650298348806544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2.0650298348806544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-9.2222762759774927E-14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183.76011586303667</v>
      </c>
      <c r="CE124" s="60">
        <f t="shared" si="94"/>
        <v>174.66985829331708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1.223725121235475E-13</v>
      </c>
      <c r="CV124" s="14">
        <f t="shared" si="95"/>
        <v>1.7956824466038182E-12</v>
      </c>
      <c r="CW124" s="22">
        <f t="shared" si="67"/>
        <v>3.3406123864501612E-12</v>
      </c>
      <c r="CX124" s="60">
        <f t="shared" si="68"/>
        <v>293.33333333333667</v>
      </c>
      <c r="CY124" s="60">
        <f ca="1">AVERAGE(OFFSET($CX$3,0,0,'Données projet'!$E$13+1,1))-AVERAGE(OFFSET($H$3,0,0,'Données projet'!$E$13+1,1))</f>
        <v>434.82222444324242</v>
      </c>
      <c r="CZ124" s="60">
        <f t="shared" si="96"/>
        <v>269.61868559913393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0">
        <f t="shared" si="55"/>
        <v>293.33333333333616</v>
      </c>
      <c r="S125" s="60">
        <f ca="1">AVERAGE(OFFSET($R$3,0,0,'Données projet'!$E$9+1,1))-AVERAGE(OFFSET($H$3,0,0,'Données projet'!$E$9+1,1))</f>
        <v>371.95849973474657</v>
      </c>
      <c r="T125" s="60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0">
        <f t="shared" si="59"/>
        <v>293.33333333333633</v>
      </c>
      <c r="AN125" s="60">
        <f ca="1">AVERAGE(OFFSET($AM$3,0,0,'Données projet'!$E$10+1,1))-AVERAGE(OFFSET($H$3,0,0,'Données projet'!$E$10+1,1))</f>
        <v>389.12604446638119</v>
      </c>
      <c r="AO125" s="60">
        <f t="shared" si="90"/>
        <v>243.23852967152732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317.99999999999972</v>
      </c>
      <c r="BE125" s="14">
        <f>BD125*VLOOKUP('Données projet'!$B$11,Paramètres!$A$1:$I$89,3,0)*VLOOKUP('Données projet'!$B$11,Paramètres!$A$1:$I$89,5,0)</f>
        <v>233.1575999999998</v>
      </c>
      <c r="BF125" s="14">
        <f t="shared" si="91"/>
        <v>56.964885721091697</v>
      </c>
      <c r="BG125" s="22">
        <f t="shared" si="61"/>
        <v>505.29666263090093</v>
      </c>
      <c r="BH125" s="60">
        <f t="shared" si="62"/>
        <v>798.62999596423424</v>
      </c>
      <c r="BI125" s="60">
        <f ca="1">AVERAGE(OFFSET($BH$3,0,0,'Données projet'!$E$11+1,1))-AVERAGE(OFFSET($H$3,0,0,'Données projet'!$E$11+1,1))</f>
        <v>327.81662150328646</v>
      </c>
      <c r="BJ125" s="60">
        <f t="shared" si="92"/>
        <v>320.24200483294322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2.0245358593624743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2.0245358593624743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-9.2222762759774927E-14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183.76011586303667</v>
      </c>
      <c r="CE125" s="60">
        <f t="shared" si="94"/>
        <v>174.66985829331708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1.223725121235475E-13</v>
      </c>
      <c r="CV125" s="14">
        <f t="shared" si="95"/>
        <v>1.7956824466038182E-12</v>
      </c>
      <c r="CW125" s="22">
        <f t="shared" si="67"/>
        <v>3.3406123864501612E-12</v>
      </c>
      <c r="CX125" s="60">
        <f t="shared" si="68"/>
        <v>293.33333333333667</v>
      </c>
      <c r="CY125" s="60">
        <f ca="1">AVERAGE(OFFSET($CX$3,0,0,'Données projet'!$E$13+1,1))-AVERAGE(OFFSET($H$3,0,0,'Données projet'!$E$13+1,1))</f>
        <v>434.82222444324242</v>
      </c>
      <c r="CZ125" s="60">
        <f t="shared" si="96"/>
        <v>269.61868559913393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0">
        <f t="shared" si="55"/>
        <v>293.33333333333616</v>
      </c>
      <c r="S126" s="60">
        <f ca="1">AVERAGE(OFFSET($R$3,0,0,'Données projet'!$E$9+1,1))-AVERAGE(OFFSET($H$3,0,0,'Données projet'!$E$9+1,1))</f>
        <v>371.95849973474657</v>
      </c>
      <c r="T126" s="60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0">
        <f t="shared" si="59"/>
        <v>293.33333333333633</v>
      </c>
      <c r="AN126" s="60">
        <f ca="1">AVERAGE(OFFSET($AM$3,0,0,'Données projet'!$E$10+1,1))-AVERAGE(OFFSET($H$3,0,0,'Données projet'!$E$10+1,1))</f>
        <v>389.12604446638119</v>
      </c>
      <c r="AO126" s="60">
        <f t="shared" si="90"/>
        <v>243.23852967152732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317.99999999999972</v>
      </c>
      <c r="BE126" s="14">
        <f>BD126*VLOOKUP('Données projet'!$B$11,Paramètres!$A$1:$I$89,3,0)*VLOOKUP('Données projet'!$B$11,Paramètres!$A$1:$I$89,5,0)</f>
        <v>233.1575999999998</v>
      </c>
      <c r="BF126" s="14">
        <f t="shared" si="91"/>
        <v>56.964885721091697</v>
      </c>
      <c r="BG126" s="22">
        <f t="shared" si="61"/>
        <v>505.29666263090093</v>
      </c>
      <c r="BH126" s="60">
        <f t="shared" si="62"/>
        <v>798.62999596423424</v>
      </c>
      <c r="BI126" s="60">
        <f ca="1">AVERAGE(OFFSET($BH$3,0,0,'Données projet'!$E$11+1,1))-AVERAGE(OFFSET($H$3,0,0,'Données projet'!$E$11+1,1))</f>
        <v>327.81662150328646</v>
      </c>
      <c r="BJ126" s="60">
        <f t="shared" si="92"/>
        <v>320.24200483294322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1.9848359460053195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1.9848359460053195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-9.2222762759774927E-14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183.76011586303667</v>
      </c>
      <c r="CE126" s="60">
        <f t="shared" si="94"/>
        <v>174.66985829331708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1.223725121235475E-13</v>
      </c>
      <c r="CV126" s="14">
        <f t="shared" si="95"/>
        <v>1.7956824466038182E-12</v>
      </c>
      <c r="CW126" s="22">
        <f t="shared" si="67"/>
        <v>3.3406123864501612E-12</v>
      </c>
      <c r="CX126" s="60">
        <f t="shared" si="68"/>
        <v>293.33333333333667</v>
      </c>
      <c r="CY126" s="60">
        <f ca="1">AVERAGE(OFFSET($CX$3,0,0,'Données projet'!$E$13+1,1))-AVERAGE(OFFSET($H$3,0,0,'Données projet'!$E$13+1,1))</f>
        <v>434.82222444324242</v>
      </c>
      <c r="CZ126" s="60">
        <f t="shared" si="96"/>
        <v>269.61868559913393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0">
        <f t="shared" si="55"/>
        <v>293.33333333333616</v>
      </c>
      <c r="S127" s="60">
        <f ca="1">AVERAGE(OFFSET($R$3,0,0,'Données projet'!$E$9+1,1))-AVERAGE(OFFSET($H$3,0,0,'Données projet'!$E$9+1,1))</f>
        <v>371.95849973474657</v>
      </c>
      <c r="T127" s="60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0">
        <f t="shared" si="59"/>
        <v>293.33333333333633</v>
      </c>
      <c r="AN127" s="60">
        <f ca="1">AVERAGE(OFFSET($AM$3,0,0,'Données projet'!$E$10+1,1))-AVERAGE(OFFSET($H$3,0,0,'Données projet'!$E$10+1,1))</f>
        <v>389.12604446638119</v>
      </c>
      <c r="AO127" s="60">
        <f t="shared" si="90"/>
        <v>243.23852967152732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317.99999999999972</v>
      </c>
      <c r="BE127" s="14">
        <f>BD127*VLOOKUP('Données projet'!$B$11,Paramètres!$A$1:$I$89,3,0)*VLOOKUP('Données projet'!$B$11,Paramètres!$A$1:$I$89,5,0)</f>
        <v>233.1575999999998</v>
      </c>
      <c r="BF127" s="14">
        <f t="shared" si="91"/>
        <v>56.964885721091697</v>
      </c>
      <c r="BG127" s="22">
        <f t="shared" si="61"/>
        <v>505.29666263090093</v>
      </c>
      <c r="BH127" s="60">
        <f t="shared" si="62"/>
        <v>798.62999596423424</v>
      </c>
      <c r="BI127" s="60">
        <f ca="1">AVERAGE(OFFSET($BH$3,0,0,'Données projet'!$E$11+1,1))-AVERAGE(OFFSET($H$3,0,0,'Données projet'!$E$11+1,1))</f>
        <v>327.81662150328646</v>
      </c>
      <c r="BJ127" s="60">
        <f t="shared" si="92"/>
        <v>320.24200483294322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1.9459145237345425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1.9459145237345425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-9.2222762759774927E-14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183.76011586303667</v>
      </c>
      <c r="CE127" s="60">
        <f t="shared" si="94"/>
        <v>174.66985829331708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1.223725121235475E-13</v>
      </c>
      <c r="CV127" s="14">
        <f t="shared" si="95"/>
        <v>1.7956824466038182E-12</v>
      </c>
      <c r="CW127" s="22">
        <f t="shared" si="67"/>
        <v>3.3406123864501612E-12</v>
      </c>
      <c r="CX127" s="60">
        <f t="shared" si="68"/>
        <v>293.33333333333667</v>
      </c>
      <c r="CY127" s="60">
        <f ca="1">AVERAGE(OFFSET($CX$3,0,0,'Données projet'!$E$13+1,1))-AVERAGE(OFFSET($H$3,0,0,'Données projet'!$E$13+1,1))</f>
        <v>434.82222444324242</v>
      </c>
      <c r="CZ127" s="60">
        <f t="shared" si="96"/>
        <v>269.61868559913393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0">
        <f t="shared" si="55"/>
        <v>293.33333333333616</v>
      </c>
      <c r="S128" s="60">
        <f ca="1">AVERAGE(OFFSET($R$3,0,0,'Données projet'!$E$9+1,1))-AVERAGE(OFFSET($H$3,0,0,'Données projet'!$E$9+1,1))</f>
        <v>371.95849973474657</v>
      </c>
      <c r="T128" s="60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0">
        <f t="shared" si="59"/>
        <v>293.33333333333633</v>
      </c>
      <c r="AN128" s="60">
        <f ca="1">AVERAGE(OFFSET($AM$3,0,0,'Données projet'!$E$10+1,1))-AVERAGE(OFFSET($H$3,0,0,'Données projet'!$E$10+1,1))</f>
        <v>389.12604446638119</v>
      </c>
      <c r="AO128" s="60">
        <f t="shared" si="90"/>
        <v>243.23852967152732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317.99999999999972</v>
      </c>
      <c r="BE128" s="14">
        <f>BD128*VLOOKUP('Données projet'!$B$11,Paramètres!$A$1:$I$89,3,0)*VLOOKUP('Données projet'!$B$11,Paramètres!$A$1:$I$89,5,0)</f>
        <v>233.1575999999998</v>
      </c>
      <c r="BF128" s="14">
        <f t="shared" si="91"/>
        <v>56.964885721091697</v>
      </c>
      <c r="BG128" s="22">
        <f t="shared" si="61"/>
        <v>505.29666263090093</v>
      </c>
      <c r="BH128" s="60">
        <f t="shared" si="62"/>
        <v>798.62999596423424</v>
      </c>
      <c r="BI128" s="60">
        <f ca="1">AVERAGE(OFFSET($BH$3,0,0,'Données projet'!$E$11+1,1))-AVERAGE(OFFSET($H$3,0,0,'Données projet'!$E$11+1,1))</f>
        <v>327.81662150328646</v>
      </c>
      <c r="BJ128" s="60">
        <f t="shared" si="92"/>
        <v>320.24200483294322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1.9077563268147719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1.9077563268147719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-9.2222762759774927E-14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183.76011586303667</v>
      </c>
      <c r="CE128" s="60">
        <f t="shared" si="94"/>
        <v>174.66985829331708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1.223725121235475E-13</v>
      </c>
      <c r="CV128" s="14">
        <f t="shared" si="95"/>
        <v>1.7956824466038182E-12</v>
      </c>
      <c r="CW128" s="22">
        <f t="shared" si="67"/>
        <v>3.3406123864501612E-12</v>
      </c>
      <c r="CX128" s="60">
        <f t="shared" si="68"/>
        <v>293.33333333333667</v>
      </c>
      <c r="CY128" s="60">
        <f ca="1">AVERAGE(OFFSET($CX$3,0,0,'Données projet'!$E$13+1,1))-AVERAGE(OFFSET($H$3,0,0,'Données projet'!$E$13+1,1))</f>
        <v>434.82222444324242</v>
      </c>
      <c r="CZ128" s="60">
        <f t="shared" si="96"/>
        <v>269.61868559913393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0">
        <f t="shared" si="55"/>
        <v>293.33333333333616</v>
      </c>
      <c r="S129" s="60">
        <f ca="1">AVERAGE(OFFSET($R$3,0,0,'Données projet'!$E$9+1,1))-AVERAGE(OFFSET($H$3,0,0,'Données projet'!$E$9+1,1))</f>
        <v>371.95849973474657</v>
      </c>
      <c r="T129" s="60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0">
        <f t="shared" si="59"/>
        <v>293.33333333333633</v>
      </c>
      <c r="AN129" s="60">
        <f ca="1">AVERAGE(OFFSET($AM$3,0,0,'Données projet'!$E$10+1,1))-AVERAGE(OFFSET($H$3,0,0,'Données projet'!$E$10+1,1))</f>
        <v>389.12604446638119</v>
      </c>
      <c r="AO129" s="60">
        <f t="shared" si="90"/>
        <v>243.23852967152732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317.99999999999972</v>
      </c>
      <c r="BE129" s="14">
        <f>BD129*VLOOKUP('Données projet'!$B$11,Paramètres!$A$1:$I$89,3,0)*VLOOKUP('Données projet'!$B$11,Paramètres!$A$1:$I$89,5,0)</f>
        <v>233.1575999999998</v>
      </c>
      <c r="BF129" s="14">
        <f t="shared" si="91"/>
        <v>56.964885721091697</v>
      </c>
      <c r="BG129" s="22">
        <f t="shared" si="61"/>
        <v>505.29666263090093</v>
      </c>
      <c r="BH129" s="60">
        <f t="shared" si="62"/>
        <v>798.62999596423424</v>
      </c>
      <c r="BI129" s="60">
        <f ca="1">AVERAGE(OFFSET($BH$3,0,0,'Données projet'!$E$11+1,1))-AVERAGE(OFFSET($H$3,0,0,'Données projet'!$E$11+1,1))</f>
        <v>327.81662150328646</v>
      </c>
      <c r="BJ129" s="60">
        <f t="shared" si="92"/>
        <v>320.24200483294322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1.8703463888623961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1.8703463888623961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-9.2222762759774927E-14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183.76011586303667</v>
      </c>
      <c r="CE129" s="60">
        <f t="shared" si="94"/>
        <v>174.66985829331708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1.223725121235475E-13</v>
      </c>
      <c r="CV129" s="14">
        <f t="shared" si="95"/>
        <v>1.7956824466038182E-12</v>
      </c>
      <c r="CW129" s="22">
        <f t="shared" si="67"/>
        <v>3.3406123864501612E-12</v>
      </c>
      <c r="CX129" s="60">
        <f t="shared" si="68"/>
        <v>293.33333333333667</v>
      </c>
      <c r="CY129" s="60">
        <f ca="1">AVERAGE(OFFSET($CX$3,0,0,'Données projet'!$E$13+1,1))-AVERAGE(OFFSET($H$3,0,0,'Données projet'!$E$13+1,1))</f>
        <v>434.82222444324242</v>
      </c>
      <c r="CZ129" s="60">
        <f t="shared" si="96"/>
        <v>269.61868559913393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0">
        <f t="shared" si="55"/>
        <v>293.33333333333616</v>
      </c>
      <c r="S130" s="60">
        <f ca="1">AVERAGE(OFFSET($R$3,0,0,'Données projet'!$E$9+1,1))-AVERAGE(OFFSET($H$3,0,0,'Données projet'!$E$9+1,1))</f>
        <v>371.95849973474657</v>
      </c>
      <c r="T130" s="60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0">
        <f t="shared" si="59"/>
        <v>293.33333333333633</v>
      </c>
      <c r="AN130" s="60">
        <f ca="1">AVERAGE(OFFSET($AM$3,0,0,'Données projet'!$E$10+1,1))-AVERAGE(OFFSET($H$3,0,0,'Données projet'!$E$10+1,1))</f>
        <v>389.12604446638119</v>
      </c>
      <c r="AO130" s="60">
        <f t="shared" si="90"/>
        <v>243.23852967152732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317.99999999999972</v>
      </c>
      <c r="BE130" s="14">
        <f>BD130*VLOOKUP('Données projet'!$B$11,Paramètres!$A$1:$I$89,3,0)*VLOOKUP('Données projet'!$B$11,Paramètres!$A$1:$I$89,5,0)</f>
        <v>233.1575999999998</v>
      </c>
      <c r="BF130" s="14">
        <f t="shared" si="91"/>
        <v>56.964885721091697</v>
      </c>
      <c r="BG130" s="22">
        <f t="shared" si="61"/>
        <v>505.29666263090093</v>
      </c>
      <c r="BH130" s="60">
        <f t="shared" si="62"/>
        <v>798.62999596423424</v>
      </c>
      <c r="BI130" s="60">
        <f ca="1">AVERAGE(OFFSET($BH$3,0,0,'Données projet'!$E$11+1,1))-AVERAGE(OFFSET($H$3,0,0,'Données projet'!$E$11+1,1))</f>
        <v>327.81662150328646</v>
      </c>
      <c r="BJ130" s="60">
        <f t="shared" si="92"/>
        <v>320.24200483294322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1.8336700369754573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1.8336700369754573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-9.2222762759774927E-14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183.76011586303667</v>
      </c>
      <c r="CE130" s="60">
        <f t="shared" si="94"/>
        <v>174.66985829331708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1.223725121235475E-13</v>
      </c>
      <c r="CV130" s="14">
        <f t="shared" si="95"/>
        <v>1.7956824466038182E-12</v>
      </c>
      <c r="CW130" s="22">
        <f t="shared" si="67"/>
        <v>3.3406123864501612E-12</v>
      </c>
      <c r="CX130" s="60">
        <f t="shared" si="68"/>
        <v>293.33333333333667</v>
      </c>
      <c r="CY130" s="60">
        <f ca="1">AVERAGE(OFFSET($CX$3,0,0,'Données projet'!$E$13+1,1))-AVERAGE(OFFSET($H$3,0,0,'Données projet'!$E$13+1,1))</f>
        <v>434.82222444324242</v>
      </c>
      <c r="CZ130" s="60">
        <f t="shared" si="96"/>
        <v>269.61868559913393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0">
        <f t="shared" ref="R131:R194" si="109">Q131+(I131+J131)*44/12</f>
        <v>293.33333333333616</v>
      </c>
      <c r="S131" s="60">
        <f ca="1">AVERAGE(OFFSET($R$3,0,0,'Données projet'!$E$9+1,1))-AVERAGE(OFFSET($H$3,0,0,'Données projet'!$E$9+1,1))</f>
        <v>371.95849973474657</v>
      </c>
      <c r="T131" s="60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0">
        <f t="shared" si="59"/>
        <v>293.33333333333633</v>
      </c>
      <c r="AN131" s="60">
        <f ca="1">AVERAGE(OFFSET($AM$3,0,0,'Données projet'!$E$10+1,1))-AVERAGE(OFFSET($H$3,0,0,'Données projet'!$E$10+1,1))</f>
        <v>389.12604446638119</v>
      </c>
      <c r="AO131" s="60">
        <f t="shared" si="90"/>
        <v>243.23852967152732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317.99999999999972</v>
      </c>
      <c r="BE131" s="14">
        <f>BD131*VLOOKUP('Données projet'!$B$11,Paramètres!$A$1:$I$89,3,0)*VLOOKUP('Données projet'!$B$11,Paramètres!$A$1:$I$89,5,0)</f>
        <v>233.1575999999998</v>
      </c>
      <c r="BF131" s="14">
        <f t="shared" si="91"/>
        <v>56.964885721091697</v>
      </c>
      <c r="BG131" s="22">
        <f t="shared" si="61"/>
        <v>505.29666263090093</v>
      </c>
      <c r="BH131" s="60">
        <f t="shared" si="62"/>
        <v>798.62999596423424</v>
      </c>
      <c r="BI131" s="60">
        <f ca="1">AVERAGE(OFFSET($BH$3,0,0,'Données projet'!$E$11+1,1))-AVERAGE(OFFSET($H$3,0,0,'Données projet'!$E$11+1,1))</f>
        <v>327.81662150328646</v>
      </c>
      <c r="BJ131" s="60">
        <f t="shared" si="92"/>
        <v>320.24200483294322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1.7977128859786555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1.7977128859786555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-9.2222762759774927E-14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183.76011586303667</v>
      </c>
      <c r="CE131" s="60">
        <f t="shared" si="94"/>
        <v>174.66985829331708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1.223725121235475E-13</v>
      </c>
      <c r="CV131" s="14">
        <f t="shared" si="95"/>
        <v>1.7956824466038182E-12</v>
      </c>
      <c r="CW131" s="22">
        <f t="shared" si="67"/>
        <v>3.3406123864501612E-12</v>
      </c>
      <c r="CX131" s="60">
        <f t="shared" si="68"/>
        <v>293.33333333333667</v>
      </c>
      <c r="CY131" s="60">
        <f ca="1">AVERAGE(OFFSET($CX$3,0,0,'Données projet'!$E$13+1,1))-AVERAGE(OFFSET($H$3,0,0,'Données projet'!$E$13+1,1))</f>
        <v>434.82222444324242</v>
      </c>
      <c r="CZ131" s="60">
        <f t="shared" si="96"/>
        <v>269.61868559913393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0">
        <f t="shared" si="109"/>
        <v>293.33333333333616</v>
      </c>
      <c r="S132" s="60">
        <f ca="1">AVERAGE(OFFSET($R$3,0,0,'Données projet'!$E$9+1,1))-AVERAGE(OFFSET($H$3,0,0,'Données projet'!$E$9+1,1))</f>
        <v>371.95849973474657</v>
      </c>
      <c r="T132" s="60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0">
        <f t="shared" ref="AM132:AM195" si="113">AL132+(AD132+AE132)*44/12</f>
        <v>293.33333333333633</v>
      </c>
      <c r="AN132" s="60">
        <f ca="1">AVERAGE(OFFSET($AM$3,0,0,'Données projet'!$E$10+1,1))-AVERAGE(OFFSET($H$3,0,0,'Données projet'!$E$10+1,1))</f>
        <v>389.12604446638119</v>
      </c>
      <c r="AO132" s="60">
        <f t="shared" si="90"/>
        <v>243.23852967152732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317.99999999999972</v>
      </c>
      <c r="BE132" s="14">
        <f>BD132*VLOOKUP('Données projet'!$B$11,Paramètres!$A$1:$I$89,3,0)*VLOOKUP('Données projet'!$B$11,Paramètres!$A$1:$I$89,5,0)</f>
        <v>233.1575999999998</v>
      </c>
      <c r="BF132" s="14">
        <f t="shared" si="91"/>
        <v>56.964885721091697</v>
      </c>
      <c r="BG132" s="22">
        <f t="shared" ref="BG132:BG153" si="115">(BE132+BF132)*0.475*44/12</f>
        <v>505.29666263090093</v>
      </c>
      <c r="BH132" s="60">
        <f t="shared" ref="BH132:BH195" si="116">BG132+(AY132+AZ132)*44/12</f>
        <v>798.62999596423424</v>
      </c>
      <c r="BI132" s="60">
        <f ca="1">AVERAGE(OFFSET($BH$3,0,0,'Données projet'!$E$11+1,1))-AVERAGE(OFFSET($H$3,0,0,'Données projet'!$E$11+1,1))</f>
        <v>327.81662150328646</v>
      </c>
      <c r="BJ132" s="60">
        <f t="shared" si="92"/>
        <v>320.24200483294322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1.7624608327812046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1.7624608327812046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-9.2222762759774927E-14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183.76011586303667</v>
      </c>
      <c r="CE132" s="60">
        <f t="shared" si="94"/>
        <v>174.66985829331708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1.223725121235475E-13</v>
      </c>
      <c r="CV132" s="14">
        <f t="shared" si="95"/>
        <v>1.7956824466038182E-12</v>
      </c>
      <c r="CW132" s="22">
        <f t="shared" ref="CW132:CW153" si="121">(CU132+CV132)*0.475*44/12</f>
        <v>3.3406123864501612E-12</v>
      </c>
      <c r="CX132" s="60">
        <f t="shared" ref="CX132:CX195" si="122">CW132+(CO132+CP132)*44/12</f>
        <v>293.33333333333667</v>
      </c>
      <c r="CY132" s="60">
        <f ca="1">AVERAGE(OFFSET($CX$3,0,0,'Données projet'!$E$13+1,1))-AVERAGE(OFFSET($H$3,0,0,'Données projet'!$E$13+1,1))</f>
        <v>434.82222444324242</v>
      </c>
      <c r="CZ132" s="60">
        <f t="shared" si="96"/>
        <v>269.61868559913393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0">
        <f t="shared" si="109"/>
        <v>293.33333333333616</v>
      </c>
      <c r="S133" s="60">
        <f ca="1">AVERAGE(OFFSET($R$3,0,0,'Données projet'!$E$9+1,1))-AVERAGE(OFFSET($H$3,0,0,'Données projet'!$E$9+1,1))</f>
        <v>371.95849973474657</v>
      </c>
      <c r="T133" s="60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0">
        <f t="shared" si="113"/>
        <v>293.33333333333633</v>
      </c>
      <c r="AN133" s="60">
        <f ca="1">AVERAGE(OFFSET($AM$3,0,0,'Données projet'!$E$10+1,1))-AVERAGE(OFFSET($H$3,0,0,'Données projet'!$E$10+1,1))</f>
        <v>389.12604446638119</v>
      </c>
      <c r="AO133" s="60">
        <f t="shared" ref="AO133:AO196" si="144">$AO$3</f>
        <v>243.23852967152732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317.99999999999972</v>
      </c>
      <c r="BE133" s="14">
        <f>BD133*VLOOKUP('Données projet'!$B$11,Paramètres!$A$1:$I$89,3,0)*VLOOKUP('Données projet'!$B$11,Paramètres!$A$1:$I$89,5,0)</f>
        <v>233.1575999999998</v>
      </c>
      <c r="BF133" s="14">
        <f t="shared" ref="BF133:BF153" si="145">EXP(-1.0587+0.8836*LN(BE133)+0.284)</f>
        <v>56.964885721091697</v>
      </c>
      <c r="BG133" s="22">
        <f t="shared" si="115"/>
        <v>505.29666263090093</v>
      </c>
      <c r="BH133" s="60">
        <f t="shared" si="116"/>
        <v>798.62999596423424</v>
      </c>
      <c r="BI133" s="60">
        <f ca="1">AVERAGE(OFFSET($BH$3,0,0,'Données projet'!$E$11+1,1))-AVERAGE(OFFSET($H$3,0,0,'Données projet'!$E$11+1,1))</f>
        <v>327.81662150328646</v>
      </c>
      <c r="BJ133" s="60">
        <f t="shared" ref="BJ133:BJ196" si="146">$BJ$3</f>
        <v>320.24200483294322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1.7279000508453262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1.7279000508453262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-9.2222762759774927E-14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183.76011586303667</v>
      </c>
      <c r="CE133" s="60">
        <f t="shared" ref="CE133:CE196" si="148">$CE$3</f>
        <v>174.66985829331708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1.223725121235475E-13</v>
      </c>
      <c r="CV133" s="14">
        <f t="shared" ref="CV133:CV153" si="149">EXP(-1.0587+0.8836*LN(CU133)+0.284)</f>
        <v>1.7956824466038182E-12</v>
      </c>
      <c r="CW133" s="22">
        <f t="shared" si="121"/>
        <v>3.3406123864501612E-12</v>
      </c>
      <c r="CX133" s="60">
        <f t="shared" si="122"/>
        <v>293.33333333333667</v>
      </c>
      <c r="CY133" s="60">
        <f ca="1">AVERAGE(OFFSET($CX$3,0,0,'Données projet'!$E$13+1,1))-AVERAGE(OFFSET($H$3,0,0,'Données projet'!$E$13+1,1))</f>
        <v>434.82222444324242</v>
      </c>
      <c r="CZ133" s="60">
        <f t="shared" ref="CZ133:CZ196" si="150">$CZ$3</f>
        <v>269.61868559913393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0">
        <f t="shared" si="109"/>
        <v>293.33333333333616</v>
      </c>
      <c r="S134" s="60">
        <f ca="1">AVERAGE(OFFSET($R$3,0,0,'Données projet'!$E$9+1,1))-AVERAGE(OFFSET($H$3,0,0,'Données projet'!$E$9+1,1))</f>
        <v>371.95849973474657</v>
      </c>
      <c r="T134" s="60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0">
        <f t="shared" si="113"/>
        <v>293.33333333333633</v>
      </c>
      <c r="AN134" s="60">
        <f ca="1">AVERAGE(OFFSET($AM$3,0,0,'Données projet'!$E$10+1,1))-AVERAGE(OFFSET($H$3,0,0,'Données projet'!$E$10+1,1))</f>
        <v>389.12604446638119</v>
      </c>
      <c r="AO134" s="60">
        <f t="shared" si="144"/>
        <v>243.23852967152732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317.99999999999972</v>
      </c>
      <c r="BE134" s="14">
        <f>BD134*VLOOKUP('Données projet'!$B$11,Paramètres!$A$1:$I$89,3,0)*VLOOKUP('Données projet'!$B$11,Paramètres!$A$1:$I$89,5,0)</f>
        <v>233.1575999999998</v>
      </c>
      <c r="BF134" s="14">
        <f t="shared" si="145"/>
        <v>56.964885721091697</v>
      </c>
      <c r="BG134" s="22">
        <f t="shared" si="115"/>
        <v>505.29666263090093</v>
      </c>
      <c r="BH134" s="60">
        <f t="shared" si="116"/>
        <v>798.62999596423424</v>
      </c>
      <c r="BI134" s="60">
        <f ca="1">AVERAGE(OFFSET($BH$3,0,0,'Données projet'!$E$11+1,1))-AVERAGE(OFFSET($H$3,0,0,'Données projet'!$E$11+1,1))</f>
        <v>327.81662150328646</v>
      </c>
      <c r="BJ134" s="60">
        <f t="shared" si="146"/>
        <v>320.24200483294322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1.6940169847632149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1.6940169847632149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-9.2222762759774927E-14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183.76011586303667</v>
      </c>
      <c r="CE134" s="60">
        <f t="shared" si="148"/>
        <v>174.66985829331708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1.223725121235475E-13</v>
      </c>
      <c r="CV134" s="14">
        <f t="shared" si="149"/>
        <v>1.7956824466038182E-12</v>
      </c>
      <c r="CW134" s="22">
        <f t="shared" si="121"/>
        <v>3.3406123864501612E-12</v>
      </c>
      <c r="CX134" s="60">
        <f t="shared" si="122"/>
        <v>293.33333333333667</v>
      </c>
      <c r="CY134" s="60">
        <f ca="1">AVERAGE(OFFSET($CX$3,0,0,'Données projet'!$E$13+1,1))-AVERAGE(OFFSET($H$3,0,0,'Données projet'!$E$13+1,1))</f>
        <v>434.82222444324242</v>
      </c>
      <c r="CZ134" s="60">
        <f t="shared" si="150"/>
        <v>269.61868559913393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0">
        <f t="shared" si="109"/>
        <v>293.33333333333616</v>
      </c>
      <c r="S135" s="60">
        <f ca="1">AVERAGE(OFFSET($R$3,0,0,'Données projet'!$E$9+1,1))-AVERAGE(OFFSET($H$3,0,0,'Données projet'!$E$9+1,1))</f>
        <v>371.95849973474657</v>
      </c>
      <c r="T135" s="60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0">
        <f t="shared" si="113"/>
        <v>293.33333333333633</v>
      </c>
      <c r="AN135" s="60">
        <f ca="1">AVERAGE(OFFSET($AM$3,0,0,'Données projet'!$E$10+1,1))-AVERAGE(OFFSET($H$3,0,0,'Données projet'!$E$10+1,1))</f>
        <v>389.12604446638119</v>
      </c>
      <c r="AO135" s="60">
        <f t="shared" si="144"/>
        <v>243.23852967152732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317.99999999999972</v>
      </c>
      <c r="BE135" s="14">
        <f>BD135*VLOOKUP('Données projet'!$B$11,Paramètres!$A$1:$I$89,3,0)*VLOOKUP('Données projet'!$B$11,Paramètres!$A$1:$I$89,5,0)</f>
        <v>233.1575999999998</v>
      </c>
      <c r="BF135" s="14">
        <f t="shared" si="145"/>
        <v>56.964885721091697</v>
      </c>
      <c r="BG135" s="22">
        <f t="shared" si="115"/>
        <v>505.29666263090093</v>
      </c>
      <c r="BH135" s="60">
        <f t="shared" si="116"/>
        <v>798.62999596423424</v>
      </c>
      <c r="BI135" s="60">
        <f ca="1">AVERAGE(OFFSET($BH$3,0,0,'Données projet'!$E$11+1,1))-AVERAGE(OFFSET($H$3,0,0,'Données projet'!$E$11+1,1))</f>
        <v>327.81662150328646</v>
      </c>
      <c r="BJ135" s="60">
        <f t="shared" si="146"/>
        <v>320.24200483294322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1.6607983449403443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1.6607983449403443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-9.2222762759774927E-14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183.76011586303667</v>
      </c>
      <c r="CE135" s="60">
        <f t="shared" si="148"/>
        <v>174.66985829331708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1.223725121235475E-13</v>
      </c>
      <c r="CV135" s="14">
        <f t="shared" si="149"/>
        <v>1.7956824466038182E-12</v>
      </c>
      <c r="CW135" s="22">
        <f t="shared" si="121"/>
        <v>3.3406123864501612E-12</v>
      </c>
      <c r="CX135" s="60">
        <f t="shared" si="122"/>
        <v>293.33333333333667</v>
      </c>
      <c r="CY135" s="60">
        <f ca="1">AVERAGE(OFFSET($CX$3,0,0,'Données projet'!$E$13+1,1))-AVERAGE(OFFSET($H$3,0,0,'Données projet'!$E$13+1,1))</f>
        <v>434.82222444324242</v>
      </c>
      <c r="CZ135" s="60">
        <f t="shared" si="150"/>
        <v>269.61868559913393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0">
        <f t="shared" si="109"/>
        <v>293.33333333333616</v>
      </c>
      <c r="S136" s="60">
        <f ca="1">AVERAGE(OFFSET($R$3,0,0,'Données projet'!$E$9+1,1))-AVERAGE(OFFSET($H$3,0,0,'Données projet'!$E$9+1,1))</f>
        <v>371.95849973474657</v>
      </c>
      <c r="T136" s="60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0">
        <f t="shared" si="113"/>
        <v>293.33333333333633</v>
      </c>
      <c r="AN136" s="60">
        <f ca="1">AVERAGE(OFFSET($AM$3,0,0,'Données projet'!$E$10+1,1))-AVERAGE(OFFSET($H$3,0,0,'Données projet'!$E$10+1,1))</f>
        <v>389.12604446638119</v>
      </c>
      <c r="AO136" s="60">
        <f t="shared" si="144"/>
        <v>243.23852967152732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317.99999999999972</v>
      </c>
      <c r="BE136" s="14">
        <f>BD136*VLOOKUP('Données projet'!$B$11,Paramètres!$A$1:$I$89,3,0)*VLOOKUP('Données projet'!$B$11,Paramètres!$A$1:$I$89,5,0)</f>
        <v>233.1575999999998</v>
      </c>
      <c r="BF136" s="14">
        <f t="shared" si="145"/>
        <v>56.964885721091697</v>
      </c>
      <c r="BG136" s="22">
        <f t="shared" si="115"/>
        <v>505.29666263090093</v>
      </c>
      <c r="BH136" s="60">
        <f t="shared" si="116"/>
        <v>798.62999596423424</v>
      </c>
      <c r="BI136" s="60">
        <f ca="1">AVERAGE(OFFSET($BH$3,0,0,'Données projet'!$E$11+1,1))-AVERAGE(OFFSET($H$3,0,0,'Données projet'!$E$11+1,1))</f>
        <v>327.81662150328646</v>
      </c>
      <c r="BJ136" s="60">
        <f t="shared" si="146"/>
        <v>320.24200483294322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1.6282311023830305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1.6282311023830305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-9.2222762759774927E-14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183.76011586303667</v>
      </c>
      <c r="CE136" s="60">
        <f t="shared" si="148"/>
        <v>174.66985829331708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1.223725121235475E-13</v>
      </c>
      <c r="CV136" s="14">
        <f t="shared" si="149"/>
        <v>1.7956824466038182E-12</v>
      </c>
      <c r="CW136" s="22">
        <f t="shared" si="121"/>
        <v>3.3406123864501612E-12</v>
      </c>
      <c r="CX136" s="60">
        <f t="shared" si="122"/>
        <v>293.33333333333667</v>
      </c>
      <c r="CY136" s="60">
        <f ca="1">AVERAGE(OFFSET($CX$3,0,0,'Données projet'!$E$13+1,1))-AVERAGE(OFFSET($H$3,0,0,'Données projet'!$E$13+1,1))</f>
        <v>434.82222444324242</v>
      </c>
      <c r="CZ136" s="60">
        <f t="shared" si="150"/>
        <v>269.61868559913393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0">
        <f t="shared" si="109"/>
        <v>293.33333333333616</v>
      </c>
      <c r="S137" s="60">
        <f ca="1">AVERAGE(OFFSET($R$3,0,0,'Données projet'!$E$9+1,1))-AVERAGE(OFFSET($H$3,0,0,'Données projet'!$E$9+1,1))</f>
        <v>371.95849973474657</v>
      </c>
      <c r="T137" s="60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0">
        <f t="shared" si="113"/>
        <v>293.33333333333633</v>
      </c>
      <c r="AN137" s="60">
        <f ca="1">AVERAGE(OFFSET($AM$3,0,0,'Données projet'!$E$10+1,1))-AVERAGE(OFFSET($H$3,0,0,'Données projet'!$E$10+1,1))</f>
        <v>389.12604446638119</v>
      </c>
      <c r="AO137" s="60">
        <f t="shared" si="144"/>
        <v>243.23852967152732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317.99999999999972</v>
      </c>
      <c r="BE137" s="14">
        <f>BD137*VLOOKUP('Données projet'!$B$11,Paramètres!$A$1:$I$89,3,0)*VLOOKUP('Données projet'!$B$11,Paramètres!$A$1:$I$89,5,0)</f>
        <v>233.1575999999998</v>
      </c>
      <c r="BF137" s="14">
        <f t="shared" si="145"/>
        <v>56.964885721091697</v>
      </c>
      <c r="BG137" s="22">
        <f t="shared" si="115"/>
        <v>505.29666263090093</v>
      </c>
      <c r="BH137" s="60">
        <f t="shared" si="116"/>
        <v>798.62999596423424</v>
      </c>
      <c r="BI137" s="60">
        <f ca="1">AVERAGE(OFFSET($BH$3,0,0,'Données projet'!$E$11+1,1))-AVERAGE(OFFSET($H$3,0,0,'Données projet'!$E$11+1,1))</f>
        <v>327.81662150328646</v>
      </c>
      <c r="BJ137" s="60">
        <f t="shared" si="146"/>
        <v>320.24200483294322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1.5963024835882089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1.5963024835882089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-9.2222762759774927E-14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183.76011586303667</v>
      </c>
      <c r="CE137" s="60">
        <f t="shared" si="148"/>
        <v>174.66985829331708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1.223725121235475E-13</v>
      </c>
      <c r="CV137" s="14">
        <f t="shared" si="149"/>
        <v>1.7956824466038182E-12</v>
      </c>
      <c r="CW137" s="22">
        <f t="shared" si="121"/>
        <v>3.3406123864501612E-12</v>
      </c>
      <c r="CX137" s="60">
        <f t="shared" si="122"/>
        <v>293.33333333333667</v>
      </c>
      <c r="CY137" s="60">
        <f ca="1">AVERAGE(OFFSET($CX$3,0,0,'Données projet'!$E$13+1,1))-AVERAGE(OFFSET($H$3,0,0,'Données projet'!$E$13+1,1))</f>
        <v>434.82222444324242</v>
      </c>
      <c r="CZ137" s="60">
        <f t="shared" si="150"/>
        <v>269.61868559913393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0">
        <f t="shared" si="109"/>
        <v>293.33333333333616</v>
      </c>
      <c r="S138" s="60">
        <f ca="1">AVERAGE(OFFSET($R$3,0,0,'Données projet'!$E$9+1,1))-AVERAGE(OFFSET($H$3,0,0,'Données projet'!$E$9+1,1))</f>
        <v>371.95849973474657</v>
      </c>
      <c r="T138" s="60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0">
        <f t="shared" si="113"/>
        <v>293.33333333333633</v>
      </c>
      <c r="AN138" s="60">
        <f ca="1">AVERAGE(OFFSET($AM$3,0,0,'Données projet'!$E$10+1,1))-AVERAGE(OFFSET($H$3,0,0,'Données projet'!$E$10+1,1))</f>
        <v>389.12604446638119</v>
      </c>
      <c r="AO138" s="60">
        <f t="shared" si="144"/>
        <v>243.23852967152732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317.99999999999972</v>
      </c>
      <c r="BE138" s="14">
        <f>BD138*VLOOKUP('Données projet'!$B$11,Paramètres!$A$1:$I$89,3,0)*VLOOKUP('Données projet'!$B$11,Paramètres!$A$1:$I$89,5,0)</f>
        <v>233.1575999999998</v>
      </c>
      <c r="BF138" s="14">
        <f t="shared" si="145"/>
        <v>56.964885721091697</v>
      </c>
      <c r="BG138" s="22">
        <f t="shared" si="115"/>
        <v>505.29666263090093</v>
      </c>
      <c r="BH138" s="60">
        <f t="shared" si="116"/>
        <v>798.62999596423424</v>
      </c>
      <c r="BI138" s="60">
        <f ca="1">AVERAGE(OFFSET($BH$3,0,0,'Données projet'!$E$11+1,1))-AVERAGE(OFFSET($H$3,0,0,'Données projet'!$E$11+1,1))</f>
        <v>327.81662150328646</v>
      </c>
      <c r="BJ138" s="60">
        <f t="shared" si="146"/>
        <v>320.24200483294322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1.5649999655334192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1.5649999655334192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-9.2222762759774927E-14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183.76011586303667</v>
      </c>
      <c r="CE138" s="60">
        <f t="shared" si="148"/>
        <v>174.66985829331708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1.223725121235475E-13</v>
      </c>
      <c r="CV138" s="14">
        <f t="shared" si="149"/>
        <v>1.7956824466038182E-12</v>
      </c>
      <c r="CW138" s="22">
        <f t="shared" si="121"/>
        <v>3.3406123864501612E-12</v>
      </c>
      <c r="CX138" s="60">
        <f t="shared" si="122"/>
        <v>293.33333333333667</v>
      </c>
      <c r="CY138" s="60">
        <f ca="1">AVERAGE(OFFSET($CX$3,0,0,'Données projet'!$E$13+1,1))-AVERAGE(OFFSET($H$3,0,0,'Données projet'!$E$13+1,1))</f>
        <v>434.82222444324242</v>
      </c>
      <c r="CZ138" s="60">
        <f t="shared" si="150"/>
        <v>269.61868559913393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0">
        <f t="shared" si="109"/>
        <v>293.33333333333616</v>
      </c>
      <c r="S139" s="60">
        <f ca="1">AVERAGE(OFFSET($R$3,0,0,'Données projet'!$E$9+1,1))-AVERAGE(OFFSET($H$3,0,0,'Données projet'!$E$9+1,1))</f>
        <v>371.95849973474657</v>
      </c>
      <c r="T139" s="60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0">
        <f t="shared" si="113"/>
        <v>293.33333333333633</v>
      </c>
      <c r="AN139" s="60">
        <f ca="1">AVERAGE(OFFSET($AM$3,0,0,'Données projet'!$E$10+1,1))-AVERAGE(OFFSET($H$3,0,0,'Données projet'!$E$10+1,1))</f>
        <v>389.12604446638119</v>
      </c>
      <c r="AO139" s="60">
        <f t="shared" si="144"/>
        <v>243.23852967152732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317.99999999999972</v>
      </c>
      <c r="BE139" s="14">
        <f>BD139*VLOOKUP('Données projet'!$B$11,Paramètres!$A$1:$I$89,3,0)*VLOOKUP('Données projet'!$B$11,Paramètres!$A$1:$I$89,5,0)</f>
        <v>233.1575999999998</v>
      </c>
      <c r="BF139" s="14">
        <f t="shared" si="145"/>
        <v>56.964885721091697</v>
      </c>
      <c r="BG139" s="22">
        <f t="shared" si="115"/>
        <v>505.29666263090093</v>
      </c>
      <c r="BH139" s="60">
        <f t="shared" si="116"/>
        <v>798.62999596423424</v>
      </c>
      <c r="BI139" s="60">
        <f ca="1">AVERAGE(OFFSET($BH$3,0,0,'Données projet'!$E$11+1,1))-AVERAGE(OFFSET($H$3,0,0,'Données projet'!$E$11+1,1))</f>
        <v>327.81662150328646</v>
      </c>
      <c r="BJ139" s="60">
        <f t="shared" si="146"/>
        <v>320.24200483294322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1.5343112707650333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1.5343112707650333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-9.2222762759774927E-14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183.76011586303667</v>
      </c>
      <c r="CE139" s="60">
        <f t="shared" si="148"/>
        <v>174.66985829331708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1.223725121235475E-13</v>
      </c>
      <c r="CV139" s="14">
        <f t="shared" si="149"/>
        <v>1.7956824466038182E-12</v>
      </c>
      <c r="CW139" s="22">
        <f t="shared" si="121"/>
        <v>3.3406123864501612E-12</v>
      </c>
      <c r="CX139" s="60">
        <f t="shared" si="122"/>
        <v>293.33333333333667</v>
      </c>
      <c r="CY139" s="60">
        <f ca="1">AVERAGE(OFFSET($CX$3,0,0,'Données projet'!$E$13+1,1))-AVERAGE(OFFSET($H$3,0,0,'Données projet'!$E$13+1,1))</f>
        <v>434.82222444324242</v>
      </c>
      <c r="CZ139" s="60">
        <f t="shared" si="150"/>
        <v>269.61868559913393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0">
        <f t="shared" si="109"/>
        <v>293.33333333333616</v>
      </c>
      <c r="S140" s="60">
        <f ca="1">AVERAGE(OFFSET($R$3,0,0,'Données projet'!$E$9+1,1))-AVERAGE(OFFSET($H$3,0,0,'Données projet'!$E$9+1,1))</f>
        <v>371.95849973474657</v>
      </c>
      <c r="T140" s="60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0">
        <f t="shared" si="113"/>
        <v>293.33333333333633</v>
      </c>
      <c r="AN140" s="60">
        <f ca="1">AVERAGE(OFFSET($AM$3,0,0,'Données projet'!$E$10+1,1))-AVERAGE(OFFSET($H$3,0,0,'Données projet'!$E$10+1,1))</f>
        <v>389.12604446638119</v>
      </c>
      <c r="AO140" s="60">
        <f t="shared" si="144"/>
        <v>243.23852967152732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317.99999999999972</v>
      </c>
      <c r="BE140" s="14">
        <f>BD140*VLOOKUP('Données projet'!$B$11,Paramètres!$A$1:$I$89,3,0)*VLOOKUP('Données projet'!$B$11,Paramètres!$A$1:$I$89,5,0)</f>
        <v>233.1575999999998</v>
      </c>
      <c r="BF140" s="14">
        <f t="shared" si="145"/>
        <v>56.964885721091697</v>
      </c>
      <c r="BG140" s="22">
        <f t="shared" si="115"/>
        <v>505.29666263090093</v>
      </c>
      <c r="BH140" s="60">
        <f t="shared" si="116"/>
        <v>798.62999596423424</v>
      </c>
      <c r="BI140" s="60">
        <f ca="1">AVERAGE(OFFSET($BH$3,0,0,'Données projet'!$E$11+1,1))-AVERAGE(OFFSET($H$3,0,0,'Données projet'!$E$11+1,1))</f>
        <v>327.81662150328646</v>
      </c>
      <c r="BJ140" s="60">
        <f t="shared" si="146"/>
        <v>320.24200483294322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1.5042243625827998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1.5042243625827998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-9.2222762759774927E-14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183.76011586303667</v>
      </c>
      <c r="CE140" s="60">
        <f t="shared" si="148"/>
        <v>174.66985829331708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1.223725121235475E-13</v>
      </c>
      <c r="CV140" s="14">
        <f t="shared" si="149"/>
        <v>1.7956824466038182E-12</v>
      </c>
      <c r="CW140" s="22">
        <f t="shared" si="121"/>
        <v>3.3406123864501612E-12</v>
      </c>
      <c r="CX140" s="60">
        <f t="shared" si="122"/>
        <v>293.33333333333667</v>
      </c>
      <c r="CY140" s="60">
        <f ca="1">AVERAGE(OFFSET($CX$3,0,0,'Données projet'!$E$13+1,1))-AVERAGE(OFFSET($H$3,0,0,'Données projet'!$E$13+1,1))</f>
        <v>434.82222444324242</v>
      </c>
      <c r="CZ140" s="60">
        <f t="shared" si="150"/>
        <v>269.61868559913393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0">
        <f t="shared" si="109"/>
        <v>293.33333333333616</v>
      </c>
      <c r="S141" s="60">
        <f ca="1">AVERAGE(OFFSET($R$3,0,0,'Données projet'!$E$9+1,1))-AVERAGE(OFFSET($H$3,0,0,'Données projet'!$E$9+1,1))</f>
        <v>371.95849973474657</v>
      </c>
      <c r="T141" s="60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0">
        <f t="shared" si="113"/>
        <v>293.33333333333633</v>
      </c>
      <c r="AN141" s="60">
        <f ca="1">AVERAGE(OFFSET($AM$3,0,0,'Données projet'!$E$10+1,1))-AVERAGE(OFFSET($H$3,0,0,'Données projet'!$E$10+1,1))</f>
        <v>389.12604446638119</v>
      </c>
      <c r="AO141" s="60">
        <f t="shared" si="144"/>
        <v>243.23852967152732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317.99999999999972</v>
      </c>
      <c r="BE141" s="14">
        <f>BD141*VLOOKUP('Données projet'!$B$11,Paramètres!$A$1:$I$89,3,0)*VLOOKUP('Données projet'!$B$11,Paramètres!$A$1:$I$89,5,0)</f>
        <v>233.1575999999998</v>
      </c>
      <c r="BF141" s="14">
        <f t="shared" si="145"/>
        <v>56.964885721091697</v>
      </c>
      <c r="BG141" s="22">
        <f t="shared" si="115"/>
        <v>505.29666263090093</v>
      </c>
      <c r="BH141" s="60">
        <f t="shared" si="116"/>
        <v>798.62999596423424</v>
      </c>
      <c r="BI141" s="60">
        <f ca="1">AVERAGE(OFFSET($BH$3,0,0,'Données projet'!$E$11+1,1))-AVERAGE(OFFSET($H$3,0,0,'Données projet'!$E$11+1,1))</f>
        <v>327.81662150328646</v>
      </c>
      <c r="BJ141" s="60">
        <f t="shared" si="146"/>
        <v>320.24200483294322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1.474727440318818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1.474727440318818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-9.2222762759774927E-14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183.76011586303667</v>
      </c>
      <c r="CE141" s="60">
        <f t="shared" si="148"/>
        <v>174.66985829331708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1.223725121235475E-13</v>
      </c>
      <c r="CV141" s="14">
        <f t="shared" si="149"/>
        <v>1.7956824466038182E-12</v>
      </c>
      <c r="CW141" s="22">
        <f t="shared" si="121"/>
        <v>3.3406123864501612E-12</v>
      </c>
      <c r="CX141" s="60">
        <f t="shared" si="122"/>
        <v>293.33333333333667</v>
      </c>
      <c r="CY141" s="60">
        <f ca="1">AVERAGE(OFFSET($CX$3,0,0,'Données projet'!$E$13+1,1))-AVERAGE(OFFSET($H$3,0,0,'Données projet'!$E$13+1,1))</f>
        <v>434.82222444324242</v>
      </c>
      <c r="CZ141" s="60">
        <f t="shared" si="150"/>
        <v>269.61868559913393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0">
        <f t="shared" si="109"/>
        <v>293.33333333333616</v>
      </c>
      <c r="S142" s="60">
        <f ca="1">AVERAGE(OFFSET($R$3,0,0,'Données projet'!$E$9+1,1))-AVERAGE(OFFSET($H$3,0,0,'Données projet'!$E$9+1,1))</f>
        <v>371.95849973474657</v>
      </c>
      <c r="T142" s="60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0">
        <f t="shared" si="113"/>
        <v>293.33333333333633</v>
      </c>
      <c r="AN142" s="60">
        <f ca="1">AVERAGE(OFFSET($AM$3,0,0,'Données projet'!$E$10+1,1))-AVERAGE(OFFSET($H$3,0,0,'Données projet'!$E$10+1,1))</f>
        <v>389.12604446638119</v>
      </c>
      <c r="AO142" s="60">
        <f t="shared" si="144"/>
        <v>243.23852967152732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317.99999999999972</v>
      </c>
      <c r="BE142" s="14">
        <f>BD142*VLOOKUP('Données projet'!$B$11,Paramètres!$A$1:$I$89,3,0)*VLOOKUP('Données projet'!$B$11,Paramètres!$A$1:$I$89,5,0)</f>
        <v>233.1575999999998</v>
      </c>
      <c r="BF142" s="14">
        <f t="shared" si="145"/>
        <v>56.964885721091697</v>
      </c>
      <c r="BG142" s="22">
        <f t="shared" si="115"/>
        <v>505.29666263090093</v>
      </c>
      <c r="BH142" s="60">
        <f t="shared" si="116"/>
        <v>798.62999596423424</v>
      </c>
      <c r="BI142" s="60">
        <f ca="1">AVERAGE(OFFSET($BH$3,0,0,'Données projet'!$E$11+1,1))-AVERAGE(OFFSET($H$3,0,0,'Données projet'!$E$11+1,1))</f>
        <v>327.81662150328646</v>
      </c>
      <c r="BJ142" s="60">
        <f t="shared" si="146"/>
        <v>320.24200483294322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1.4458089347090868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1.4458089347090868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-9.2222762759774927E-14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183.76011586303667</v>
      </c>
      <c r="CE142" s="60">
        <f t="shared" si="148"/>
        <v>174.66985829331708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1.223725121235475E-13</v>
      </c>
      <c r="CV142" s="14">
        <f t="shared" si="149"/>
        <v>1.7956824466038182E-12</v>
      </c>
      <c r="CW142" s="22">
        <f t="shared" si="121"/>
        <v>3.3406123864501612E-12</v>
      </c>
      <c r="CX142" s="60">
        <f t="shared" si="122"/>
        <v>293.33333333333667</v>
      </c>
      <c r="CY142" s="60">
        <f ca="1">AVERAGE(OFFSET($CX$3,0,0,'Données projet'!$E$13+1,1))-AVERAGE(OFFSET($H$3,0,0,'Données projet'!$E$13+1,1))</f>
        <v>434.82222444324242</v>
      </c>
      <c r="CZ142" s="60">
        <f t="shared" si="150"/>
        <v>269.61868559913393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0">
        <f t="shared" si="109"/>
        <v>293.33333333333616</v>
      </c>
      <c r="S143" s="60">
        <f ca="1">AVERAGE(OFFSET($R$3,0,0,'Données projet'!$E$9+1,1))-AVERAGE(OFFSET($H$3,0,0,'Données projet'!$E$9+1,1))</f>
        <v>371.95849973474657</v>
      </c>
      <c r="T143" s="60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0">
        <f t="shared" si="113"/>
        <v>293.33333333333633</v>
      </c>
      <c r="AN143" s="60">
        <f ca="1">AVERAGE(OFFSET($AM$3,0,0,'Données projet'!$E$10+1,1))-AVERAGE(OFFSET($H$3,0,0,'Données projet'!$E$10+1,1))</f>
        <v>389.12604446638119</v>
      </c>
      <c r="AO143" s="60">
        <f t="shared" si="144"/>
        <v>243.23852967152732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317.99999999999972</v>
      </c>
      <c r="BE143" s="14">
        <f>BD143*VLOOKUP('Données projet'!$B$11,Paramètres!$A$1:$I$89,3,0)*VLOOKUP('Données projet'!$B$11,Paramètres!$A$1:$I$89,5,0)</f>
        <v>233.1575999999998</v>
      </c>
      <c r="BF143" s="14">
        <f t="shared" si="145"/>
        <v>56.964885721091697</v>
      </c>
      <c r="BG143" s="22">
        <f t="shared" si="115"/>
        <v>505.29666263090093</v>
      </c>
      <c r="BH143" s="60">
        <f t="shared" si="116"/>
        <v>798.62999596423424</v>
      </c>
      <c r="BI143" s="60">
        <f ca="1">AVERAGE(OFFSET($BH$3,0,0,'Données projet'!$E$11+1,1))-AVERAGE(OFFSET($H$3,0,0,'Données projet'!$E$11+1,1))</f>
        <v>327.81662150328646</v>
      </c>
      <c r="BJ143" s="60">
        <f t="shared" si="146"/>
        <v>320.24200483294322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1.4174575033558157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1.4174575033558157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-9.2222762759774927E-14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183.76011586303667</v>
      </c>
      <c r="CE143" s="60">
        <f t="shared" si="148"/>
        <v>174.66985829331708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1.223725121235475E-13</v>
      </c>
      <c r="CV143" s="14">
        <f t="shared" si="149"/>
        <v>1.7956824466038182E-12</v>
      </c>
      <c r="CW143" s="22">
        <f t="shared" si="121"/>
        <v>3.3406123864501612E-12</v>
      </c>
      <c r="CX143" s="60">
        <f t="shared" si="122"/>
        <v>293.33333333333667</v>
      </c>
      <c r="CY143" s="60">
        <f ca="1">AVERAGE(OFFSET($CX$3,0,0,'Données projet'!$E$13+1,1))-AVERAGE(OFFSET($H$3,0,0,'Données projet'!$E$13+1,1))</f>
        <v>434.82222444324242</v>
      </c>
      <c r="CZ143" s="60">
        <f t="shared" si="150"/>
        <v>269.61868559913393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0">
        <f t="shared" si="109"/>
        <v>293.33333333333616</v>
      </c>
      <c r="S144" s="60">
        <f ca="1">AVERAGE(OFFSET($R$3,0,0,'Données projet'!$E$9+1,1))-AVERAGE(OFFSET($H$3,0,0,'Données projet'!$E$9+1,1))</f>
        <v>371.95849973474657</v>
      </c>
      <c r="T144" s="60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0">
        <f t="shared" si="113"/>
        <v>293.33333333333633</v>
      </c>
      <c r="AN144" s="60">
        <f ca="1">AVERAGE(OFFSET($AM$3,0,0,'Données projet'!$E$10+1,1))-AVERAGE(OFFSET($H$3,0,0,'Données projet'!$E$10+1,1))</f>
        <v>389.12604446638119</v>
      </c>
      <c r="AO144" s="60">
        <f t="shared" si="144"/>
        <v>243.23852967152732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317.99999999999972</v>
      </c>
      <c r="BE144" s="14">
        <f>BD144*VLOOKUP('Données projet'!$B$11,Paramètres!$A$1:$I$89,3,0)*VLOOKUP('Données projet'!$B$11,Paramètres!$A$1:$I$89,5,0)</f>
        <v>233.1575999999998</v>
      </c>
      <c r="BF144" s="14">
        <f t="shared" si="145"/>
        <v>56.964885721091697</v>
      </c>
      <c r="BG144" s="22">
        <f t="shared" si="115"/>
        <v>505.29666263090093</v>
      </c>
      <c r="BH144" s="60">
        <f t="shared" si="116"/>
        <v>798.62999596423424</v>
      </c>
      <c r="BI144" s="60">
        <f ca="1">AVERAGE(OFFSET($BH$3,0,0,'Données projet'!$E$11+1,1))-AVERAGE(OFFSET($H$3,0,0,'Données projet'!$E$11+1,1))</f>
        <v>327.81662150328646</v>
      </c>
      <c r="BJ144" s="60">
        <f t="shared" si="146"/>
        <v>320.24200483294322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1.3896620262787165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1.3896620262787165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-9.2222762759774927E-14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183.76011586303667</v>
      </c>
      <c r="CE144" s="60">
        <f t="shared" si="148"/>
        <v>174.66985829331708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1.223725121235475E-13</v>
      </c>
      <c r="CV144" s="14">
        <f t="shared" si="149"/>
        <v>1.7956824466038182E-12</v>
      </c>
      <c r="CW144" s="22">
        <f t="shared" si="121"/>
        <v>3.3406123864501612E-12</v>
      </c>
      <c r="CX144" s="60">
        <f t="shared" si="122"/>
        <v>293.33333333333667</v>
      </c>
      <c r="CY144" s="60">
        <f ca="1">AVERAGE(OFFSET($CX$3,0,0,'Données projet'!$E$13+1,1))-AVERAGE(OFFSET($H$3,0,0,'Données projet'!$E$13+1,1))</f>
        <v>434.82222444324242</v>
      </c>
      <c r="CZ144" s="60">
        <f t="shared" si="150"/>
        <v>269.61868559913393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0">
        <f t="shared" si="109"/>
        <v>293.33333333333616</v>
      </c>
      <c r="S145" s="60">
        <f ca="1">AVERAGE(OFFSET($R$3,0,0,'Données projet'!$E$9+1,1))-AVERAGE(OFFSET($H$3,0,0,'Données projet'!$E$9+1,1))</f>
        <v>371.95849973474657</v>
      </c>
      <c r="T145" s="60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0">
        <f t="shared" si="113"/>
        <v>293.33333333333633</v>
      </c>
      <c r="AN145" s="60">
        <f ca="1">AVERAGE(OFFSET($AM$3,0,0,'Données projet'!$E$10+1,1))-AVERAGE(OFFSET($H$3,0,0,'Données projet'!$E$10+1,1))</f>
        <v>389.12604446638119</v>
      </c>
      <c r="AO145" s="60">
        <f t="shared" si="144"/>
        <v>243.23852967152732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317.99999999999972</v>
      </c>
      <c r="BE145" s="14">
        <f>BD145*VLOOKUP('Données projet'!$B$11,Paramètres!$A$1:$I$89,3,0)*VLOOKUP('Données projet'!$B$11,Paramètres!$A$1:$I$89,5,0)</f>
        <v>233.1575999999998</v>
      </c>
      <c r="BF145" s="14">
        <f t="shared" si="145"/>
        <v>56.964885721091697</v>
      </c>
      <c r="BG145" s="22">
        <f t="shared" si="115"/>
        <v>505.29666263090093</v>
      </c>
      <c r="BH145" s="60">
        <f t="shared" si="116"/>
        <v>798.62999596423424</v>
      </c>
      <c r="BI145" s="60">
        <f ca="1">AVERAGE(OFFSET($BH$3,0,0,'Données projet'!$E$11+1,1))-AVERAGE(OFFSET($H$3,0,0,'Données projet'!$E$11+1,1))</f>
        <v>327.81662150328646</v>
      </c>
      <c r="BJ145" s="60">
        <f t="shared" si="146"/>
        <v>320.24200483294322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1.3624116015535324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1.3624116015535324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-9.2222762759774927E-14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183.76011586303667</v>
      </c>
      <c r="CE145" s="60">
        <f t="shared" si="148"/>
        <v>174.66985829331708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1.223725121235475E-13</v>
      </c>
      <c r="CV145" s="14">
        <f t="shared" si="149"/>
        <v>1.7956824466038182E-12</v>
      </c>
      <c r="CW145" s="22">
        <f t="shared" si="121"/>
        <v>3.3406123864501612E-12</v>
      </c>
      <c r="CX145" s="60">
        <f t="shared" si="122"/>
        <v>293.33333333333667</v>
      </c>
      <c r="CY145" s="60">
        <f ca="1">AVERAGE(OFFSET($CX$3,0,0,'Données projet'!$E$13+1,1))-AVERAGE(OFFSET($H$3,0,0,'Données projet'!$E$13+1,1))</f>
        <v>434.82222444324242</v>
      </c>
      <c r="CZ145" s="60">
        <f t="shared" si="150"/>
        <v>269.61868559913393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0">
        <f t="shared" si="109"/>
        <v>293.33333333333616</v>
      </c>
      <c r="S146" s="60">
        <f ca="1">AVERAGE(OFFSET($R$3,0,0,'Données projet'!$E$9+1,1))-AVERAGE(OFFSET($H$3,0,0,'Données projet'!$E$9+1,1))</f>
        <v>371.95849973474657</v>
      </c>
      <c r="T146" s="60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0">
        <f t="shared" si="113"/>
        <v>293.33333333333633</v>
      </c>
      <c r="AN146" s="60">
        <f ca="1">AVERAGE(OFFSET($AM$3,0,0,'Données projet'!$E$10+1,1))-AVERAGE(OFFSET($H$3,0,0,'Données projet'!$E$10+1,1))</f>
        <v>389.12604446638119</v>
      </c>
      <c r="AO146" s="60">
        <f t="shared" si="144"/>
        <v>243.23852967152732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317.99999999999972</v>
      </c>
      <c r="BE146" s="14">
        <f>BD146*VLOOKUP('Données projet'!$B$11,Paramètres!$A$1:$I$89,3,0)*VLOOKUP('Données projet'!$B$11,Paramètres!$A$1:$I$89,5,0)</f>
        <v>233.1575999999998</v>
      </c>
      <c r="BF146" s="14">
        <f t="shared" si="145"/>
        <v>56.964885721091697</v>
      </c>
      <c r="BG146" s="22">
        <f t="shared" si="115"/>
        <v>505.29666263090093</v>
      </c>
      <c r="BH146" s="60">
        <f t="shared" si="116"/>
        <v>798.62999596423424</v>
      </c>
      <c r="BI146" s="60">
        <f ca="1">AVERAGE(OFFSET($BH$3,0,0,'Données projet'!$E$11+1,1))-AVERAGE(OFFSET($H$3,0,0,'Données projet'!$E$11+1,1))</f>
        <v>327.81662150328646</v>
      </c>
      <c r="BJ146" s="60">
        <f t="shared" si="146"/>
        <v>320.24200483294322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1.3356955410360911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1.3356955410360911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-9.2222762759774927E-14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183.76011586303667</v>
      </c>
      <c r="CE146" s="60">
        <f t="shared" si="148"/>
        <v>174.66985829331708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1.223725121235475E-13</v>
      </c>
      <c r="CV146" s="14">
        <f t="shared" si="149"/>
        <v>1.7956824466038182E-12</v>
      </c>
      <c r="CW146" s="22">
        <f t="shared" si="121"/>
        <v>3.3406123864501612E-12</v>
      </c>
      <c r="CX146" s="60">
        <f t="shared" si="122"/>
        <v>293.33333333333667</v>
      </c>
      <c r="CY146" s="60">
        <f ca="1">AVERAGE(OFFSET($CX$3,0,0,'Données projet'!$E$13+1,1))-AVERAGE(OFFSET($H$3,0,0,'Données projet'!$E$13+1,1))</f>
        <v>434.82222444324242</v>
      </c>
      <c r="CZ146" s="60">
        <f t="shared" si="150"/>
        <v>269.61868559913393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0">
        <f t="shared" si="109"/>
        <v>293.33333333333616</v>
      </c>
      <c r="S147" s="60">
        <f ca="1">AVERAGE(OFFSET($R$3,0,0,'Données projet'!$E$9+1,1))-AVERAGE(OFFSET($H$3,0,0,'Données projet'!$E$9+1,1))</f>
        <v>371.95849973474657</v>
      </c>
      <c r="T147" s="60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0">
        <f t="shared" si="113"/>
        <v>293.33333333333633</v>
      </c>
      <c r="AN147" s="60">
        <f ca="1">AVERAGE(OFFSET($AM$3,0,0,'Données projet'!$E$10+1,1))-AVERAGE(OFFSET($H$3,0,0,'Données projet'!$E$10+1,1))</f>
        <v>389.12604446638119</v>
      </c>
      <c r="AO147" s="60">
        <f t="shared" si="144"/>
        <v>243.23852967152732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317.99999999999972</v>
      </c>
      <c r="BE147" s="14">
        <f>BD147*VLOOKUP('Données projet'!$B$11,Paramètres!$A$1:$I$89,3,0)*VLOOKUP('Données projet'!$B$11,Paramètres!$A$1:$I$89,5,0)</f>
        <v>233.1575999999998</v>
      </c>
      <c r="BF147" s="14">
        <f t="shared" si="145"/>
        <v>56.964885721091697</v>
      </c>
      <c r="BG147" s="22">
        <f t="shared" si="115"/>
        <v>505.29666263090093</v>
      </c>
      <c r="BH147" s="60">
        <f t="shared" si="116"/>
        <v>798.62999596423424</v>
      </c>
      <c r="BI147" s="60">
        <f ca="1">AVERAGE(OFFSET($BH$3,0,0,'Données projet'!$E$11+1,1))-AVERAGE(OFFSET($H$3,0,0,'Données projet'!$E$11+1,1))</f>
        <v>327.81662150328646</v>
      </c>
      <c r="BJ147" s="60">
        <f t="shared" si="146"/>
        <v>320.24200483294322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1.3095033661702091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1.3095033661702091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-9.2222762759774927E-14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183.76011586303667</v>
      </c>
      <c r="CE147" s="60">
        <f t="shared" si="148"/>
        <v>174.66985829331708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1.223725121235475E-13</v>
      </c>
      <c r="CV147" s="14">
        <f t="shared" si="149"/>
        <v>1.7956824466038182E-12</v>
      </c>
      <c r="CW147" s="22">
        <f t="shared" si="121"/>
        <v>3.3406123864501612E-12</v>
      </c>
      <c r="CX147" s="60">
        <f t="shared" si="122"/>
        <v>293.33333333333667</v>
      </c>
      <c r="CY147" s="60">
        <f ca="1">AVERAGE(OFFSET($CX$3,0,0,'Données projet'!$E$13+1,1))-AVERAGE(OFFSET($H$3,0,0,'Données projet'!$E$13+1,1))</f>
        <v>434.82222444324242</v>
      </c>
      <c r="CZ147" s="60">
        <f t="shared" si="150"/>
        <v>269.61868559913393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0">
        <f t="shared" si="109"/>
        <v>293.33333333333616</v>
      </c>
      <c r="S148" s="60">
        <f ca="1">AVERAGE(OFFSET($R$3,0,0,'Données projet'!$E$9+1,1))-AVERAGE(OFFSET($H$3,0,0,'Données projet'!$E$9+1,1))</f>
        <v>371.95849973474657</v>
      </c>
      <c r="T148" s="60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0">
        <f t="shared" si="113"/>
        <v>293.33333333333633</v>
      </c>
      <c r="AN148" s="60">
        <f ca="1">AVERAGE(OFFSET($AM$3,0,0,'Données projet'!$E$10+1,1))-AVERAGE(OFFSET($H$3,0,0,'Données projet'!$E$10+1,1))</f>
        <v>389.12604446638119</v>
      </c>
      <c r="AO148" s="60">
        <f t="shared" si="144"/>
        <v>243.23852967152732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317.99999999999972</v>
      </c>
      <c r="BE148" s="14">
        <f>BD148*VLOOKUP('Données projet'!$B$11,Paramètres!$A$1:$I$89,3,0)*VLOOKUP('Données projet'!$B$11,Paramètres!$A$1:$I$89,5,0)</f>
        <v>233.1575999999998</v>
      </c>
      <c r="BF148" s="14">
        <f t="shared" si="145"/>
        <v>56.964885721091697</v>
      </c>
      <c r="BG148" s="22">
        <f t="shared" si="115"/>
        <v>505.29666263090093</v>
      </c>
      <c r="BH148" s="60">
        <f t="shared" si="116"/>
        <v>798.62999596423424</v>
      </c>
      <c r="BI148" s="60">
        <f ca="1">AVERAGE(OFFSET($BH$3,0,0,'Données projet'!$E$11+1,1))-AVERAGE(OFFSET($H$3,0,0,'Données projet'!$E$11+1,1))</f>
        <v>327.81662150328646</v>
      </c>
      <c r="BJ148" s="60">
        <f t="shared" si="146"/>
        <v>320.24200483294322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1.2838248038777977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1.2838248038777977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-9.2222762759774927E-14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183.76011586303667</v>
      </c>
      <c r="CE148" s="60">
        <f t="shared" si="148"/>
        <v>174.66985829331708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1.223725121235475E-13</v>
      </c>
      <c r="CV148" s="14">
        <f t="shared" si="149"/>
        <v>1.7956824466038182E-12</v>
      </c>
      <c r="CW148" s="22">
        <f t="shared" si="121"/>
        <v>3.3406123864501612E-12</v>
      </c>
      <c r="CX148" s="60">
        <f t="shared" si="122"/>
        <v>293.33333333333667</v>
      </c>
      <c r="CY148" s="60">
        <f ca="1">AVERAGE(OFFSET($CX$3,0,0,'Données projet'!$E$13+1,1))-AVERAGE(OFFSET($H$3,0,0,'Données projet'!$E$13+1,1))</f>
        <v>434.82222444324242</v>
      </c>
      <c r="CZ148" s="60">
        <f t="shared" si="150"/>
        <v>269.61868559913393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0">
        <f t="shared" si="109"/>
        <v>293.33333333333616</v>
      </c>
      <c r="S149" s="60">
        <f ca="1">AVERAGE(OFFSET($R$3,0,0,'Données projet'!$E$9+1,1))-AVERAGE(OFFSET($H$3,0,0,'Données projet'!$E$9+1,1))</f>
        <v>371.95849973474657</v>
      </c>
      <c r="T149" s="60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0">
        <f t="shared" si="113"/>
        <v>293.33333333333633</v>
      </c>
      <c r="AN149" s="60">
        <f ca="1">AVERAGE(OFFSET($AM$3,0,0,'Données projet'!$E$10+1,1))-AVERAGE(OFFSET($H$3,0,0,'Données projet'!$E$10+1,1))</f>
        <v>389.12604446638119</v>
      </c>
      <c r="AO149" s="60">
        <f t="shared" si="144"/>
        <v>243.23852967152732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317.99999999999972</v>
      </c>
      <c r="BE149" s="14">
        <f>BD149*VLOOKUP('Données projet'!$B$11,Paramètres!$A$1:$I$89,3,0)*VLOOKUP('Données projet'!$B$11,Paramètres!$A$1:$I$89,5,0)</f>
        <v>233.1575999999998</v>
      </c>
      <c r="BF149" s="14">
        <f t="shared" si="145"/>
        <v>56.964885721091697</v>
      </c>
      <c r="BG149" s="22">
        <f t="shared" si="115"/>
        <v>505.29666263090093</v>
      </c>
      <c r="BH149" s="60">
        <f t="shared" si="116"/>
        <v>798.62999596423424</v>
      </c>
      <c r="BI149" s="60">
        <f ca="1">AVERAGE(OFFSET($BH$3,0,0,'Données projet'!$E$11+1,1))-AVERAGE(OFFSET($H$3,0,0,'Données projet'!$E$11+1,1))</f>
        <v>327.81662150328646</v>
      </c>
      <c r="BJ149" s="60">
        <f t="shared" si="146"/>
        <v>320.24200483294322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1.2586497825295642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1.2586497825295642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-9.2222762759774927E-14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183.76011586303667</v>
      </c>
      <c r="CE149" s="60">
        <f t="shared" si="148"/>
        <v>174.66985829331708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1.223725121235475E-13</v>
      </c>
      <c r="CV149" s="14">
        <f t="shared" si="149"/>
        <v>1.7956824466038182E-12</v>
      </c>
      <c r="CW149" s="22">
        <f t="shared" si="121"/>
        <v>3.3406123864501612E-12</v>
      </c>
      <c r="CX149" s="60">
        <f t="shared" si="122"/>
        <v>293.33333333333667</v>
      </c>
      <c r="CY149" s="60">
        <f ca="1">AVERAGE(OFFSET($CX$3,0,0,'Données projet'!$E$13+1,1))-AVERAGE(OFFSET($H$3,0,0,'Données projet'!$E$13+1,1))</f>
        <v>434.82222444324242</v>
      </c>
      <c r="CZ149" s="60">
        <f t="shared" si="150"/>
        <v>269.61868559913393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0">
        <f t="shared" si="109"/>
        <v>293.33333333333616</v>
      </c>
      <c r="S150" s="60">
        <f ca="1">AVERAGE(OFFSET($R$3,0,0,'Données projet'!$E$9+1,1))-AVERAGE(OFFSET($H$3,0,0,'Données projet'!$E$9+1,1))</f>
        <v>371.95849973474657</v>
      </c>
      <c r="T150" s="60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0">
        <f t="shared" si="113"/>
        <v>293.33333333333633</v>
      </c>
      <c r="AN150" s="60">
        <f ca="1">AVERAGE(OFFSET($AM$3,0,0,'Données projet'!$E$10+1,1))-AVERAGE(OFFSET($H$3,0,0,'Données projet'!$E$10+1,1))</f>
        <v>389.12604446638119</v>
      </c>
      <c r="AO150" s="60">
        <f t="shared" si="144"/>
        <v>243.23852967152732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317.99999999999972</v>
      </c>
      <c r="BE150" s="14">
        <f>BD150*VLOOKUP('Données projet'!$B$11,Paramètres!$A$1:$I$89,3,0)*VLOOKUP('Données projet'!$B$11,Paramètres!$A$1:$I$89,5,0)</f>
        <v>233.1575999999998</v>
      </c>
      <c r="BF150" s="14">
        <f t="shared" si="145"/>
        <v>56.964885721091697</v>
      </c>
      <c r="BG150" s="22">
        <f t="shared" si="115"/>
        <v>505.29666263090093</v>
      </c>
      <c r="BH150" s="60">
        <f t="shared" si="116"/>
        <v>798.62999596423424</v>
      </c>
      <c r="BI150" s="60">
        <f ca="1">AVERAGE(OFFSET($BH$3,0,0,'Données projet'!$E$11+1,1))-AVERAGE(OFFSET($H$3,0,0,'Données projet'!$E$11+1,1))</f>
        <v>327.81662150328646</v>
      </c>
      <c r="BJ150" s="60">
        <f t="shared" si="146"/>
        <v>320.24200483294322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1.2339684279947227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1.2339684279947227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-9.2222762759774927E-14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183.76011586303667</v>
      </c>
      <c r="CE150" s="60">
        <f t="shared" si="148"/>
        <v>174.66985829331708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1.223725121235475E-13</v>
      </c>
      <c r="CV150" s="14">
        <f t="shared" si="149"/>
        <v>1.7956824466038182E-12</v>
      </c>
      <c r="CW150" s="22">
        <f t="shared" si="121"/>
        <v>3.3406123864501612E-12</v>
      </c>
      <c r="CX150" s="60">
        <f t="shared" si="122"/>
        <v>293.33333333333667</v>
      </c>
      <c r="CY150" s="60">
        <f ca="1">AVERAGE(OFFSET($CX$3,0,0,'Données projet'!$E$13+1,1))-AVERAGE(OFFSET($H$3,0,0,'Données projet'!$E$13+1,1))</f>
        <v>434.82222444324242</v>
      </c>
      <c r="CZ150" s="60">
        <f t="shared" si="150"/>
        <v>269.61868559913393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0">
        <f t="shared" si="109"/>
        <v>293.33333333333616</v>
      </c>
      <c r="S151" s="60">
        <f ca="1">AVERAGE(OFFSET($R$3,0,0,'Données projet'!$E$9+1,1))-AVERAGE(OFFSET($H$3,0,0,'Données projet'!$E$9+1,1))</f>
        <v>371.95849973474657</v>
      </c>
      <c r="T151" s="60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0">
        <f t="shared" si="113"/>
        <v>293.33333333333633</v>
      </c>
      <c r="AN151" s="60">
        <f ca="1">AVERAGE(OFFSET($AM$3,0,0,'Données projet'!$E$10+1,1))-AVERAGE(OFFSET($H$3,0,0,'Données projet'!$E$10+1,1))</f>
        <v>389.12604446638119</v>
      </c>
      <c r="AO151" s="60">
        <f t="shared" si="144"/>
        <v>243.23852967152732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317.99999999999972</v>
      </c>
      <c r="BE151" s="14">
        <f>BD151*VLOOKUP('Données projet'!$B$11,Paramètres!$A$1:$I$89,3,0)*VLOOKUP('Données projet'!$B$11,Paramètres!$A$1:$I$89,5,0)</f>
        <v>233.1575999999998</v>
      </c>
      <c r="BF151" s="14">
        <f t="shared" si="145"/>
        <v>56.964885721091697</v>
      </c>
      <c r="BG151" s="22">
        <f t="shared" si="115"/>
        <v>505.29666263090093</v>
      </c>
      <c r="BH151" s="60">
        <f t="shared" si="116"/>
        <v>798.62999596423424</v>
      </c>
      <c r="BI151" s="60">
        <f ca="1">AVERAGE(OFFSET($BH$3,0,0,'Données projet'!$E$11+1,1))-AVERAGE(OFFSET($H$3,0,0,'Données projet'!$E$11+1,1))</f>
        <v>327.81662150328646</v>
      </c>
      <c r="BJ151" s="60">
        <f t="shared" si="146"/>
        <v>320.24200483294322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1.2097710597681697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1.2097710597681697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-9.2222762759774927E-14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183.76011586303667</v>
      </c>
      <c r="CE151" s="60">
        <f t="shared" si="148"/>
        <v>174.66985829331708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1.223725121235475E-13</v>
      </c>
      <c r="CV151" s="14">
        <f t="shared" si="149"/>
        <v>1.7956824466038182E-12</v>
      </c>
      <c r="CW151" s="22">
        <f t="shared" si="121"/>
        <v>3.3406123864501612E-12</v>
      </c>
      <c r="CX151" s="60">
        <f t="shared" si="122"/>
        <v>293.33333333333667</v>
      </c>
      <c r="CY151" s="60">
        <f ca="1">AVERAGE(OFFSET($CX$3,0,0,'Données projet'!$E$13+1,1))-AVERAGE(OFFSET($H$3,0,0,'Données projet'!$E$13+1,1))</f>
        <v>434.82222444324242</v>
      </c>
      <c r="CZ151" s="60">
        <f t="shared" si="150"/>
        <v>269.61868559913393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0">
        <f t="shared" si="109"/>
        <v>293.33333333333616</v>
      </c>
      <c r="S152" s="60">
        <f ca="1">AVERAGE(OFFSET($R$3,0,0,'Données projet'!$E$9+1,1))-AVERAGE(OFFSET($H$3,0,0,'Données projet'!$E$9+1,1))</f>
        <v>371.95849973474657</v>
      </c>
      <c r="T152" s="60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0">
        <f t="shared" si="113"/>
        <v>293.33333333333633</v>
      </c>
      <c r="AN152" s="60">
        <f ca="1">AVERAGE(OFFSET($AM$3,0,0,'Données projet'!$E$10+1,1))-AVERAGE(OFFSET($H$3,0,0,'Données projet'!$E$10+1,1))</f>
        <v>389.12604446638119</v>
      </c>
      <c r="AO152" s="60">
        <f t="shared" si="144"/>
        <v>243.23852967152732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317.99999999999972</v>
      </c>
      <c r="BE152" s="14">
        <f>BD152*VLOOKUP('Données projet'!$B$11,Paramètres!$A$1:$I$89,3,0)*VLOOKUP('Données projet'!$B$11,Paramètres!$A$1:$I$89,5,0)</f>
        <v>233.1575999999998</v>
      </c>
      <c r="BF152" s="14">
        <f t="shared" si="145"/>
        <v>56.964885721091697</v>
      </c>
      <c r="BG152" s="22">
        <f t="shared" si="115"/>
        <v>505.29666263090093</v>
      </c>
      <c r="BH152" s="60">
        <f t="shared" si="116"/>
        <v>798.62999596423424</v>
      </c>
      <c r="BI152" s="60">
        <f ca="1">AVERAGE(OFFSET($BH$3,0,0,'Données projet'!$E$11+1,1))-AVERAGE(OFFSET($H$3,0,0,'Données projet'!$E$11+1,1))</f>
        <v>327.81662150328646</v>
      </c>
      <c r="BJ152" s="60">
        <f t="shared" si="146"/>
        <v>320.24200483294322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1.1860481871736019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1.1860481871736019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-9.2222762759774927E-14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183.76011586303667</v>
      </c>
      <c r="CE152" s="60">
        <f t="shared" si="148"/>
        <v>174.66985829331708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1.223725121235475E-13</v>
      </c>
      <c r="CV152" s="14">
        <f t="shared" si="149"/>
        <v>1.7956824466038182E-12</v>
      </c>
      <c r="CW152" s="22">
        <f t="shared" si="121"/>
        <v>3.3406123864501612E-12</v>
      </c>
      <c r="CX152" s="60">
        <f t="shared" si="122"/>
        <v>293.33333333333667</v>
      </c>
      <c r="CY152" s="60">
        <f ca="1">AVERAGE(OFFSET($CX$3,0,0,'Données projet'!$E$13+1,1))-AVERAGE(OFFSET($H$3,0,0,'Données projet'!$E$13+1,1))</f>
        <v>434.82222444324242</v>
      </c>
      <c r="CZ152" s="60">
        <f t="shared" si="150"/>
        <v>269.61868559913393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0">
        <f t="shared" si="109"/>
        <v>293.33333333333616</v>
      </c>
      <c r="S153" s="60">
        <f ca="1">AVERAGE(OFFSET($R$3,0,0,'Données projet'!$E$9+1,1))-AVERAGE(OFFSET($H$3,0,0,'Données projet'!$E$9+1,1))</f>
        <v>371.95849973474657</v>
      </c>
      <c r="T153" s="60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0">
        <f t="shared" si="113"/>
        <v>293.33333333333633</v>
      </c>
      <c r="AN153" s="60">
        <f ca="1">AVERAGE(OFFSET($AM$3,0,0,'Données projet'!$E$10+1,1))-AVERAGE(OFFSET($H$3,0,0,'Données projet'!$E$10+1,1))</f>
        <v>389.12604446638119</v>
      </c>
      <c r="AO153" s="60">
        <f t="shared" si="144"/>
        <v>243.23852967152732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317.99999999999972</v>
      </c>
      <c r="BE153" s="14">
        <f>BD153*VLOOKUP('Données projet'!$B$11,Paramètres!$A$1:$I$89,3,0)*VLOOKUP('Données projet'!$B$11,Paramètres!$A$1:$I$89,5,0)</f>
        <v>233.1575999999998</v>
      </c>
      <c r="BF153" s="14">
        <f t="shared" si="145"/>
        <v>56.964885721091697</v>
      </c>
      <c r="BG153" s="22">
        <f t="shared" si="115"/>
        <v>505.29666263090093</v>
      </c>
      <c r="BH153" s="60">
        <f t="shared" si="116"/>
        <v>798.62999596423424</v>
      </c>
      <c r="BI153" s="60">
        <f ca="1">AVERAGE(OFFSET($BH$3,0,0,'Données projet'!$E$11+1,1))-AVERAGE(OFFSET($H$3,0,0,'Données projet'!$E$11+1,1))</f>
        <v>327.81662150328646</v>
      </c>
      <c r="BJ153" s="60">
        <f t="shared" si="146"/>
        <v>320.24200483294322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1.1627905056410901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1.1627905056410901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-9.2222762759774927E-14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183.76011586303667</v>
      </c>
      <c r="CE153" s="60">
        <f t="shared" si="148"/>
        <v>174.66985829331708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1.223725121235475E-13</v>
      </c>
      <c r="CV153" s="14">
        <f t="shared" si="149"/>
        <v>1.7956824466038182E-12</v>
      </c>
      <c r="CW153" s="22">
        <f t="shared" si="121"/>
        <v>3.3406123864501612E-12</v>
      </c>
      <c r="CX153" s="60">
        <f t="shared" si="122"/>
        <v>293.33333333333667</v>
      </c>
      <c r="CY153" s="60">
        <f ca="1">AVERAGE(OFFSET($CX$3,0,0,'Données projet'!$E$13+1,1))-AVERAGE(OFFSET($H$3,0,0,'Données projet'!$E$13+1,1))</f>
        <v>434.82222444324242</v>
      </c>
      <c r="CZ153" s="60">
        <f t="shared" si="150"/>
        <v>269.61868559913393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0">
        <f t="shared" si="109"/>
        <v>293.33333333333616</v>
      </c>
      <c r="S154" s="60">
        <f ca="1">AVERAGE(OFFSET($R$3,0,0,'Données projet'!$E$9+1,1))-AVERAGE(OFFSET($H$3,0,0,'Données projet'!$E$9+1,1))</f>
        <v>371.95849973474657</v>
      </c>
      <c r="T154" s="60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0">
        <f t="shared" si="113"/>
        <v>293.33333333333633</v>
      </c>
      <c r="AN154" s="60">
        <f ca="1">AVERAGE(OFFSET($AM$3,0,0,'Données projet'!$E$10+1,1))-AVERAGE(OFFSET($H$3,0,0,'Données projet'!$E$10+1,1))</f>
        <v>389.12604446638119</v>
      </c>
      <c r="AO154" s="60">
        <f t="shared" si="144"/>
        <v>243.23852967152732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317.99999999999972</v>
      </c>
      <c r="BE154" s="14">
        <f>BD154*VLOOKUP('Données projet'!$B$11,Paramètres!$A$1:$I$89,3,0)*VLOOKUP('Données projet'!$B$11,Paramètres!$A$1:$I$89,5,0)</f>
        <v>233.1575999999998</v>
      </c>
      <c r="BF154" s="14">
        <f t="shared" ref="BF154:BF203" si="167">EXP(-1.0587+0.8836*LN(BE154)+0.284)</f>
        <v>56.964885721091697</v>
      </c>
      <c r="BG154" s="22">
        <f t="shared" ref="BG154:BG203" si="168">(BE154+BF154)*0.475*44/12</f>
        <v>505.29666263090093</v>
      </c>
      <c r="BH154" s="60">
        <f t="shared" si="116"/>
        <v>798.62999596423424</v>
      </c>
      <c r="BI154" s="60">
        <f ca="1">AVERAGE(OFFSET($BH$3,0,0,'Données projet'!$E$11+1,1))-AVERAGE(OFFSET($H$3,0,0,'Données projet'!$E$11+1,1))</f>
        <v>327.81662150328646</v>
      </c>
      <c r="BJ154" s="60">
        <f t="shared" si="146"/>
        <v>320.24200483294322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1.1399888930576458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1.1399888930576458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-9.2222762759774927E-14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183.76011586303667</v>
      </c>
      <c r="CE154" s="60">
        <f t="shared" si="148"/>
        <v>174.66985829331708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1.223725121235475E-13</v>
      </c>
      <c r="CV154" s="14">
        <f t="shared" ref="CV154:CV203" si="173">EXP(-1.0587+0.8836*LN(CU154)+0.284)</f>
        <v>1.7956824466038182E-12</v>
      </c>
      <c r="CW154" s="22">
        <f t="shared" ref="CW154:CW203" si="174">(CU154+CV154)*0.475*44/12</f>
        <v>3.3406123864501612E-12</v>
      </c>
      <c r="CX154" s="60">
        <f t="shared" si="122"/>
        <v>293.33333333333667</v>
      </c>
      <c r="CY154" s="60">
        <f ca="1">AVERAGE(OFFSET($CX$3,0,0,'Données projet'!$E$13+1,1))-AVERAGE(OFFSET($H$3,0,0,'Données projet'!$E$13+1,1))</f>
        <v>434.82222444324242</v>
      </c>
      <c r="CZ154" s="60">
        <f t="shared" si="150"/>
        <v>269.61868559913393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0">
        <f t="shared" si="109"/>
        <v>293.33333333333616</v>
      </c>
      <c r="S155" s="60">
        <f ca="1">AVERAGE(OFFSET($R$3,0,0,'Données projet'!$E$9+1,1))-AVERAGE(OFFSET($H$3,0,0,'Données projet'!$E$9+1,1))</f>
        <v>371.95849973474657</v>
      </c>
      <c r="T155" s="60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0">
        <f t="shared" si="113"/>
        <v>293.33333333333633</v>
      </c>
      <c r="AN155" s="60">
        <f ca="1">AVERAGE(OFFSET($AM$3,0,0,'Données projet'!$E$10+1,1))-AVERAGE(OFFSET($H$3,0,0,'Données projet'!$E$10+1,1))</f>
        <v>389.12604446638119</v>
      </c>
      <c r="AO155" s="60">
        <f t="shared" si="144"/>
        <v>243.23852967152732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317.99999999999972</v>
      </c>
      <c r="BE155" s="14">
        <f>BD155*VLOOKUP('Données projet'!$B$11,Paramètres!$A$1:$I$89,3,0)*VLOOKUP('Données projet'!$B$11,Paramètres!$A$1:$I$89,5,0)</f>
        <v>233.1575999999998</v>
      </c>
      <c r="BF155" s="14">
        <f t="shared" si="167"/>
        <v>56.964885721091697</v>
      </c>
      <c r="BG155" s="22">
        <f t="shared" si="168"/>
        <v>505.29666263090093</v>
      </c>
      <c r="BH155" s="60">
        <f t="shared" si="116"/>
        <v>798.62999596423424</v>
      </c>
      <c r="BI155" s="60">
        <f ca="1">AVERAGE(OFFSET($BH$3,0,0,'Données projet'!$E$11+1,1))-AVERAGE(OFFSET($H$3,0,0,'Données projet'!$E$11+1,1))</f>
        <v>327.81662150328646</v>
      </c>
      <c r="BJ155" s="60">
        <f t="shared" si="146"/>
        <v>320.24200483294322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1.1176344061893526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1.1176344061893526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-9.2222762759774927E-14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183.76011586303667</v>
      </c>
      <c r="CE155" s="60">
        <f t="shared" si="148"/>
        <v>174.66985829331708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1.223725121235475E-13</v>
      </c>
      <c r="CV155" s="14">
        <f t="shared" si="173"/>
        <v>1.7956824466038182E-12</v>
      </c>
      <c r="CW155" s="22">
        <f t="shared" si="174"/>
        <v>3.3406123864501612E-12</v>
      </c>
      <c r="CX155" s="60">
        <f t="shared" si="122"/>
        <v>293.33333333333667</v>
      </c>
      <c r="CY155" s="60">
        <f ca="1">AVERAGE(OFFSET($CX$3,0,0,'Données projet'!$E$13+1,1))-AVERAGE(OFFSET($H$3,0,0,'Données projet'!$E$13+1,1))</f>
        <v>434.82222444324242</v>
      </c>
      <c r="CZ155" s="60">
        <f t="shared" si="150"/>
        <v>269.61868559913393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0">
        <f t="shared" si="109"/>
        <v>293.33333333333616</v>
      </c>
      <c r="S156" s="60">
        <f ca="1">AVERAGE(OFFSET($R$3,0,0,'Données projet'!$E$9+1,1))-AVERAGE(OFFSET($H$3,0,0,'Données projet'!$E$9+1,1))</f>
        <v>371.95849973474657</v>
      </c>
      <c r="T156" s="60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0">
        <f t="shared" si="113"/>
        <v>293.33333333333633</v>
      </c>
      <c r="AN156" s="60">
        <f ca="1">AVERAGE(OFFSET($AM$3,0,0,'Données projet'!$E$10+1,1))-AVERAGE(OFFSET($H$3,0,0,'Données projet'!$E$10+1,1))</f>
        <v>389.12604446638119</v>
      </c>
      <c r="AO156" s="60">
        <f t="shared" si="144"/>
        <v>243.23852967152732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317.99999999999972</v>
      </c>
      <c r="BE156" s="14">
        <f>BD156*VLOOKUP('Données projet'!$B$11,Paramètres!$A$1:$I$89,3,0)*VLOOKUP('Données projet'!$B$11,Paramètres!$A$1:$I$89,5,0)</f>
        <v>233.1575999999998</v>
      </c>
      <c r="BF156" s="14">
        <f t="shared" si="167"/>
        <v>56.964885721091697</v>
      </c>
      <c r="BG156" s="22">
        <f t="shared" si="168"/>
        <v>505.29666263090093</v>
      </c>
      <c r="BH156" s="60">
        <f t="shared" si="116"/>
        <v>798.62999596423424</v>
      </c>
      <c r="BI156" s="60">
        <f ca="1">AVERAGE(OFFSET($BH$3,0,0,'Données projet'!$E$11+1,1))-AVERAGE(OFFSET($H$3,0,0,'Données projet'!$E$11+1,1))</f>
        <v>327.81662150328646</v>
      </c>
      <c r="BJ156" s="60">
        <f t="shared" si="146"/>
        <v>320.24200483294322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1.095718277173656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1.095718277173656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-9.2222762759774927E-14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183.76011586303667</v>
      </c>
      <c r="CE156" s="60">
        <f t="shared" si="148"/>
        <v>174.66985829331708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1.223725121235475E-13</v>
      </c>
      <c r="CV156" s="14">
        <f t="shared" si="173"/>
        <v>1.7956824466038182E-12</v>
      </c>
      <c r="CW156" s="22">
        <f t="shared" si="174"/>
        <v>3.3406123864501612E-12</v>
      </c>
      <c r="CX156" s="60">
        <f t="shared" si="122"/>
        <v>293.33333333333667</v>
      </c>
      <c r="CY156" s="60">
        <f ca="1">AVERAGE(OFFSET($CX$3,0,0,'Données projet'!$E$13+1,1))-AVERAGE(OFFSET($H$3,0,0,'Données projet'!$E$13+1,1))</f>
        <v>434.82222444324242</v>
      </c>
      <c r="CZ156" s="60">
        <f t="shared" si="150"/>
        <v>269.61868559913393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0">
        <f t="shared" si="109"/>
        <v>293.33333333333616</v>
      </c>
      <c r="S157" s="60">
        <f ca="1">AVERAGE(OFFSET($R$3,0,0,'Données projet'!$E$9+1,1))-AVERAGE(OFFSET($H$3,0,0,'Données projet'!$E$9+1,1))</f>
        <v>371.95849973474657</v>
      </c>
      <c r="T157" s="60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0">
        <f t="shared" si="113"/>
        <v>293.33333333333633</v>
      </c>
      <c r="AN157" s="60">
        <f ca="1">AVERAGE(OFFSET($AM$3,0,0,'Données projet'!$E$10+1,1))-AVERAGE(OFFSET($H$3,0,0,'Données projet'!$E$10+1,1))</f>
        <v>389.12604446638119</v>
      </c>
      <c r="AO157" s="60">
        <f t="shared" si="144"/>
        <v>243.23852967152732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317.99999999999972</v>
      </c>
      <c r="BE157" s="14">
        <f>BD157*VLOOKUP('Données projet'!$B$11,Paramètres!$A$1:$I$89,3,0)*VLOOKUP('Données projet'!$B$11,Paramètres!$A$1:$I$89,5,0)</f>
        <v>233.1575999999998</v>
      </c>
      <c r="BF157" s="14">
        <f t="shared" si="167"/>
        <v>56.964885721091697</v>
      </c>
      <c r="BG157" s="22">
        <f t="shared" si="168"/>
        <v>505.29666263090093</v>
      </c>
      <c r="BH157" s="60">
        <f t="shared" si="116"/>
        <v>798.62999596423424</v>
      </c>
      <c r="BI157" s="60">
        <f ca="1">AVERAGE(OFFSET($BH$3,0,0,'Données projet'!$E$11+1,1))-AVERAGE(OFFSET($H$3,0,0,'Données projet'!$E$11+1,1))</f>
        <v>327.81662150328646</v>
      </c>
      <c r="BJ157" s="60">
        <f t="shared" si="146"/>
        <v>320.24200483294322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1.0742319100804383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1.0742319100804383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-9.2222762759774927E-14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183.76011586303667</v>
      </c>
      <c r="CE157" s="60">
        <f t="shared" si="148"/>
        <v>174.66985829331708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1.223725121235475E-13</v>
      </c>
      <c r="CV157" s="14">
        <f t="shared" si="173"/>
        <v>1.7956824466038182E-12</v>
      </c>
      <c r="CW157" s="22">
        <f t="shared" si="174"/>
        <v>3.3406123864501612E-12</v>
      </c>
      <c r="CX157" s="60">
        <f t="shared" si="122"/>
        <v>293.33333333333667</v>
      </c>
      <c r="CY157" s="60">
        <f ca="1">AVERAGE(OFFSET($CX$3,0,0,'Données projet'!$E$13+1,1))-AVERAGE(OFFSET($H$3,0,0,'Données projet'!$E$13+1,1))</f>
        <v>434.82222444324242</v>
      </c>
      <c r="CZ157" s="60">
        <f t="shared" si="150"/>
        <v>269.61868559913393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0">
        <f t="shared" si="109"/>
        <v>293.33333333333616</v>
      </c>
      <c r="S158" s="60">
        <f ca="1">AVERAGE(OFFSET($R$3,0,0,'Données projet'!$E$9+1,1))-AVERAGE(OFFSET($H$3,0,0,'Données projet'!$E$9+1,1))</f>
        <v>371.95849973474657</v>
      </c>
      <c r="T158" s="60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0">
        <f t="shared" si="113"/>
        <v>293.33333333333633</v>
      </c>
      <c r="AN158" s="60">
        <f ca="1">AVERAGE(OFFSET($AM$3,0,0,'Données projet'!$E$10+1,1))-AVERAGE(OFFSET($H$3,0,0,'Données projet'!$E$10+1,1))</f>
        <v>389.12604446638119</v>
      </c>
      <c r="AO158" s="60">
        <f t="shared" si="144"/>
        <v>243.23852967152732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317.99999999999972</v>
      </c>
      <c r="BE158" s="14">
        <f>BD158*VLOOKUP('Données projet'!$B$11,Paramètres!$A$1:$I$89,3,0)*VLOOKUP('Données projet'!$B$11,Paramètres!$A$1:$I$89,5,0)</f>
        <v>233.1575999999998</v>
      </c>
      <c r="BF158" s="14">
        <f t="shared" si="167"/>
        <v>56.964885721091697</v>
      </c>
      <c r="BG158" s="22">
        <f t="shared" si="168"/>
        <v>505.29666263090093</v>
      </c>
      <c r="BH158" s="60">
        <f t="shared" si="116"/>
        <v>798.62999596423424</v>
      </c>
      <c r="BI158" s="60">
        <f ca="1">AVERAGE(OFFSET($BH$3,0,0,'Données projet'!$E$11+1,1))-AVERAGE(OFFSET($H$3,0,0,'Données projet'!$E$11+1,1))</f>
        <v>327.81662150328646</v>
      </c>
      <c r="BJ158" s="60">
        <f t="shared" si="146"/>
        <v>320.24200483294322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1.0531668775405287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1.0531668775405287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-9.2222762759774927E-14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183.76011586303667</v>
      </c>
      <c r="CE158" s="60">
        <f t="shared" si="148"/>
        <v>174.66985829331708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1.223725121235475E-13</v>
      </c>
      <c r="CV158" s="14">
        <f t="shared" si="173"/>
        <v>1.7956824466038182E-12</v>
      </c>
      <c r="CW158" s="22">
        <f t="shared" si="174"/>
        <v>3.3406123864501612E-12</v>
      </c>
      <c r="CX158" s="60">
        <f t="shared" si="122"/>
        <v>293.33333333333667</v>
      </c>
      <c r="CY158" s="60">
        <f ca="1">AVERAGE(OFFSET($CX$3,0,0,'Données projet'!$E$13+1,1))-AVERAGE(OFFSET($H$3,0,0,'Données projet'!$E$13+1,1))</f>
        <v>434.82222444324242</v>
      </c>
      <c r="CZ158" s="60">
        <f t="shared" si="150"/>
        <v>269.61868559913393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0">
        <f t="shared" si="109"/>
        <v>293.33333333333616</v>
      </c>
      <c r="S159" s="60">
        <f ca="1">AVERAGE(OFFSET($R$3,0,0,'Données projet'!$E$9+1,1))-AVERAGE(OFFSET($H$3,0,0,'Données projet'!$E$9+1,1))</f>
        <v>371.95849973474657</v>
      </c>
      <c r="T159" s="60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0">
        <f t="shared" si="113"/>
        <v>293.33333333333633</v>
      </c>
      <c r="AN159" s="60">
        <f ca="1">AVERAGE(OFFSET($AM$3,0,0,'Données projet'!$E$10+1,1))-AVERAGE(OFFSET($H$3,0,0,'Données projet'!$E$10+1,1))</f>
        <v>389.12604446638119</v>
      </c>
      <c r="AO159" s="60">
        <f t="shared" si="144"/>
        <v>243.23852967152732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317.99999999999972</v>
      </c>
      <c r="BE159" s="14">
        <f>BD159*VLOOKUP('Données projet'!$B$11,Paramètres!$A$1:$I$89,3,0)*VLOOKUP('Données projet'!$B$11,Paramètres!$A$1:$I$89,5,0)</f>
        <v>233.1575999999998</v>
      </c>
      <c r="BF159" s="14">
        <f t="shared" si="167"/>
        <v>56.964885721091697</v>
      </c>
      <c r="BG159" s="22">
        <f t="shared" si="168"/>
        <v>505.29666263090093</v>
      </c>
      <c r="BH159" s="60">
        <f t="shared" si="116"/>
        <v>798.62999596423424</v>
      </c>
      <c r="BI159" s="60">
        <f ca="1">AVERAGE(OFFSET($BH$3,0,0,'Données projet'!$E$11+1,1))-AVERAGE(OFFSET($H$3,0,0,'Données projet'!$E$11+1,1))</f>
        <v>327.81662150328646</v>
      </c>
      <c r="BJ159" s="60">
        <f t="shared" si="146"/>
        <v>320.24200483294322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1.0325149174403256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1.0325149174403256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-9.2222762759774927E-14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183.76011586303667</v>
      </c>
      <c r="CE159" s="60">
        <f t="shared" si="148"/>
        <v>174.66985829331708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1.223725121235475E-13</v>
      </c>
      <c r="CV159" s="14">
        <f t="shared" si="173"/>
        <v>1.7956824466038182E-12</v>
      </c>
      <c r="CW159" s="22">
        <f t="shared" si="174"/>
        <v>3.3406123864501612E-12</v>
      </c>
      <c r="CX159" s="60">
        <f t="shared" si="122"/>
        <v>293.33333333333667</v>
      </c>
      <c r="CY159" s="60">
        <f ca="1">AVERAGE(OFFSET($CX$3,0,0,'Données projet'!$E$13+1,1))-AVERAGE(OFFSET($H$3,0,0,'Données projet'!$E$13+1,1))</f>
        <v>434.82222444324242</v>
      </c>
      <c r="CZ159" s="60">
        <f t="shared" si="150"/>
        <v>269.61868559913393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0">
        <f t="shared" si="109"/>
        <v>293.33333333333616</v>
      </c>
      <c r="S160" s="60">
        <f ca="1">AVERAGE(OFFSET($R$3,0,0,'Données projet'!$E$9+1,1))-AVERAGE(OFFSET($H$3,0,0,'Données projet'!$E$9+1,1))</f>
        <v>371.95849973474657</v>
      </c>
      <c r="T160" s="60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0">
        <f t="shared" si="113"/>
        <v>293.33333333333633</v>
      </c>
      <c r="AN160" s="60">
        <f ca="1">AVERAGE(OFFSET($AM$3,0,0,'Données projet'!$E$10+1,1))-AVERAGE(OFFSET($H$3,0,0,'Données projet'!$E$10+1,1))</f>
        <v>389.12604446638119</v>
      </c>
      <c r="AO160" s="60">
        <f t="shared" si="144"/>
        <v>243.23852967152732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317.99999999999972</v>
      </c>
      <c r="BE160" s="14">
        <f>BD160*VLOOKUP('Données projet'!$B$11,Paramètres!$A$1:$I$89,3,0)*VLOOKUP('Données projet'!$B$11,Paramètres!$A$1:$I$89,5,0)</f>
        <v>233.1575999999998</v>
      </c>
      <c r="BF160" s="14">
        <f t="shared" si="167"/>
        <v>56.964885721091697</v>
      </c>
      <c r="BG160" s="22">
        <f t="shared" si="168"/>
        <v>505.29666263090093</v>
      </c>
      <c r="BH160" s="60">
        <f t="shared" si="116"/>
        <v>798.62999596423424</v>
      </c>
      <c r="BI160" s="60">
        <f ca="1">AVERAGE(OFFSET($BH$3,0,0,'Données projet'!$E$11+1,1))-AVERAGE(OFFSET($H$3,0,0,'Données projet'!$E$11+1,1))</f>
        <v>327.81662150328646</v>
      </c>
      <c r="BJ160" s="60">
        <f t="shared" si="146"/>
        <v>320.24200483294322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1.0122679296812356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1.0122679296812356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-9.2222762759774927E-14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183.76011586303667</v>
      </c>
      <c r="CE160" s="60">
        <f t="shared" si="148"/>
        <v>174.66985829331708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1.223725121235475E-13</v>
      </c>
      <c r="CV160" s="14">
        <f t="shared" si="173"/>
        <v>1.7956824466038182E-12</v>
      </c>
      <c r="CW160" s="22">
        <f t="shared" si="174"/>
        <v>3.3406123864501612E-12</v>
      </c>
      <c r="CX160" s="60">
        <f t="shared" si="122"/>
        <v>293.33333333333667</v>
      </c>
      <c r="CY160" s="60">
        <f ca="1">AVERAGE(OFFSET($CX$3,0,0,'Données projet'!$E$13+1,1))-AVERAGE(OFFSET($H$3,0,0,'Données projet'!$E$13+1,1))</f>
        <v>434.82222444324242</v>
      </c>
      <c r="CZ160" s="60">
        <f t="shared" si="150"/>
        <v>269.61868559913393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0">
        <f t="shared" si="109"/>
        <v>293.33333333333616</v>
      </c>
      <c r="S161" s="60">
        <f ca="1">AVERAGE(OFFSET($R$3,0,0,'Données projet'!$E$9+1,1))-AVERAGE(OFFSET($H$3,0,0,'Données projet'!$E$9+1,1))</f>
        <v>371.95849973474657</v>
      </c>
      <c r="T161" s="60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0">
        <f t="shared" si="113"/>
        <v>293.33333333333633</v>
      </c>
      <c r="AN161" s="60">
        <f ca="1">AVERAGE(OFFSET($AM$3,0,0,'Données projet'!$E$10+1,1))-AVERAGE(OFFSET($H$3,0,0,'Données projet'!$E$10+1,1))</f>
        <v>389.12604446638119</v>
      </c>
      <c r="AO161" s="60">
        <f t="shared" si="144"/>
        <v>243.23852967152732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317.99999999999972</v>
      </c>
      <c r="BE161" s="14">
        <f>BD161*VLOOKUP('Données projet'!$B$11,Paramètres!$A$1:$I$89,3,0)*VLOOKUP('Données projet'!$B$11,Paramètres!$A$1:$I$89,5,0)</f>
        <v>233.1575999999998</v>
      </c>
      <c r="BF161" s="14">
        <f t="shared" si="167"/>
        <v>56.964885721091697</v>
      </c>
      <c r="BG161" s="22">
        <f t="shared" si="168"/>
        <v>505.29666263090093</v>
      </c>
      <c r="BH161" s="60">
        <f t="shared" si="116"/>
        <v>798.62999596423424</v>
      </c>
      <c r="BI161" s="60">
        <f ca="1">AVERAGE(OFFSET($BH$3,0,0,'Données projet'!$E$11+1,1))-AVERAGE(OFFSET($H$3,0,0,'Données projet'!$E$11+1,1))</f>
        <v>327.81662150328646</v>
      </c>
      <c r="BJ161" s="60">
        <f t="shared" si="146"/>
        <v>320.24200483294322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0.99241797300265822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0.99241797300265822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-9.2222762759774927E-14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183.76011586303667</v>
      </c>
      <c r="CE161" s="60">
        <f t="shared" si="148"/>
        <v>174.66985829331708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1.223725121235475E-13</v>
      </c>
      <c r="CV161" s="14">
        <f t="shared" si="173"/>
        <v>1.7956824466038182E-12</v>
      </c>
      <c r="CW161" s="22">
        <f t="shared" si="174"/>
        <v>3.3406123864501612E-12</v>
      </c>
      <c r="CX161" s="60">
        <f t="shared" si="122"/>
        <v>293.33333333333667</v>
      </c>
      <c r="CY161" s="60">
        <f ca="1">AVERAGE(OFFSET($CX$3,0,0,'Données projet'!$E$13+1,1))-AVERAGE(OFFSET($H$3,0,0,'Données projet'!$E$13+1,1))</f>
        <v>434.82222444324242</v>
      </c>
      <c r="CZ161" s="60">
        <f t="shared" si="150"/>
        <v>269.61868559913393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0">
        <f t="shared" si="109"/>
        <v>293.33333333333616</v>
      </c>
      <c r="S162" s="60">
        <f ca="1">AVERAGE(OFFSET($R$3,0,0,'Données projet'!$E$9+1,1))-AVERAGE(OFFSET($H$3,0,0,'Données projet'!$E$9+1,1))</f>
        <v>371.95849973474657</v>
      </c>
      <c r="T162" s="60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0">
        <f t="shared" si="113"/>
        <v>293.33333333333633</v>
      </c>
      <c r="AN162" s="60">
        <f ca="1">AVERAGE(OFFSET($AM$3,0,0,'Données projet'!$E$10+1,1))-AVERAGE(OFFSET($H$3,0,0,'Données projet'!$E$10+1,1))</f>
        <v>389.12604446638119</v>
      </c>
      <c r="AO162" s="60">
        <f t="shared" si="144"/>
        <v>243.23852967152732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317.99999999999972</v>
      </c>
      <c r="BE162" s="14">
        <f>BD162*VLOOKUP('Données projet'!$B$11,Paramètres!$A$1:$I$89,3,0)*VLOOKUP('Données projet'!$B$11,Paramètres!$A$1:$I$89,5,0)</f>
        <v>233.1575999999998</v>
      </c>
      <c r="BF162" s="14">
        <f t="shared" si="167"/>
        <v>56.964885721091697</v>
      </c>
      <c r="BG162" s="22">
        <f t="shared" si="168"/>
        <v>505.29666263090093</v>
      </c>
      <c r="BH162" s="60">
        <f t="shared" si="116"/>
        <v>798.62999596423424</v>
      </c>
      <c r="BI162" s="60">
        <f ca="1">AVERAGE(OFFSET($BH$3,0,0,'Données projet'!$E$11+1,1))-AVERAGE(OFFSET($H$3,0,0,'Données projet'!$E$11+1,1))</f>
        <v>327.81662150328646</v>
      </c>
      <c r="BJ162" s="60">
        <f t="shared" si="146"/>
        <v>320.24200483294322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0.97295726186726972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0.97295726186726972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-9.2222762759774927E-14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183.76011586303667</v>
      </c>
      <c r="CE162" s="60">
        <f t="shared" si="148"/>
        <v>174.66985829331708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1.223725121235475E-13</v>
      </c>
      <c r="CV162" s="14">
        <f t="shared" si="173"/>
        <v>1.7956824466038182E-12</v>
      </c>
      <c r="CW162" s="22">
        <f t="shared" si="174"/>
        <v>3.3406123864501612E-12</v>
      </c>
      <c r="CX162" s="60">
        <f t="shared" si="122"/>
        <v>293.33333333333667</v>
      </c>
      <c r="CY162" s="60">
        <f ca="1">AVERAGE(OFFSET($CX$3,0,0,'Données projet'!$E$13+1,1))-AVERAGE(OFFSET($H$3,0,0,'Données projet'!$E$13+1,1))</f>
        <v>434.82222444324242</v>
      </c>
      <c r="CZ162" s="60">
        <f t="shared" si="150"/>
        <v>269.61868559913393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0">
        <f t="shared" si="109"/>
        <v>293.33333333333616</v>
      </c>
      <c r="S163" s="60">
        <f ca="1">AVERAGE(OFFSET($R$3,0,0,'Données projet'!$E$9+1,1))-AVERAGE(OFFSET($H$3,0,0,'Données projet'!$E$9+1,1))</f>
        <v>371.95849973474657</v>
      </c>
      <c r="T163" s="60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0">
        <f t="shared" si="113"/>
        <v>293.33333333333633</v>
      </c>
      <c r="AN163" s="60">
        <f ca="1">AVERAGE(OFFSET($AM$3,0,0,'Données projet'!$E$10+1,1))-AVERAGE(OFFSET($H$3,0,0,'Données projet'!$E$10+1,1))</f>
        <v>389.12604446638119</v>
      </c>
      <c r="AO163" s="60">
        <f t="shared" si="144"/>
        <v>243.23852967152732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317.99999999999972</v>
      </c>
      <c r="BE163" s="14">
        <f>BD163*VLOOKUP('Données projet'!$B$11,Paramètres!$A$1:$I$89,3,0)*VLOOKUP('Données projet'!$B$11,Paramètres!$A$1:$I$89,5,0)</f>
        <v>233.1575999999998</v>
      </c>
      <c r="BF163" s="14">
        <f t="shared" si="167"/>
        <v>56.964885721091697</v>
      </c>
      <c r="BG163" s="22">
        <f t="shared" si="168"/>
        <v>505.29666263090093</v>
      </c>
      <c r="BH163" s="60">
        <f t="shared" si="116"/>
        <v>798.62999596423424</v>
      </c>
      <c r="BI163" s="60">
        <f ca="1">AVERAGE(OFFSET($BH$3,0,0,'Données projet'!$E$11+1,1))-AVERAGE(OFFSET($H$3,0,0,'Données projet'!$E$11+1,1))</f>
        <v>327.81662150328646</v>
      </c>
      <c r="BJ163" s="60">
        <f t="shared" si="146"/>
        <v>320.24200483294322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0.95387816340738441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0.95387816340738441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-9.2222762759774927E-14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183.76011586303667</v>
      </c>
      <c r="CE163" s="60">
        <f t="shared" si="148"/>
        <v>174.66985829331708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1.223725121235475E-13</v>
      </c>
      <c r="CV163" s="14">
        <f t="shared" si="173"/>
        <v>1.7956824466038182E-12</v>
      </c>
      <c r="CW163" s="22">
        <f t="shared" si="174"/>
        <v>3.3406123864501612E-12</v>
      </c>
      <c r="CX163" s="60">
        <f t="shared" si="122"/>
        <v>293.33333333333667</v>
      </c>
      <c r="CY163" s="60">
        <f ca="1">AVERAGE(OFFSET($CX$3,0,0,'Données projet'!$E$13+1,1))-AVERAGE(OFFSET($H$3,0,0,'Données projet'!$E$13+1,1))</f>
        <v>434.82222444324242</v>
      </c>
      <c r="CZ163" s="60">
        <f t="shared" si="150"/>
        <v>269.61868559913393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0">
        <f t="shared" si="109"/>
        <v>293.33333333333616</v>
      </c>
      <c r="S164" s="60">
        <f ca="1">AVERAGE(OFFSET($R$3,0,0,'Données projet'!$E$9+1,1))-AVERAGE(OFFSET($H$3,0,0,'Données projet'!$E$9+1,1))</f>
        <v>371.95849973474657</v>
      </c>
      <c r="T164" s="60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0">
        <f t="shared" si="113"/>
        <v>293.33333333333633</v>
      </c>
      <c r="AN164" s="60">
        <f ca="1">AVERAGE(OFFSET($AM$3,0,0,'Données projet'!$E$10+1,1))-AVERAGE(OFFSET($H$3,0,0,'Données projet'!$E$10+1,1))</f>
        <v>389.12604446638119</v>
      </c>
      <c r="AO164" s="60">
        <f t="shared" si="144"/>
        <v>243.23852967152732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317.99999999999972</v>
      </c>
      <c r="BE164" s="14">
        <f>BD164*VLOOKUP('Données projet'!$B$11,Paramètres!$A$1:$I$89,3,0)*VLOOKUP('Données projet'!$B$11,Paramètres!$A$1:$I$89,5,0)</f>
        <v>233.1575999999998</v>
      </c>
      <c r="BF164" s="14">
        <f t="shared" si="167"/>
        <v>56.964885721091697</v>
      </c>
      <c r="BG164" s="22">
        <f t="shared" si="168"/>
        <v>505.29666263090093</v>
      </c>
      <c r="BH164" s="60">
        <f t="shared" si="116"/>
        <v>798.62999596423424</v>
      </c>
      <c r="BI164" s="60">
        <f ca="1">AVERAGE(OFFSET($BH$3,0,0,'Données projet'!$E$11+1,1))-AVERAGE(OFFSET($H$3,0,0,'Données projet'!$E$11+1,1))</f>
        <v>327.81662150328646</v>
      </c>
      <c r="BJ164" s="60">
        <f t="shared" si="146"/>
        <v>320.24200483294322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0.93517319443119651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0.93517319443119651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-9.2222762759774927E-14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183.76011586303667</v>
      </c>
      <c r="CE164" s="60">
        <f t="shared" si="148"/>
        <v>174.66985829331708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1.223725121235475E-13</v>
      </c>
      <c r="CV164" s="14">
        <f t="shared" si="173"/>
        <v>1.7956824466038182E-12</v>
      </c>
      <c r="CW164" s="22">
        <f t="shared" si="174"/>
        <v>3.3406123864501612E-12</v>
      </c>
      <c r="CX164" s="60">
        <f t="shared" si="122"/>
        <v>293.33333333333667</v>
      </c>
      <c r="CY164" s="60">
        <f ca="1">AVERAGE(OFFSET($CX$3,0,0,'Données projet'!$E$13+1,1))-AVERAGE(OFFSET($H$3,0,0,'Données projet'!$E$13+1,1))</f>
        <v>434.82222444324242</v>
      </c>
      <c r="CZ164" s="60">
        <f t="shared" si="150"/>
        <v>269.61868559913393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0">
        <f t="shared" si="109"/>
        <v>293.33333333333616</v>
      </c>
      <c r="S165" s="60">
        <f ca="1">AVERAGE(OFFSET($R$3,0,0,'Données projet'!$E$9+1,1))-AVERAGE(OFFSET($H$3,0,0,'Données projet'!$E$9+1,1))</f>
        <v>371.95849973474657</v>
      </c>
      <c r="T165" s="60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0">
        <f t="shared" si="113"/>
        <v>293.33333333333633</v>
      </c>
      <c r="AN165" s="60">
        <f ca="1">AVERAGE(OFFSET($AM$3,0,0,'Données projet'!$E$10+1,1))-AVERAGE(OFFSET($H$3,0,0,'Données projet'!$E$10+1,1))</f>
        <v>389.12604446638119</v>
      </c>
      <c r="AO165" s="60">
        <f t="shared" si="144"/>
        <v>243.23852967152732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317.99999999999972</v>
      </c>
      <c r="BE165" s="14">
        <f>BD165*VLOOKUP('Données projet'!$B$11,Paramètres!$A$1:$I$89,3,0)*VLOOKUP('Données projet'!$B$11,Paramètres!$A$1:$I$89,5,0)</f>
        <v>233.1575999999998</v>
      </c>
      <c r="BF165" s="14">
        <f t="shared" si="167"/>
        <v>56.964885721091697</v>
      </c>
      <c r="BG165" s="22">
        <f t="shared" si="168"/>
        <v>505.29666263090093</v>
      </c>
      <c r="BH165" s="60">
        <f t="shared" si="116"/>
        <v>798.62999596423424</v>
      </c>
      <c r="BI165" s="60">
        <f ca="1">AVERAGE(OFFSET($BH$3,0,0,'Données projet'!$E$11+1,1))-AVERAGE(OFFSET($H$3,0,0,'Données projet'!$E$11+1,1))</f>
        <v>327.81662150328646</v>
      </c>
      <c r="BJ165" s="60">
        <f t="shared" si="146"/>
        <v>320.24200483294322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0.91683501848772708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0.91683501848772708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-9.2222762759774927E-14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183.76011586303667</v>
      </c>
      <c r="CE165" s="60">
        <f t="shared" si="148"/>
        <v>174.66985829331708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1.223725121235475E-13</v>
      </c>
      <c r="CV165" s="14">
        <f t="shared" si="173"/>
        <v>1.7956824466038182E-12</v>
      </c>
      <c r="CW165" s="22">
        <f t="shared" si="174"/>
        <v>3.3406123864501612E-12</v>
      </c>
      <c r="CX165" s="60">
        <f t="shared" si="122"/>
        <v>293.33333333333667</v>
      </c>
      <c r="CY165" s="60">
        <f ca="1">AVERAGE(OFFSET($CX$3,0,0,'Données projet'!$E$13+1,1))-AVERAGE(OFFSET($H$3,0,0,'Données projet'!$E$13+1,1))</f>
        <v>434.82222444324242</v>
      </c>
      <c r="CZ165" s="60">
        <f t="shared" si="150"/>
        <v>269.61868559913393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0">
        <f t="shared" si="109"/>
        <v>293.33333333333616</v>
      </c>
      <c r="S166" s="60">
        <f ca="1">AVERAGE(OFFSET($R$3,0,0,'Données projet'!$E$9+1,1))-AVERAGE(OFFSET($H$3,0,0,'Données projet'!$E$9+1,1))</f>
        <v>371.95849973474657</v>
      </c>
      <c r="T166" s="60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0">
        <f t="shared" si="113"/>
        <v>293.33333333333633</v>
      </c>
      <c r="AN166" s="60">
        <f ca="1">AVERAGE(OFFSET($AM$3,0,0,'Données projet'!$E$10+1,1))-AVERAGE(OFFSET($H$3,0,0,'Données projet'!$E$10+1,1))</f>
        <v>389.12604446638119</v>
      </c>
      <c r="AO166" s="60">
        <f t="shared" si="144"/>
        <v>243.23852967152732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317.99999999999972</v>
      </c>
      <c r="BE166" s="14">
        <f>BD166*VLOOKUP('Données projet'!$B$11,Paramètres!$A$1:$I$89,3,0)*VLOOKUP('Données projet'!$B$11,Paramètres!$A$1:$I$89,5,0)</f>
        <v>233.1575999999998</v>
      </c>
      <c r="BF166" s="14">
        <f t="shared" si="167"/>
        <v>56.964885721091697</v>
      </c>
      <c r="BG166" s="22">
        <f t="shared" si="168"/>
        <v>505.29666263090093</v>
      </c>
      <c r="BH166" s="60">
        <f t="shared" si="116"/>
        <v>798.62999596423424</v>
      </c>
      <c r="BI166" s="60">
        <f ca="1">AVERAGE(OFFSET($BH$3,0,0,'Données projet'!$E$11+1,1))-AVERAGE(OFFSET($H$3,0,0,'Données projet'!$E$11+1,1))</f>
        <v>327.81662150328646</v>
      </c>
      <c r="BJ166" s="60">
        <f t="shared" si="146"/>
        <v>320.24200483294322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0.89885644298932621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0.89885644298932621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-9.2222762759774927E-14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183.76011586303667</v>
      </c>
      <c r="CE166" s="60">
        <f t="shared" si="148"/>
        <v>174.66985829331708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1.223725121235475E-13</v>
      </c>
      <c r="CV166" s="14">
        <f t="shared" si="173"/>
        <v>1.7956824466038182E-12</v>
      </c>
      <c r="CW166" s="22">
        <f t="shared" si="174"/>
        <v>3.3406123864501612E-12</v>
      </c>
      <c r="CX166" s="60">
        <f t="shared" si="122"/>
        <v>293.33333333333667</v>
      </c>
      <c r="CY166" s="60">
        <f ca="1">AVERAGE(OFFSET($CX$3,0,0,'Données projet'!$E$13+1,1))-AVERAGE(OFFSET($H$3,0,0,'Données projet'!$E$13+1,1))</f>
        <v>434.82222444324242</v>
      </c>
      <c r="CZ166" s="60">
        <f t="shared" si="150"/>
        <v>269.61868559913393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0">
        <f t="shared" si="109"/>
        <v>293.33333333333616</v>
      </c>
      <c r="S167" s="60">
        <f ca="1">AVERAGE(OFFSET($R$3,0,0,'Données projet'!$E$9+1,1))-AVERAGE(OFFSET($H$3,0,0,'Données projet'!$E$9+1,1))</f>
        <v>371.95849973474657</v>
      </c>
      <c r="T167" s="60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0">
        <f t="shared" si="113"/>
        <v>293.33333333333633</v>
      </c>
      <c r="AN167" s="60">
        <f ca="1">AVERAGE(OFFSET($AM$3,0,0,'Données projet'!$E$10+1,1))-AVERAGE(OFFSET($H$3,0,0,'Données projet'!$E$10+1,1))</f>
        <v>389.12604446638119</v>
      </c>
      <c r="AO167" s="60">
        <f t="shared" si="144"/>
        <v>243.23852967152732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317.99999999999972</v>
      </c>
      <c r="BE167" s="14">
        <f>BD167*VLOOKUP('Données projet'!$B$11,Paramètres!$A$1:$I$89,3,0)*VLOOKUP('Données projet'!$B$11,Paramètres!$A$1:$I$89,5,0)</f>
        <v>233.1575999999998</v>
      </c>
      <c r="BF167" s="14">
        <f t="shared" si="167"/>
        <v>56.964885721091697</v>
      </c>
      <c r="BG167" s="22">
        <f t="shared" si="168"/>
        <v>505.29666263090093</v>
      </c>
      <c r="BH167" s="60">
        <f t="shared" si="116"/>
        <v>798.62999596423424</v>
      </c>
      <c r="BI167" s="60">
        <f ca="1">AVERAGE(OFFSET($BH$3,0,0,'Données projet'!$E$11+1,1))-AVERAGE(OFFSET($H$3,0,0,'Données projet'!$E$11+1,1))</f>
        <v>327.81662150328646</v>
      </c>
      <c r="BJ167" s="60">
        <f t="shared" si="146"/>
        <v>320.24200483294322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0.88123041639060073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0.88123041639060073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-9.2222762759774927E-14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183.76011586303667</v>
      </c>
      <c r="CE167" s="60">
        <f t="shared" si="148"/>
        <v>174.66985829331708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1.223725121235475E-13</v>
      </c>
      <c r="CV167" s="14">
        <f t="shared" si="173"/>
        <v>1.7956824466038182E-12</v>
      </c>
      <c r="CW167" s="22">
        <f t="shared" si="174"/>
        <v>3.3406123864501612E-12</v>
      </c>
      <c r="CX167" s="60">
        <f t="shared" si="122"/>
        <v>293.33333333333667</v>
      </c>
      <c r="CY167" s="60">
        <f ca="1">AVERAGE(OFFSET($CX$3,0,0,'Données projet'!$E$13+1,1))-AVERAGE(OFFSET($H$3,0,0,'Données projet'!$E$13+1,1))</f>
        <v>434.82222444324242</v>
      </c>
      <c r="CZ167" s="60">
        <f t="shared" si="150"/>
        <v>269.61868559913393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0">
        <f t="shared" si="109"/>
        <v>293.33333333333616</v>
      </c>
      <c r="S168" s="60">
        <f ca="1">AVERAGE(OFFSET($R$3,0,0,'Données projet'!$E$9+1,1))-AVERAGE(OFFSET($H$3,0,0,'Données projet'!$E$9+1,1))</f>
        <v>371.95849973474657</v>
      </c>
      <c r="T168" s="60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0">
        <f t="shared" si="113"/>
        <v>293.33333333333633</v>
      </c>
      <c r="AN168" s="60">
        <f ca="1">AVERAGE(OFFSET($AM$3,0,0,'Données projet'!$E$10+1,1))-AVERAGE(OFFSET($H$3,0,0,'Données projet'!$E$10+1,1))</f>
        <v>389.12604446638119</v>
      </c>
      <c r="AO168" s="60">
        <f t="shared" si="144"/>
        <v>243.23852967152732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317.99999999999972</v>
      </c>
      <c r="BE168" s="14">
        <f>BD168*VLOOKUP('Données projet'!$B$11,Paramètres!$A$1:$I$89,3,0)*VLOOKUP('Données projet'!$B$11,Paramètres!$A$1:$I$89,5,0)</f>
        <v>233.1575999999998</v>
      </c>
      <c r="BF168" s="14">
        <f t="shared" si="167"/>
        <v>56.964885721091697</v>
      </c>
      <c r="BG168" s="22">
        <f t="shared" si="168"/>
        <v>505.29666263090093</v>
      </c>
      <c r="BH168" s="60">
        <f t="shared" si="116"/>
        <v>798.62999596423424</v>
      </c>
      <c r="BI168" s="60">
        <f ca="1">AVERAGE(OFFSET($BH$3,0,0,'Données projet'!$E$11+1,1))-AVERAGE(OFFSET($H$3,0,0,'Données projet'!$E$11+1,1))</f>
        <v>327.81662150328646</v>
      </c>
      <c r="BJ168" s="60">
        <f t="shared" si="146"/>
        <v>320.24200483294322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0.86395002542266164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0.86395002542266164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-9.2222762759774927E-14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183.76011586303667</v>
      </c>
      <c r="CE168" s="60">
        <f t="shared" si="148"/>
        <v>174.66985829331708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1.223725121235475E-13</v>
      </c>
      <c r="CV168" s="14">
        <f t="shared" si="173"/>
        <v>1.7956824466038182E-12</v>
      </c>
      <c r="CW168" s="22">
        <f t="shared" si="174"/>
        <v>3.3406123864501612E-12</v>
      </c>
      <c r="CX168" s="60">
        <f t="shared" si="122"/>
        <v>293.33333333333667</v>
      </c>
      <c r="CY168" s="60">
        <f ca="1">AVERAGE(OFFSET($CX$3,0,0,'Données projet'!$E$13+1,1))-AVERAGE(OFFSET($H$3,0,0,'Données projet'!$E$13+1,1))</f>
        <v>434.82222444324242</v>
      </c>
      <c r="CZ168" s="60">
        <f t="shared" si="150"/>
        <v>269.61868559913393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0">
        <f t="shared" si="109"/>
        <v>293.33333333333616</v>
      </c>
      <c r="S169" s="60">
        <f ca="1">AVERAGE(OFFSET($R$3,0,0,'Données projet'!$E$9+1,1))-AVERAGE(OFFSET($H$3,0,0,'Données projet'!$E$9+1,1))</f>
        <v>371.95849973474657</v>
      </c>
      <c r="T169" s="60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0">
        <f t="shared" si="113"/>
        <v>293.33333333333633</v>
      </c>
      <c r="AN169" s="60">
        <f ca="1">AVERAGE(OFFSET($AM$3,0,0,'Données projet'!$E$10+1,1))-AVERAGE(OFFSET($H$3,0,0,'Données projet'!$E$10+1,1))</f>
        <v>389.12604446638119</v>
      </c>
      <c r="AO169" s="60">
        <f t="shared" si="144"/>
        <v>243.23852967152732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317.99999999999972</v>
      </c>
      <c r="BE169" s="14">
        <f>BD169*VLOOKUP('Données projet'!$B$11,Paramètres!$A$1:$I$89,3,0)*VLOOKUP('Données projet'!$B$11,Paramètres!$A$1:$I$89,5,0)</f>
        <v>233.1575999999998</v>
      </c>
      <c r="BF169" s="14">
        <f t="shared" si="167"/>
        <v>56.964885721091697</v>
      </c>
      <c r="BG169" s="22">
        <f t="shared" si="168"/>
        <v>505.29666263090093</v>
      </c>
      <c r="BH169" s="60">
        <f t="shared" si="116"/>
        <v>798.62999596423424</v>
      </c>
      <c r="BI169" s="60">
        <f ca="1">AVERAGE(OFFSET($BH$3,0,0,'Données projet'!$E$11+1,1))-AVERAGE(OFFSET($H$3,0,0,'Données projet'!$E$11+1,1))</f>
        <v>327.81662150328646</v>
      </c>
      <c r="BJ169" s="60">
        <f t="shared" si="146"/>
        <v>320.24200483294322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0.84700849238160603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0.84700849238160603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-9.2222762759774927E-14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183.76011586303667</v>
      </c>
      <c r="CE169" s="60">
        <f t="shared" si="148"/>
        <v>174.66985829331708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1.223725121235475E-13</v>
      </c>
      <c r="CV169" s="14">
        <f t="shared" si="173"/>
        <v>1.7956824466038182E-12</v>
      </c>
      <c r="CW169" s="22">
        <f t="shared" si="174"/>
        <v>3.3406123864501612E-12</v>
      </c>
      <c r="CX169" s="60">
        <f t="shared" si="122"/>
        <v>293.33333333333667</v>
      </c>
      <c r="CY169" s="60">
        <f ca="1">AVERAGE(OFFSET($CX$3,0,0,'Données projet'!$E$13+1,1))-AVERAGE(OFFSET($H$3,0,0,'Données projet'!$E$13+1,1))</f>
        <v>434.82222444324242</v>
      </c>
      <c r="CZ169" s="60">
        <f t="shared" si="150"/>
        <v>269.61868559913393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0">
        <f t="shared" si="109"/>
        <v>293.33333333333616</v>
      </c>
      <c r="S170" s="60">
        <f ca="1">AVERAGE(OFFSET($R$3,0,0,'Données projet'!$E$9+1,1))-AVERAGE(OFFSET($H$3,0,0,'Données projet'!$E$9+1,1))</f>
        <v>371.95849973474657</v>
      </c>
      <c r="T170" s="60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0">
        <f t="shared" si="113"/>
        <v>293.33333333333633</v>
      </c>
      <c r="AN170" s="60">
        <f ca="1">AVERAGE(OFFSET($AM$3,0,0,'Données projet'!$E$10+1,1))-AVERAGE(OFFSET($H$3,0,0,'Données projet'!$E$10+1,1))</f>
        <v>389.12604446638119</v>
      </c>
      <c r="AO170" s="60">
        <f t="shared" si="144"/>
        <v>243.23852967152732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317.99999999999972</v>
      </c>
      <c r="BE170" s="14">
        <f>BD170*VLOOKUP('Données projet'!$B$11,Paramètres!$A$1:$I$89,3,0)*VLOOKUP('Données projet'!$B$11,Paramètres!$A$1:$I$89,5,0)</f>
        <v>233.1575999999998</v>
      </c>
      <c r="BF170" s="14">
        <f t="shared" si="167"/>
        <v>56.964885721091697</v>
      </c>
      <c r="BG170" s="22">
        <f t="shared" si="168"/>
        <v>505.29666263090093</v>
      </c>
      <c r="BH170" s="60">
        <f t="shared" si="116"/>
        <v>798.62999596423424</v>
      </c>
      <c r="BI170" s="60">
        <f ca="1">AVERAGE(OFFSET($BH$3,0,0,'Données projet'!$E$11+1,1))-AVERAGE(OFFSET($H$3,0,0,'Données projet'!$E$11+1,1))</f>
        <v>327.81662150328646</v>
      </c>
      <c r="BJ170" s="60">
        <f t="shared" si="146"/>
        <v>320.24200483294322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0.8303991724701707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0.8303991724701707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-9.2222762759774927E-14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183.76011586303667</v>
      </c>
      <c r="CE170" s="60">
        <f t="shared" si="148"/>
        <v>174.66985829331708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1.223725121235475E-13</v>
      </c>
      <c r="CV170" s="14">
        <f t="shared" si="173"/>
        <v>1.7956824466038182E-12</v>
      </c>
      <c r="CW170" s="22">
        <f t="shared" si="174"/>
        <v>3.3406123864501612E-12</v>
      </c>
      <c r="CX170" s="60">
        <f t="shared" si="122"/>
        <v>293.33333333333667</v>
      </c>
      <c r="CY170" s="60">
        <f ca="1">AVERAGE(OFFSET($CX$3,0,0,'Données projet'!$E$13+1,1))-AVERAGE(OFFSET($H$3,0,0,'Données projet'!$E$13+1,1))</f>
        <v>434.82222444324242</v>
      </c>
      <c r="CZ170" s="60">
        <f t="shared" si="150"/>
        <v>269.61868559913393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0">
        <f t="shared" si="109"/>
        <v>293.33333333333616</v>
      </c>
      <c r="S171" s="60">
        <f ca="1">AVERAGE(OFFSET($R$3,0,0,'Données projet'!$E$9+1,1))-AVERAGE(OFFSET($H$3,0,0,'Données projet'!$E$9+1,1))</f>
        <v>371.95849973474657</v>
      </c>
      <c r="T171" s="60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0">
        <f t="shared" si="113"/>
        <v>293.33333333333633</v>
      </c>
      <c r="AN171" s="60">
        <f ca="1">AVERAGE(OFFSET($AM$3,0,0,'Données projet'!$E$10+1,1))-AVERAGE(OFFSET($H$3,0,0,'Données projet'!$E$10+1,1))</f>
        <v>389.12604446638119</v>
      </c>
      <c r="AO171" s="60">
        <f t="shared" si="144"/>
        <v>243.23852967152732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317.99999999999972</v>
      </c>
      <c r="BE171" s="14">
        <f>BD171*VLOOKUP('Données projet'!$B$11,Paramètres!$A$1:$I$89,3,0)*VLOOKUP('Données projet'!$B$11,Paramètres!$A$1:$I$89,5,0)</f>
        <v>233.1575999999998</v>
      </c>
      <c r="BF171" s="14">
        <f t="shared" si="167"/>
        <v>56.964885721091697</v>
      </c>
      <c r="BG171" s="22">
        <f t="shared" si="168"/>
        <v>505.29666263090093</v>
      </c>
      <c r="BH171" s="60">
        <f t="shared" si="116"/>
        <v>798.62999596423424</v>
      </c>
      <c r="BI171" s="60">
        <f ca="1">AVERAGE(OFFSET($BH$3,0,0,'Données projet'!$E$11+1,1))-AVERAGE(OFFSET($H$3,0,0,'Données projet'!$E$11+1,1))</f>
        <v>327.81662150328646</v>
      </c>
      <c r="BJ171" s="60">
        <f t="shared" si="146"/>
        <v>320.24200483294322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0.8141155511915138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0.8141155511915138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-9.2222762759774927E-14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183.76011586303667</v>
      </c>
      <c r="CE171" s="60">
        <f t="shared" si="148"/>
        <v>174.66985829331708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1.223725121235475E-13</v>
      </c>
      <c r="CV171" s="14">
        <f t="shared" si="173"/>
        <v>1.7956824466038182E-12</v>
      </c>
      <c r="CW171" s="22">
        <f t="shared" si="174"/>
        <v>3.3406123864501612E-12</v>
      </c>
      <c r="CX171" s="60">
        <f t="shared" si="122"/>
        <v>293.33333333333667</v>
      </c>
      <c r="CY171" s="60">
        <f ca="1">AVERAGE(OFFSET($CX$3,0,0,'Données projet'!$E$13+1,1))-AVERAGE(OFFSET($H$3,0,0,'Données projet'!$E$13+1,1))</f>
        <v>434.82222444324242</v>
      </c>
      <c r="CZ171" s="60">
        <f t="shared" si="150"/>
        <v>269.61868559913393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0">
        <f t="shared" si="109"/>
        <v>293.33333333333616</v>
      </c>
      <c r="S172" s="60">
        <f ca="1">AVERAGE(OFFSET($R$3,0,0,'Données projet'!$E$9+1,1))-AVERAGE(OFFSET($H$3,0,0,'Données projet'!$E$9+1,1))</f>
        <v>371.95849973474657</v>
      </c>
      <c r="T172" s="60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0">
        <f t="shared" si="113"/>
        <v>293.33333333333633</v>
      </c>
      <c r="AN172" s="60">
        <f ca="1">AVERAGE(OFFSET($AM$3,0,0,'Données projet'!$E$10+1,1))-AVERAGE(OFFSET($H$3,0,0,'Données projet'!$E$10+1,1))</f>
        <v>389.12604446638119</v>
      </c>
      <c r="AO172" s="60">
        <f t="shared" si="144"/>
        <v>243.23852967152732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317.99999999999972</v>
      </c>
      <c r="BE172" s="14">
        <f>BD172*VLOOKUP('Données projet'!$B$11,Paramètres!$A$1:$I$89,3,0)*VLOOKUP('Données projet'!$B$11,Paramètres!$A$1:$I$89,5,0)</f>
        <v>233.1575999999998</v>
      </c>
      <c r="BF172" s="14">
        <f t="shared" si="167"/>
        <v>56.964885721091697</v>
      </c>
      <c r="BG172" s="22">
        <f t="shared" si="168"/>
        <v>505.29666263090093</v>
      </c>
      <c r="BH172" s="60">
        <f t="shared" si="116"/>
        <v>798.62999596423424</v>
      </c>
      <c r="BI172" s="60">
        <f ca="1">AVERAGE(OFFSET($BH$3,0,0,'Données projet'!$E$11+1,1))-AVERAGE(OFFSET($H$3,0,0,'Données projet'!$E$11+1,1))</f>
        <v>327.81662150328646</v>
      </c>
      <c r="BJ172" s="60">
        <f t="shared" si="146"/>
        <v>320.24200483294322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0.79815124179410302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0.79815124179410302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-9.2222762759774927E-14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183.76011586303667</v>
      </c>
      <c r="CE172" s="60">
        <f t="shared" si="148"/>
        <v>174.66985829331708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1.223725121235475E-13</v>
      </c>
      <c r="CV172" s="14">
        <f t="shared" si="173"/>
        <v>1.7956824466038182E-12</v>
      </c>
      <c r="CW172" s="22">
        <f t="shared" si="174"/>
        <v>3.3406123864501612E-12</v>
      </c>
      <c r="CX172" s="60">
        <f t="shared" si="122"/>
        <v>293.33333333333667</v>
      </c>
      <c r="CY172" s="60">
        <f ca="1">AVERAGE(OFFSET($CX$3,0,0,'Données projet'!$E$13+1,1))-AVERAGE(OFFSET($H$3,0,0,'Données projet'!$E$13+1,1))</f>
        <v>434.82222444324242</v>
      </c>
      <c r="CZ172" s="60">
        <f t="shared" si="150"/>
        <v>269.61868559913393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0">
        <f t="shared" si="109"/>
        <v>293.33333333333616</v>
      </c>
      <c r="S173" s="60">
        <f ca="1">AVERAGE(OFFSET($R$3,0,0,'Données projet'!$E$9+1,1))-AVERAGE(OFFSET($H$3,0,0,'Données projet'!$E$9+1,1))</f>
        <v>371.95849973474657</v>
      </c>
      <c r="T173" s="60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0">
        <f t="shared" si="113"/>
        <v>293.33333333333633</v>
      </c>
      <c r="AN173" s="60">
        <f ca="1">AVERAGE(OFFSET($AM$3,0,0,'Données projet'!$E$10+1,1))-AVERAGE(OFFSET($H$3,0,0,'Données projet'!$E$10+1,1))</f>
        <v>389.12604446638119</v>
      </c>
      <c r="AO173" s="60">
        <f t="shared" si="144"/>
        <v>243.23852967152732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317.99999999999972</v>
      </c>
      <c r="BE173" s="14">
        <f>BD173*VLOOKUP('Données projet'!$B$11,Paramètres!$A$1:$I$89,3,0)*VLOOKUP('Données projet'!$B$11,Paramètres!$A$1:$I$89,5,0)</f>
        <v>233.1575999999998</v>
      </c>
      <c r="BF173" s="14">
        <f t="shared" si="167"/>
        <v>56.964885721091697</v>
      </c>
      <c r="BG173" s="22">
        <f t="shared" si="168"/>
        <v>505.29666263090093</v>
      </c>
      <c r="BH173" s="60">
        <f t="shared" si="116"/>
        <v>798.62999596423424</v>
      </c>
      <c r="BI173" s="60">
        <f ca="1">AVERAGE(OFFSET($BH$3,0,0,'Données projet'!$E$11+1,1))-AVERAGE(OFFSET($H$3,0,0,'Données projet'!$E$11+1,1))</f>
        <v>327.81662150328646</v>
      </c>
      <c r="BJ173" s="60">
        <f t="shared" si="146"/>
        <v>320.24200483294322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0.78249998276670829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0.78249998276670829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-9.2222762759774927E-14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183.76011586303667</v>
      </c>
      <c r="CE173" s="60">
        <f t="shared" si="148"/>
        <v>174.66985829331708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1.223725121235475E-13</v>
      </c>
      <c r="CV173" s="14">
        <f t="shared" si="173"/>
        <v>1.7956824466038182E-12</v>
      </c>
      <c r="CW173" s="22">
        <f t="shared" si="174"/>
        <v>3.3406123864501612E-12</v>
      </c>
      <c r="CX173" s="60">
        <f t="shared" si="122"/>
        <v>293.33333333333667</v>
      </c>
      <c r="CY173" s="60">
        <f ca="1">AVERAGE(OFFSET($CX$3,0,0,'Données projet'!$E$13+1,1))-AVERAGE(OFFSET($H$3,0,0,'Données projet'!$E$13+1,1))</f>
        <v>434.82222444324242</v>
      </c>
      <c r="CZ173" s="60">
        <f t="shared" si="150"/>
        <v>269.61868559913393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0">
        <f t="shared" si="109"/>
        <v>293.33333333333616</v>
      </c>
      <c r="S174" s="60">
        <f ca="1">AVERAGE(OFFSET($R$3,0,0,'Données projet'!$E$9+1,1))-AVERAGE(OFFSET($H$3,0,0,'Données projet'!$E$9+1,1))</f>
        <v>371.95849973474657</v>
      </c>
      <c r="T174" s="60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0">
        <f t="shared" si="113"/>
        <v>293.33333333333633</v>
      </c>
      <c r="AN174" s="60">
        <f ca="1">AVERAGE(OFFSET($AM$3,0,0,'Données projet'!$E$10+1,1))-AVERAGE(OFFSET($H$3,0,0,'Données projet'!$E$10+1,1))</f>
        <v>389.12604446638119</v>
      </c>
      <c r="AO174" s="60">
        <f t="shared" si="144"/>
        <v>243.23852967152732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317.99999999999972</v>
      </c>
      <c r="BE174" s="14">
        <f>BD174*VLOOKUP('Données projet'!$B$11,Paramètres!$A$1:$I$89,3,0)*VLOOKUP('Données projet'!$B$11,Paramètres!$A$1:$I$89,5,0)</f>
        <v>233.1575999999998</v>
      </c>
      <c r="BF174" s="14">
        <f t="shared" si="167"/>
        <v>56.964885721091697</v>
      </c>
      <c r="BG174" s="22">
        <f t="shared" si="168"/>
        <v>505.29666263090093</v>
      </c>
      <c r="BH174" s="60">
        <f t="shared" si="116"/>
        <v>798.62999596423424</v>
      </c>
      <c r="BI174" s="60">
        <f ca="1">AVERAGE(OFFSET($BH$3,0,0,'Données projet'!$E$11+1,1))-AVERAGE(OFFSET($H$3,0,0,'Données projet'!$E$11+1,1))</f>
        <v>327.81662150328646</v>
      </c>
      <c r="BJ174" s="60">
        <f t="shared" si="146"/>
        <v>320.24200483294322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0.7671556353825153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0.7671556353825153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-9.2222762759774927E-14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183.76011586303667</v>
      </c>
      <c r="CE174" s="60">
        <f t="shared" si="148"/>
        <v>174.66985829331708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1.223725121235475E-13</v>
      </c>
      <c r="CV174" s="14">
        <f t="shared" si="173"/>
        <v>1.7956824466038182E-12</v>
      </c>
      <c r="CW174" s="22">
        <f t="shared" si="174"/>
        <v>3.3406123864501612E-12</v>
      </c>
      <c r="CX174" s="60">
        <f t="shared" si="122"/>
        <v>293.33333333333667</v>
      </c>
      <c r="CY174" s="60">
        <f ca="1">AVERAGE(OFFSET($CX$3,0,0,'Données projet'!$E$13+1,1))-AVERAGE(OFFSET($H$3,0,0,'Données projet'!$E$13+1,1))</f>
        <v>434.82222444324242</v>
      </c>
      <c r="CZ174" s="60">
        <f t="shared" si="150"/>
        <v>269.61868559913393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0">
        <f t="shared" si="109"/>
        <v>293.33333333333616</v>
      </c>
      <c r="S175" s="60">
        <f ca="1">AVERAGE(OFFSET($R$3,0,0,'Données projet'!$E$9+1,1))-AVERAGE(OFFSET($H$3,0,0,'Données projet'!$E$9+1,1))</f>
        <v>371.95849973474657</v>
      </c>
      <c r="T175" s="60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0">
        <f t="shared" si="113"/>
        <v>293.33333333333633</v>
      </c>
      <c r="AN175" s="60">
        <f ca="1">AVERAGE(OFFSET($AM$3,0,0,'Données projet'!$E$10+1,1))-AVERAGE(OFFSET($H$3,0,0,'Données projet'!$E$10+1,1))</f>
        <v>389.12604446638119</v>
      </c>
      <c r="AO175" s="60">
        <f t="shared" si="144"/>
        <v>243.23852967152732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317.99999999999972</v>
      </c>
      <c r="BE175" s="14">
        <f>BD175*VLOOKUP('Données projet'!$B$11,Paramètres!$A$1:$I$89,3,0)*VLOOKUP('Données projet'!$B$11,Paramètres!$A$1:$I$89,5,0)</f>
        <v>233.1575999999998</v>
      </c>
      <c r="BF175" s="14">
        <f t="shared" si="167"/>
        <v>56.964885721091697</v>
      </c>
      <c r="BG175" s="22">
        <f t="shared" si="168"/>
        <v>505.29666263090093</v>
      </c>
      <c r="BH175" s="60">
        <f t="shared" si="116"/>
        <v>798.62999596423424</v>
      </c>
      <c r="BI175" s="60">
        <f ca="1">AVERAGE(OFFSET($BH$3,0,0,'Données projet'!$E$11+1,1))-AVERAGE(OFFSET($H$3,0,0,'Données projet'!$E$11+1,1))</f>
        <v>327.81662150328646</v>
      </c>
      <c r="BJ175" s="60">
        <f t="shared" si="146"/>
        <v>320.24200483294322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0.75211218129139867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0.75211218129139867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-9.2222762759774927E-14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183.76011586303667</v>
      </c>
      <c r="CE175" s="60">
        <f t="shared" si="148"/>
        <v>174.66985829331708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1.223725121235475E-13</v>
      </c>
      <c r="CV175" s="14">
        <f t="shared" si="173"/>
        <v>1.7956824466038182E-12</v>
      </c>
      <c r="CW175" s="22">
        <f t="shared" si="174"/>
        <v>3.3406123864501612E-12</v>
      </c>
      <c r="CX175" s="60">
        <f t="shared" si="122"/>
        <v>293.33333333333667</v>
      </c>
      <c r="CY175" s="60">
        <f ca="1">AVERAGE(OFFSET($CX$3,0,0,'Données projet'!$E$13+1,1))-AVERAGE(OFFSET($H$3,0,0,'Données projet'!$E$13+1,1))</f>
        <v>434.82222444324242</v>
      </c>
      <c r="CZ175" s="60">
        <f t="shared" si="150"/>
        <v>269.61868559913393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0">
        <f t="shared" si="109"/>
        <v>293.33333333333616</v>
      </c>
      <c r="S176" s="60">
        <f ca="1">AVERAGE(OFFSET($R$3,0,0,'Données projet'!$E$9+1,1))-AVERAGE(OFFSET($H$3,0,0,'Données projet'!$E$9+1,1))</f>
        <v>371.95849973474657</v>
      </c>
      <c r="T176" s="60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0">
        <f t="shared" si="113"/>
        <v>293.33333333333633</v>
      </c>
      <c r="AN176" s="60">
        <f ca="1">AVERAGE(OFFSET($AM$3,0,0,'Données projet'!$E$10+1,1))-AVERAGE(OFFSET($H$3,0,0,'Données projet'!$E$10+1,1))</f>
        <v>389.12604446638119</v>
      </c>
      <c r="AO176" s="60">
        <f t="shared" si="144"/>
        <v>243.23852967152732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317.99999999999972</v>
      </c>
      <c r="BE176" s="14">
        <f>BD176*VLOOKUP('Données projet'!$B$11,Paramètres!$A$1:$I$89,3,0)*VLOOKUP('Données projet'!$B$11,Paramètres!$A$1:$I$89,5,0)</f>
        <v>233.1575999999998</v>
      </c>
      <c r="BF176" s="14">
        <f t="shared" si="167"/>
        <v>56.964885721091697</v>
      </c>
      <c r="BG176" s="22">
        <f t="shared" si="168"/>
        <v>505.29666263090093</v>
      </c>
      <c r="BH176" s="60">
        <f t="shared" si="116"/>
        <v>798.62999596423424</v>
      </c>
      <c r="BI176" s="60">
        <f ca="1">AVERAGE(OFFSET($BH$3,0,0,'Données projet'!$E$11+1,1))-AVERAGE(OFFSET($H$3,0,0,'Données projet'!$E$11+1,1))</f>
        <v>327.81662150328646</v>
      </c>
      <c r="BJ176" s="60">
        <f t="shared" si="146"/>
        <v>320.24200483294322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0.73736372015940777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0.73736372015940777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-9.2222762759774927E-14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183.76011586303667</v>
      </c>
      <c r="CE176" s="60">
        <f t="shared" si="148"/>
        <v>174.66985829331708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1.223725121235475E-13</v>
      </c>
      <c r="CV176" s="14">
        <f t="shared" si="173"/>
        <v>1.7956824466038182E-12</v>
      </c>
      <c r="CW176" s="22">
        <f t="shared" si="174"/>
        <v>3.3406123864501612E-12</v>
      </c>
      <c r="CX176" s="60">
        <f t="shared" si="122"/>
        <v>293.33333333333667</v>
      </c>
      <c r="CY176" s="60">
        <f ca="1">AVERAGE(OFFSET($CX$3,0,0,'Données projet'!$E$13+1,1))-AVERAGE(OFFSET($H$3,0,0,'Données projet'!$E$13+1,1))</f>
        <v>434.82222444324242</v>
      </c>
      <c r="CZ176" s="60">
        <f t="shared" si="150"/>
        <v>269.61868559913393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0">
        <f t="shared" si="109"/>
        <v>293.33333333333616</v>
      </c>
      <c r="S177" s="60">
        <f ca="1">AVERAGE(OFFSET($R$3,0,0,'Données projet'!$E$9+1,1))-AVERAGE(OFFSET($H$3,0,0,'Données projet'!$E$9+1,1))</f>
        <v>371.95849973474657</v>
      </c>
      <c r="T177" s="60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0">
        <f t="shared" si="113"/>
        <v>293.33333333333633</v>
      </c>
      <c r="AN177" s="60">
        <f ca="1">AVERAGE(OFFSET($AM$3,0,0,'Données projet'!$E$10+1,1))-AVERAGE(OFFSET($H$3,0,0,'Données projet'!$E$10+1,1))</f>
        <v>389.12604446638119</v>
      </c>
      <c r="AO177" s="60">
        <f t="shared" si="144"/>
        <v>243.23852967152732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317.99999999999972</v>
      </c>
      <c r="BE177" s="14">
        <f>BD177*VLOOKUP('Données projet'!$B$11,Paramètres!$A$1:$I$89,3,0)*VLOOKUP('Données projet'!$B$11,Paramètres!$A$1:$I$89,5,0)</f>
        <v>233.1575999999998</v>
      </c>
      <c r="BF177" s="14">
        <f t="shared" si="167"/>
        <v>56.964885721091697</v>
      </c>
      <c r="BG177" s="22">
        <f t="shared" si="168"/>
        <v>505.29666263090093</v>
      </c>
      <c r="BH177" s="60">
        <f t="shared" si="116"/>
        <v>798.62999596423424</v>
      </c>
      <c r="BI177" s="60">
        <f ca="1">AVERAGE(OFFSET($BH$3,0,0,'Données projet'!$E$11+1,1))-AVERAGE(OFFSET($H$3,0,0,'Données projet'!$E$11+1,1))</f>
        <v>327.81662150328646</v>
      </c>
      <c r="BJ177" s="60">
        <f t="shared" si="146"/>
        <v>320.24200483294322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0.72290446735454217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0.72290446735454217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-9.2222762759774927E-14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183.76011586303667</v>
      </c>
      <c r="CE177" s="60">
        <f t="shared" si="148"/>
        <v>174.66985829331708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1.223725121235475E-13</v>
      </c>
      <c r="CV177" s="14">
        <f t="shared" si="173"/>
        <v>1.7956824466038182E-12</v>
      </c>
      <c r="CW177" s="22">
        <f t="shared" si="174"/>
        <v>3.3406123864501612E-12</v>
      </c>
      <c r="CX177" s="60">
        <f t="shared" si="122"/>
        <v>293.33333333333667</v>
      </c>
      <c r="CY177" s="60">
        <f ca="1">AVERAGE(OFFSET($CX$3,0,0,'Données projet'!$E$13+1,1))-AVERAGE(OFFSET($H$3,0,0,'Données projet'!$E$13+1,1))</f>
        <v>434.82222444324242</v>
      </c>
      <c r="CZ177" s="60">
        <f t="shared" si="150"/>
        <v>269.61868559913393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0">
        <f t="shared" si="109"/>
        <v>293.33333333333616</v>
      </c>
      <c r="S178" s="60">
        <f ca="1">AVERAGE(OFFSET($R$3,0,0,'Données projet'!$E$9+1,1))-AVERAGE(OFFSET($H$3,0,0,'Données projet'!$E$9+1,1))</f>
        <v>371.95849973474657</v>
      </c>
      <c r="T178" s="60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0">
        <f t="shared" si="113"/>
        <v>293.33333333333633</v>
      </c>
      <c r="AN178" s="60">
        <f ca="1">AVERAGE(OFFSET($AM$3,0,0,'Données projet'!$E$10+1,1))-AVERAGE(OFFSET($H$3,0,0,'Données projet'!$E$10+1,1))</f>
        <v>389.12604446638119</v>
      </c>
      <c r="AO178" s="60">
        <f t="shared" si="144"/>
        <v>243.23852967152732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317.99999999999972</v>
      </c>
      <c r="BE178" s="14">
        <f>BD178*VLOOKUP('Données projet'!$B$11,Paramètres!$A$1:$I$89,3,0)*VLOOKUP('Données projet'!$B$11,Paramètres!$A$1:$I$89,5,0)</f>
        <v>233.1575999999998</v>
      </c>
      <c r="BF178" s="14">
        <f t="shared" si="167"/>
        <v>56.964885721091697</v>
      </c>
      <c r="BG178" s="22">
        <f t="shared" si="168"/>
        <v>505.29666263090093</v>
      </c>
      <c r="BH178" s="60">
        <f t="shared" si="116"/>
        <v>798.62999596423424</v>
      </c>
      <c r="BI178" s="60">
        <f ca="1">AVERAGE(OFFSET($BH$3,0,0,'Données projet'!$E$11+1,1))-AVERAGE(OFFSET($H$3,0,0,'Données projet'!$E$11+1,1))</f>
        <v>327.81662150328646</v>
      </c>
      <c r="BJ178" s="60">
        <f t="shared" si="146"/>
        <v>320.24200483294322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0.70872875167790661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0.70872875167790661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-9.2222762759774927E-14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183.76011586303667</v>
      </c>
      <c r="CE178" s="60">
        <f t="shared" si="148"/>
        <v>174.66985829331708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1.223725121235475E-13</v>
      </c>
      <c r="CV178" s="14">
        <f t="shared" si="173"/>
        <v>1.7956824466038182E-12</v>
      </c>
      <c r="CW178" s="22">
        <f t="shared" si="174"/>
        <v>3.3406123864501612E-12</v>
      </c>
      <c r="CX178" s="60">
        <f t="shared" si="122"/>
        <v>293.33333333333667</v>
      </c>
      <c r="CY178" s="60">
        <f ca="1">AVERAGE(OFFSET($CX$3,0,0,'Données projet'!$E$13+1,1))-AVERAGE(OFFSET($H$3,0,0,'Données projet'!$E$13+1,1))</f>
        <v>434.82222444324242</v>
      </c>
      <c r="CZ178" s="60">
        <f t="shared" si="150"/>
        <v>269.61868559913393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0">
        <f t="shared" si="109"/>
        <v>293.33333333333616</v>
      </c>
      <c r="S179" s="60">
        <f ca="1">AVERAGE(OFFSET($R$3,0,0,'Données projet'!$E$9+1,1))-AVERAGE(OFFSET($H$3,0,0,'Données projet'!$E$9+1,1))</f>
        <v>371.95849973474657</v>
      </c>
      <c r="T179" s="60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0">
        <f t="shared" si="113"/>
        <v>293.33333333333633</v>
      </c>
      <c r="AN179" s="60">
        <f ca="1">AVERAGE(OFFSET($AM$3,0,0,'Données projet'!$E$10+1,1))-AVERAGE(OFFSET($H$3,0,0,'Données projet'!$E$10+1,1))</f>
        <v>389.12604446638119</v>
      </c>
      <c r="AO179" s="60">
        <f t="shared" si="144"/>
        <v>243.23852967152732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317.99999999999972</v>
      </c>
      <c r="BE179" s="14">
        <f>BD179*VLOOKUP('Données projet'!$B$11,Paramètres!$A$1:$I$89,3,0)*VLOOKUP('Données projet'!$B$11,Paramètres!$A$1:$I$89,5,0)</f>
        <v>233.1575999999998</v>
      </c>
      <c r="BF179" s="14">
        <f t="shared" si="167"/>
        <v>56.964885721091697</v>
      </c>
      <c r="BG179" s="22">
        <f t="shared" si="168"/>
        <v>505.29666263090093</v>
      </c>
      <c r="BH179" s="60">
        <f t="shared" si="116"/>
        <v>798.62999596423424</v>
      </c>
      <c r="BI179" s="60">
        <f ca="1">AVERAGE(OFFSET($BH$3,0,0,'Données projet'!$E$11+1,1))-AVERAGE(OFFSET($H$3,0,0,'Données projet'!$E$11+1,1))</f>
        <v>327.81662150328646</v>
      </c>
      <c r="BJ179" s="60">
        <f t="shared" si="146"/>
        <v>320.24200483294322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0.69483101313935713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0.69483101313935713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-9.2222762759774927E-14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183.76011586303667</v>
      </c>
      <c r="CE179" s="60">
        <f t="shared" si="148"/>
        <v>174.66985829331708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1.223725121235475E-13</v>
      </c>
      <c r="CV179" s="14">
        <f t="shared" si="173"/>
        <v>1.7956824466038182E-12</v>
      </c>
      <c r="CW179" s="22">
        <f t="shared" si="174"/>
        <v>3.3406123864501612E-12</v>
      </c>
      <c r="CX179" s="60">
        <f t="shared" si="122"/>
        <v>293.33333333333667</v>
      </c>
      <c r="CY179" s="60">
        <f ca="1">AVERAGE(OFFSET($CX$3,0,0,'Données projet'!$E$13+1,1))-AVERAGE(OFFSET($H$3,0,0,'Données projet'!$E$13+1,1))</f>
        <v>434.82222444324242</v>
      </c>
      <c r="CZ179" s="60">
        <f t="shared" si="150"/>
        <v>269.61868559913393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0">
        <f t="shared" si="109"/>
        <v>293.33333333333616</v>
      </c>
      <c r="S180" s="60">
        <f ca="1">AVERAGE(OFFSET($R$3,0,0,'Données projet'!$E$9+1,1))-AVERAGE(OFFSET($H$3,0,0,'Données projet'!$E$9+1,1))</f>
        <v>371.95849973474657</v>
      </c>
      <c r="T180" s="60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0">
        <f t="shared" si="113"/>
        <v>293.33333333333633</v>
      </c>
      <c r="AN180" s="60">
        <f ca="1">AVERAGE(OFFSET($AM$3,0,0,'Données projet'!$E$10+1,1))-AVERAGE(OFFSET($H$3,0,0,'Données projet'!$E$10+1,1))</f>
        <v>389.12604446638119</v>
      </c>
      <c r="AO180" s="60">
        <f t="shared" si="144"/>
        <v>243.23852967152732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317.99999999999972</v>
      </c>
      <c r="BE180" s="14">
        <f>BD180*VLOOKUP('Données projet'!$B$11,Paramètres!$A$1:$I$89,3,0)*VLOOKUP('Données projet'!$B$11,Paramètres!$A$1:$I$89,5,0)</f>
        <v>233.1575999999998</v>
      </c>
      <c r="BF180" s="14">
        <f t="shared" si="167"/>
        <v>56.964885721091697</v>
      </c>
      <c r="BG180" s="22">
        <f t="shared" si="168"/>
        <v>505.29666263090093</v>
      </c>
      <c r="BH180" s="60">
        <f t="shared" si="116"/>
        <v>798.62999596423424</v>
      </c>
      <c r="BI180" s="60">
        <f ca="1">AVERAGE(OFFSET($BH$3,0,0,'Données projet'!$E$11+1,1))-AVERAGE(OFFSET($H$3,0,0,'Données projet'!$E$11+1,1))</f>
        <v>327.81662150328646</v>
      </c>
      <c r="BJ180" s="60">
        <f t="shared" si="146"/>
        <v>320.24200483294322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0.68120580077676507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0.68120580077676507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-9.2222762759774927E-14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183.76011586303667</v>
      </c>
      <c r="CE180" s="60">
        <f t="shared" si="148"/>
        <v>174.66985829331708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1.223725121235475E-13</v>
      </c>
      <c r="CV180" s="14">
        <f t="shared" si="173"/>
        <v>1.7956824466038182E-12</v>
      </c>
      <c r="CW180" s="22">
        <f t="shared" si="174"/>
        <v>3.3406123864501612E-12</v>
      </c>
      <c r="CX180" s="60">
        <f t="shared" si="122"/>
        <v>293.33333333333667</v>
      </c>
      <c r="CY180" s="60">
        <f ca="1">AVERAGE(OFFSET($CX$3,0,0,'Données projet'!$E$13+1,1))-AVERAGE(OFFSET($H$3,0,0,'Données projet'!$E$13+1,1))</f>
        <v>434.82222444324242</v>
      </c>
      <c r="CZ180" s="60">
        <f t="shared" si="150"/>
        <v>269.61868559913393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0">
        <f t="shared" si="109"/>
        <v>293.33333333333616</v>
      </c>
      <c r="S181" s="60">
        <f ca="1">AVERAGE(OFFSET($R$3,0,0,'Données projet'!$E$9+1,1))-AVERAGE(OFFSET($H$3,0,0,'Données projet'!$E$9+1,1))</f>
        <v>371.95849973474657</v>
      </c>
      <c r="T181" s="60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0">
        <f t="shared" si="113"/>
        <v>293.33333333333633</v>
      </c>
      <c r="AN181" s="60">
        <f ca="1">AVERAGE(OFFSET($AM$3,0,0,'Données projet'!$E$10+1,1))-AVERAGE(OFFSET($H$3,0,0,'Données projet'!$E$10+1,1))</f>
        <v>389.12604446638119</v>
      </c>
      <c r="AO181" s="60">
        <f t="shared" si="144"/>
        <v>243.23852967152732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317.99999999999972</v>
      </c>
      <c r="BE181" s="14">
        <f>BD181*VLOOKUP('Données projet'!$B$11,Paramètres!$A$1:$I$89,3,0)*VLOOKUP('Données projet'!$B$11,Paramètres!$A$1:$I$89,5,0)</f>
        <v>233.1575999999998</v>
      </c>
      <c r="BF181" s="14">
        <f t="shared" si="167"/>
        <v>56.964885721091697</v>
      </c>
      <c r="BG181" s="22">
        <f t="shared" si="168"/>
        <v>505.29666263090093</v>
      </c>
      <c r="BH181" s="60">
        <f t="shared" si="116"/>
        <v>798.62999596423424</v>
      </c>
      <c r="BI181" s="60">
        <f ca="1">AVERAGE(OFFSET($BH$3,0,0,'Données projet'!$E$11+1,1))-AVERAGE(OFFSET($H$3,0,0,'Données projet'!$E$11+1,1))</f>
        <v>327.81662150328646</v>
      </c>
      <c r="BJ181" s="60">
        <f t="shared" si="146"/>
        <v>320.24200483294322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0.66784777051804456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0.66784777051804456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-9.2222762759774927E-14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183.76011586303667</v>
      </c>
      <c r="CE181" s="60">
        <f t="shared" si="148"/>
        <v>174.66985829331708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1.223725121235475E-13</v>
      </c>
      <c r="CV181" s="14">
        <f t="shared" si="173"/>
        <v>1.7956824466038182E-12</v>
      </c>
      <c r="CW181" s="22">
        <f t="shared" si="174"/>
        <v>3.3406123864501612E-12</v>
      </c>
      <c r="CX181" s="60">
        <f t="shared" si="122"/>
        <v>293.33333333333667</v>
      </c>
      <c r="CY181" s="60">
        <f ca="1">AVERAGE(OFFSET($CX$3,0,0,'Données projet'!$E$13+1,1))-AVERAGE(OFFSET($H$3,0,0,'Données projet'!$E$13+1,1))</f>
        <v>434.82222444324242</v>
      </c>
      <c r="CZ181" s="60">
        <f t="shared" si="150"/>
        <v>269.61868559913393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0">
        <f t="shared" si="109"/>
        <v>293.33333333333616</v>
      </c>
      <c r="S182" s="60">
        <f ca="1">AVERAGE(OFFSET($R$3,0,0,'Données projet'!$E$9+1,1))-AVERAGE(OFFSET($H$3,0,0,'Données projet'!$E$9+1,1))</f>
        <v>371.95849973474657</v>
      </c>
      <c r="T182" s="60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0">
        <f t="shared" si="113"/>
        <v>293.33333333333633</v>
      </c>
      <c r="AN182" s="60">
        <f ca="1">AVERAGE(OFFSET($AM$3,0,0,'Données projet'!$E$10+1,1))-AVERAGE(OFFSET($H$3,0,0,'Données projet'!$E$10+1,1))</f>
        <v>389.12604446638119</v>
      </c>
      <c r="AO182" s="60">
        <f t="shared" si="144"/>
        <v>243.23852967152732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317.99999999999972</v>
      </c>
      <c r="BE182" s="14">
        <f>BD182*VLOOKUP('Données projet'!$B$11,Paramètres!$A$1:$I$89,3,0)*VLOOKUP('Données projet'!$B$11,Paramètres!$A$1:$I$89,5,0)</f>
        <v>233.1575999999998</v>
      </c>
      <c r="BF182" s="14">
        <f t="shared" si="167"/>
        <v>56.964885721091697</v>
      </c>
      <c r="BG182" s="22">
        <f t="shared" si="168"/>
        <v>505.29666263090093</v>
      </c>
      <c r="BH182" s="60">
        <f t="shared" si="116"/>
        <v>798.62999596423424</v>
      </c>
      <c r="BI182" s="60">
        <f ca="1">AVERAGE(OFFSET($BH$3,0,0,'Données projet'!$E$11+1,1))-AVERAGE(OFFSET($H$3,0,0,'Données projet'!$E$11+1,1))</f>
        <v>327.81662150328646</v>
      </c>
      <c r="BJ182" s="60">
        <f t="shared" si="146"/>
        <v>320.24200483294322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0.65475168308510356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0.65475168308510356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-9.2222762759774927E-14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183.76011586303667</v>
      </c>
      <c r="CE182" s="60">
        <f t="shared" si="148"/>
        <v>174.66985829331708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1.223725121235475E-13</v>
      </c>
      <c r="CV182" s="14">
        <f t="shared" si="173"/>
        <v>1.7956824466038182E-12</v>
      </c>
      <c r="CW182" s="22">
        <f t="shared" si="174"/>
        <v>3.3406123864501612E-12</v>
      </c>
      <c r="CX182" s="60">
        <f t="shared" si="122"/>
        <v>293.33333333333667</v>
      </c>
      <c r="CY182" s="60">
        <f ca="1">AVERAGE(OFFSET($CX$3,0,0,'Données projet'!$E$13+1,1))-AVERAGE(OFFSET($H$3,0,0,'Données projet'!$E$13+1,1))</f>
        <v>434.82222444324242</v>
      </c>
      <c r="CZ182" s="60">
        <f t="shared" si="150"/>
        <v>269.61868559913393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0">
        <f t="shared" si="109"/>
        <v>293.33333333333616</v>
      </c>
      <c r="S183" s="60">
        <f ca="1">AVERAGE(OFFSET($R$3,0,0,'Données projet'!$E$9+1,1))-AVERAGE(OFFSET($H$3,0,0,'Données projet'!$E$9+1,1))</f>
        <v>371.95849973474657</v>
      </c>
      <c r="T183" s="60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0">
        <f t="shared" si="113"/>
        <v>293.33333333333633</v>
      </c>
      <c r="AN183" s="60">
        <f ca="1">AVERAGE(OFFSET($AM$3,0,0,'Données projet'!$E$10+1,1))-AVERAGE(OFFSET($H$3,0,0,'Données projet'!$E$10+1,1))</f>
        <v>389.12604446638119</v>
      </c>
      <c r="AO183" s="60">
        <f t="shared" si="144"/>
        <v>243.23852967152732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317.99999999999972</v>
      </c>
      <c r="BE183" s="14">
        <f>BD183*VLOOKUP('Données projet'!$B$11,Paramètres!$A$1:$I$89,3,0)*VLOOKUP('Données projet'!$B$11,Paramètres!$A$1:$I$89,5,0)</f>
        <v>233.1575999999998</v>
      </c>
      <c r="BF183" s="14">
        <f t="shared" si="167"/>
        <v>56.964885721091697</v>
      </c>
      <c r="BG183" s="22">
        <f t="shared" si="168"/>
        <v>505.29666263090093</v>
      </c>
      <c r="BH183" s="60">
        <f t="shared" si="116"/>
        <v>798.62999596423424</v>
      </c>
      <c r="BI183" s="60">
        <f ca="1">AVERAGE(OFFSET($BH$3,0,0,'Données projet'!$E$11+1,1))-AVERAGE(OFFSET($H$3,0,0,'Données projet'!$E$11+1,1))</f>
        <v>327.81662150328646</v>
      </c>
      <c r="BJ183" s="60">
        <f t="shared" si="146"/>
        <v>320.24200483294322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0.64191240193889798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0.64191240193889798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-9.2222762759774927E-14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183.76011586303667</v>
      </c>
      <c r="CE183" s="60">
        <f t="shared" si="148"/>
        <v>174.66985829331708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1.223725121235475E-13</v>
      </c>
      <c r="CV183" s="14">
        <f t="shared" si="173"/>
        <v>1.7956824466038182E-12</v>
      </c>
      <c r="CW183" s="22">
        <f t="shared" si="174"/>
        <v>3.3406123864501612E-12</v>
      </c>
      <c r="CX183" s="60">
        <f t="shared" si="122"/>
        <v>293.33333333333667</v>
      </c>
      <c r="CY183" s="60">
        <f ca="1">AVERAGE(OFFSET($CX$3,0,0,'Données projet'!$E$13+1,1))-AVERAGE(OFFSET($H$3,0,0,'Données projet'!$E$13+1,1))</f>
        <v>434.82222444324242</v>
      </c>
      <c r="CZ183" s="60">
        <f t="shared" si="150"/>
        <v>269.61868559913393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0">
        <f t="shared" si="109"/>
        <v>293.33333333333616</v>
      </c>
      <c r="S184" s="60">
        <f ca="1">AVERAGE(OFFSET($R$3,0,0,'Données projet'!$E$9+1,1))-AVERAGE(OFFSET($H$3,0,0,'Données projet'!$E$9+1,1))</f>
        <v>371.95849973474657</v>
      </c>
      <c r="T184" s="60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0">
        <f t="shared" si="113"/>
        <v>293.33333333333633</v>
      </c>
      <c r="AN184" s="60">
        <f ca="1">AVERAGE(OFFSET($AM$3,0,0,'Données projet'!$E$10+1,1))-AVERAGE(OFFSET($H$3,0,0,'Données projet'!$E$10+1,1))</f>
        <v>389.12604446638119</v>
      </c>
      <c r="AO184" s="60">
        <f t="shared" si="144"/>
        <v>243.23852967152732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317.99999999999972</v>
      </c>
      <c r="BE184" s="14">
        <f>BD184*VLOOKUP('Données projet'!$B$11,Paramètres!$A$1:$I$89,3,0)*VLOOKUP('Données projet'!$B$11,Paramètres!$A$1:$I$89,5,0)</f>
        <v>233.1575999999998</v>
      </c>
      <c r="BF184" s="14">
        <f t="shared" si="167"/>
        <v>56.964885721091697</v>
      </c>
      <c r="BG184" s="22">
        <f t="shared" si="168"/>
        <v>505.29666263090093</v>
      </c>
      <c r="BH184" s="60">
        <f t="shared" si="116"/>
        <v>798.62999596423424</v>
      </c>
      <c r="BI184" s="60">
        <f ca="1">AVERAGE(OFFSET($BH$3,0,0,'Données projet'!$E$11+1,1))-AVERAGE(OFFSET($H$3,0,0,'Données projet'!$E$11+1,1))</f>
        <v>327.81662150328646</v>
      </c>
      <c r="BJ184" s="60">
        <f t="shared" si="146"/>
        <v>320.24200483294322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0.62932489126478119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0.62932489126478119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-9.2222762759774927E-14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183.76011586303667</v>
      </c>
      <c r="CE184" s="60">
        <f t="shared" si="148"/>
        <v>174.66985829331708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1.223725121235475E-13</v>
      </c>
      <c r="CV184" s="14">
        <f t="shared" si="173"/>
        <v>1.7956824466038182E-12</v>
      </c>
      <c r="CW184" s="22">
        <f t="shared" si="174"/>
        <v>3.3406123864501612E-12</v>
      </c>
      <c r="CX184" s="60">
        <f t="shared" si="122"/>
        <v>293.33333333333667</v>
      </c>
      <c r="CY184" s="60">
        <f ca="1">AVERAGE(OFFSET($CX$3,0,0,'Données projet'!$E$13+1,1))-AVERAGE(OFFSET($H$3,0,0,'Données projet'!$E$13+1,1))</f>
        <v>434.82222444324242</v>
      </c>
      <c r="CZ184" s="60">
        <f t="shared" si="150"/>
        <v>269.61868559913393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0">
        <f t="shared" si="109"/>
        <v>293.33333333333616</v>
      </c>
      <c r="S185" s="60">
        <f ca="1">AVERAGE(OFFSET($R$3,0,0,'Données projet'!$E$9+1,1))-AVERAGE(OFFSET($H$3,0,0,'Données projet'!$E$9+1,1))</f>
        <v>371.95849973474657</v>
      </c>
      <c r="T185" s="60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0">
        <f t="shared" si="113"/>
        <v>293.33333333333633</v>
      </c>
      <c r="AN185" s="60">
        <f ca="1">AVERAGE(OFFSET($AM$3,0,0,'Données projet'!$E$10+1,1))-AVERAGE(OFFSET($H$3,0,0,'Données projet'!$E$10+1,1))</f>
        <v>389.12604446638119</v>
      </c>
      <c r="AO185" s="60">
        <f t="shared" si="144"/>
        <v>243.23852967152732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317.99999999999972</v>
      </c>
      <c r="BE185" s="14">
        <f>BD185*VLOOKUP('Données projet'!$B$11,Paramètres!$A$1:$I$89,3,0)*VLOOKUP('Données projet'!$B$11,Paramètres!$A$1:$I$89,5,0)</f>
        <v>233.1575999999998</v>
      </c>
      <c r="BF185" s="14">
        <f t="shared" si="167"/>
        <v>56.964885721091697</v>
      </c>
      <c r="BG185" s="22">
        <f t="shared" si="168"/>
        <v>505.29666263090093</v>
      </c>
      <c r="BH185" s="60">
        <f t="shared" si="116"/>
        <v>798.62999596423424</v>
      </c>
      <c r="BI185" s="60">
        <f ca="1">AVERAGE(OFFSET($BH$3,0,0,'Données projet'!$E$11+1,1))-AVERAGE(OFFSET($H$3,0,0,'Données projet'!$E$11+1,1))</f>
        <v>327.81662150328646</v>
      </c>
      <c r="BJ185" s="60">
        <f t="shared" si="146"/>
        <v>320.24200483294322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0.61698421399736048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0.61698421399736048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-9.2222762759774927E-14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183.76011586303667</v>
      </c>
      <c r="CE185" s="60">
        <f t="shared" si="148"/>
        <v>174.66985829331708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1.223725121235475E-13</v>
      </c>
      <c r="CV185" s="14">
        <f t="shared" si="173"/>
        <v>1.7956824466038182E-12</v>
      </c>
      <c r="CW185" s="22">
        <f t="shared" si="174"/>
        <v>3.3406123864501612E-12</v>
      </c>
      <c r="CX185" s="60">
        <f t="shared" si="122"/>
        <v>293.33333333333667</v>
      </c>
      <c r="CY185" s="60">
        <f ca="1">AVERAGE(OFFSET($CX$3,0,0,'Données projet'!$E$13+1,1))-AVERAGE(OFFSET($H$3,0,0,'Données projet'!$E$13+1,1))</f>
        <v>434.82222444324242</v>
      </c>
      <c r="CZ185" s="60">
        <f t="shared" si="150"/>
        <v>269.61868559913393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0">
        <f t="shared" si="109"/>
        <v>293.33333333333616</v>
      </c>
      <c r="S186" s="60">
        <f ca="1">AVERAGE(OFFSET($R$3,0,0,'Données projet'!$E$9+1,1))-AVERAGE(OFFSET($H$3,0,0,'Données projet'!$E$9+1,1))</f>
        <v>371.95849973474657</v>
      </c>
      <c r="T186" s="60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0">
        <f t="shared" si="113"/>
        <v>293.33333333333633</v>
      </c>
      <c r="AN186" s="60">
        <f ca="1">AVERAGE(OFFSET($AM$3,0,0,'Données projet'!$E$10+1,1))-AVERAGE(OFFSET($H$3,0,0,'Données projet'!$E$10+1,1))</f>
        <v>389.12604446638119</v>
      </c>
      <c r="AO186" s="60">
        <f t="shared" si="144"/>
        <v>243.23852967152732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317.99999999999972</v>
      </c>
      <c r="BE186" s="14">
        <f>BD186*VLOOKUP('Données projet'!$B$11,Paramètres!$A$1:$I$89,3,0)*VLOOKUP('Données projet'!$B$11,Paramètres!$A$1:$I$89,5,0)</f>
        <v>233.1575999999998</v>
      </c>
      <c r="BF186" s="14">
        <f t="shared" si="167"/>
        <v>56.964885721091697</v>
      </c>
      <c r="BG186" s="22">
        <f t="shared" si="168"/>
        <v>505.29666263090093</v>
      </c>
      <c r="BH186" s="60">
        <f t="shared" si="116"/>
        <v>798.62999596423424</v>
      </c>
      <c r="BI186" s="60">
        <f ca="1">AVERAGE(OFFSET($BH$3,0,0,'Données projet'!$E$11+1,1))-AVERAGE(OFFSET($H$3,0,0,'Données projet'!$E$11+1,1))</f>
        <v>327.81662150328646</v>
      </c>
      <c r="BJ186" s="60">
        <f t="shared" si="146"/>
        <v>320.24200483294322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0.60488552988408395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0.60488552988408395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-9.2222762759774927E-14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183.76011586303667</v>
      </c>
      <c r="CE186" s="60">
        <f t="shared" si="148"/>
        <v>174.66985829331708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1.223725121235475E-13</v>
      </c>
      <c r="CV186" s="14">
        <f t="shared" si="173"/>
        <v>1.7956824466038182E-12</v>
      </c>
      <c r="CW186" s="22">
        <f t="shared" si="174"/>
        <v>3.3406123864501612E-12</v>
      </c>
      <c r="CX186" s="60">
        <f t="shared" si="122"/>
        <v>293.33333333333667</v>
      </c>
      <c r="CY186" s="60">
        <f ca="1">AVERAGE(OFFSET($CX$3,0,0,'Données projet'!$E$13+1,1))-AVERAGE(OFFSET($H$3,0,0,'Données projet'!$E$13+1,1))</f>
        <v>434.82222444324242</v>
      </c>
      <c r="CZ186" s="60">
        <f t="shared" si="150"/>
        <v>269.61868559913393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0">
        <f t="shared" si="109"/>
        <v>293.33333333333616</v>
      </c>
      <c r="S187" s="60">
        <f ca="1">AVERAGE(OFFSET($R$3,0,0,'Données projet'!$E$9+1,1))-AVERAGE(OFFSET($H$3,0,0,'Données projet'!$E$9+1,1))</f>
        <v>371.95849973474657</v>
      </c>
      <c r="T187" s="60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0">
        <f t="shared" si="113"/>
        <v>293.33333333333633</v>
      </c>
      <c r="AN187" s="60">
        <f ca="1">AVERAGE(OFFSET($AM$3,0,0,'Données projet'!$E$10+1,1))-AVERAGE(OFFSET($H$3,0,0,'Données projet'!$E$10+1,1))</f>
        <v>389.12604446638119</v>
      </c>
      <c r="AO187" s="60">
        <f t="shared" si="144"/>
        <v>243.23852967152732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317.99999999999972</v>
      </c>
      <c r="BE187" s="14">
        <f>BD187*VLOOKUP('Données projet'!$B$11,Paramètres!$A$1:$I$89,3,0)*VLOOKUP('Données projet'!$B$11,Paramètres!$A$1:$I$89,5,0)</f>
        <v>233.1575999999998</v>
      </c>
      <c r="BF187" s="14">
        <f t="shared" si="167"/>
        <v>56.964885721091697</v>
      </c>
      <c r="BG187" s="22">
        <f t="shared" si="168"/>
        <v>505.29666263090093</v>
      </c>
      <c r="BH187" s="60">
        <f t="shared" si="116"/>
        <v>798.62999596423424</v>
      </c>
      <c r="BI187" s="60">
        <f ca="1">AVERAGE(OFFSET($BH$3,0,0,'Données projet'!$E$11+1,1))-AVERAGE(OFFSET($H$3,0,0,'Données projet'!$E$11+1,1))</f>
        <v>327.81662150328646</v>
      </c>
      <c r="BJ187" s="60">
        <f t="shared" si="146"/>
        <v>320.24200483294322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0.59302409358680008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0.59302409358680008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-9.2222762759774927E-14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183.76011586303667</v>
      </c>
      <c r="CE187" s="60">
        <f t="shared" si="148"/>
        <v>174.66985829331708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1.223725121235475E-13</v>
      </c>
      <c r="CV187" s="14">
        <f t="shared" si="173"/>
        <v>1.7956824466038182E-12</v>
      </c>
      <c r="CW187" s="22">
        <f t="shared" si="174"/>
        <v>3.3406123864501612E-12</v>
      </c>
      <c r="CX187" s="60">
        <f t="shared" si="122"/>
        <v>293.33333333333667</v>
      </c>
      <c r="CY187" s="60">
        <f ca="1">AVERAGE(OFFSET($CX$3,0,0,'Données projet'!$E$13+1,1))-AVERAGE(OFFSET($H$3,0,0,'Données projet'!$E$13+1,1))</f>
        <v>434.82222444324242</v>
      </c>
      <c r="CZ187" s="60">
        <f t="shared" si="150"/>
        <v>269.61868559913393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0">
        <f t="shared" si="109"/>
        <v>293.33333333333616</v>
      </c>
      <c r="S188" s="60">
        <f ca="1">AVERAGE(OFFSET($R$3,0,0,'Données projet'!$E$9+1,1))-AVERAGE(OFFSET($H$3,0,0,'Données projet'!$E$9+1,1))</f>
        <v>371.95849973474657</v>
      </c>
      <c r="T188" s="60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0">
        <f t="shared" si="113"/>
        <v>293.33333333333633</v>
      </c>
      <c r="AN188" s="60">
        <f ca="1">AVERAGE(OFFSET($AM$3,0,0,'Données projet'!$E$10+1,1))-AVERAGE(OFFSET($H$3,0,0,'Données projet'!$E$10+1,1))</f>
        <v>389.12604446638119</v>
      </c>
      <c r="AO188" s="60">
        <f t="shared" si="144"/>
        <v>243.23852967152732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317.99999999999972</v>
      </c>
      <c r="BE188" s="14">
        <f>BD188*VLOOKUP('Données projet'!$B$11,Paramètres!$A$1:$I$89,3,0)*VLOOKUP('Données projet'!$B$11,Paramètres!$A$1:$I$89,5,0)</f>
        <v>233.1575999999998</v>
      </c>
      <c r="BF188" s="14">
        <f t="shared" si="167"/>
        <v>56.964885721091697</v>
      </c>
      <c r="BG188" s="22">
        <f t="shared" si="168"/>
        <v>505.29666263090093</v>
      </c>
      <c r="BH188" s="60">
        <f t="shared" si="116"/>
        <v>798.62999596423424</v>
      </c>
      <c r="BI188" s="60">
        <f ca="1">AVERAGE(OFFSET($BH$3,0,0,'Données projet'!$E$11+1,1))-AVERAGE(OFFSET($H$3,0,0,'Données projet'!$E$11+1,1))</f>
        <v>327.81662150328646</v>
      </c>
      <c r="BJ188" s="60">
        <f t="shared" si="146"/>
        <v>320.24200483294322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0.58139525282054427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0.58139525282054427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-9.2222762759774927E-14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183.76011586303667</v>
      </c>
      <c r="CE188" s="60">
        <f t="shared" si="148"/>
        <v>174.66985829331708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1.223725121235475E-13</v>
      </c>
      <c r="CV188" s="14">
        <f t="shared" si="173"/>
        <v>1.7956824466038182E-12</v>
      </c>
      <c r="CW188" s="22">
        <f t="shared" si="174"/>
        <v>3.3406123864501612E-12</v>
      </c>
      <c r="CX188" s="60">
        <f t="shared" si="122"/>
        <v>293.33333333333667</v>
      </c>
      <c r="CY188" s="60">
        <f ca="1">AVERAGE(OFFSET($CX$3,0,0,'Données projet'!$E$13+1,1))-AVERAGE(OFFSET($H$3,0,0,'Données projet'!$E$13+1,1))</f>
        <v>434.82222444324242</v>
      </c>
      <c r="CZ188" s="60">
        <f t="shared" si="150"/>
        <v>269.61868559913393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0">
        <f t="shared" si="109"/>
        <v>293.33333333333616</v>
      </c>
      <c r="S189" s="60">
        <f ca="1">AVERAGE(OFFSET($R$3,0,0,'Données projet'!$E$9+1,1))-AVERAGE(OFFSET($H$3,0,0,'Données projet'!$E$9+1,1))</f>
        <v>371.95849973474657</v>
      </c>
      <c r="T189" s="60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0">
        <f t="shared" si="113"/>
        <v>293.33333333333633</v>
      </c>
      <c r="AN189" s="60">
        <f ca="1">AVERAGE(OFFSET($AM$3,0,0,'Données projet'!$E$10+1,1))-AVERAGE(OFFSET($H$3,0,0,'Données projet'!$E$10+1,1))</f>
        <v>389.12604446638119</v>
      </c>
      <c r="AO189" s="60">
        <f t="shared" si="144"/>
        <v>243.23852967152732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317.99999999999972</v>
      </c>
      <c r="BE189" s="14">
        <f>BD189*VLOOKUP('Données projet'!$B$11,Paramètres!$A$1:$I$89,3,0)*VLOOKUP('Données projet'!$B$11,Paramètres!$A$1:$I$89,5,0)</f>
        <v>233.1575999999998</v>
      </c>
      <c r="BF189" s="14">
        <f t="shared" si="167"/>
        <v>56.964885721091697</v>
      </c>
      <c r="BG189" s="22">
        <f t="shared" si="168"/>
        <v>505.29666263090093</v>
      </c>
      <c r="BH189" s="60">
        <f t="shared" si="116"/>
        <v>798.62999596423424</v>
      </c>
      <c r="BI189" s="60">
        <f ca="1">AVERAGE(OFFSET($BH$3,0,0,'Données projet'!$E$11+1,1))-AVERAGE(OFFSET($H$3,0,0,'Données projet'!$E$11+1,1))</f>
        <v>327.81662150328646</v>
      </c>
      <c r="BJ189" s="60">
        <f t="shared" si="146"/>
        <v>320.24200483294322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0.56999444652882214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0.56999444652882214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-9.2222762759774927E-14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183.76011586303667</v>
      </c>
      <c r="CE189" s="60">
        <f t="shared" si="148"/>
        <v>174.66985829331708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1.223725121235475E-13</v>
      </c>
      <c r="CV189" s="14">
        <f t="shared" si="173"/>
        <v>1.7956824466038182E-12</v>
      </c>
      <c r="CW189" s="22">
        <f t="shared" si="174"/>
        <v>3.3406123864501612E-12</v>
      </c>
      <c r="CX189" s="60">
        <f t="shared" si="122"/>
        <v>293.33333333333667</v>
      </c>
      <c r="CY189" s="60">
        <f ca="1">AVERAGE(OFFSET($CX$3,0,0,'Données projet'!$E$13+1,1))-AVERAGE(OFFSET($H$3,0,0,'Données projet'!$E$13+1,1))</f>
        <v>434.82222444324242</v>
      </c>
      <c r="CZ189" s="60">
        <f t="shared" si="150"/>
        <v>269.61868559913393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0">
        <f t="shared" si="109"/>
        <v>293.33333333333616</v>
      </c>
      <c r="S190" s="60">
        <f ca="1">AVERAGE(OFFSET($R$3,0,0,'Données projet'!$E$9+1,1))-AVERAGE(OFFSET($H$3,0,0,'Données projet'!$E$9+1,1))</f>
        <v>371.95849973474657</v>
      </c>
      <c r="T190" s="60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0">
        <f t="shared" si="113"/>
        <v>293.33333333333633</v>
      </c>
      <c r="AN190" s="60">
        <f ca="1">AVERAGE(OFFSET($AM$3,0,0,'Données projet'!$E$10+1,1))-AVERAGE(OFFSET($H$3,0,0,'Données projet'!$E$10+1,1))</f>
        <v>389.12604446638119</v>
      </c>
      <c r="AO190" s="60">
        <f t="shared" si="144"/>
        <v>243.23852967152732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317.99999999999972</v>
      </c>
      <c r="BE190" s="14">
        <f>BD190*VLOOKUP('Données projet'!$B$11,Paramètres!$A$1:$I$89,3,0)*VLOOKUP('Données projet'!$B$11,Paramètres!$A$1:$I$89,5,0)</f>
        <v>233.1575999999998</v>
      </c>
      <c r="BF190" s="14">
        <f t="shared" si="167"/>
        <v>56.964885721091697</v>
      </c>
      <c r="BG190" s="22">
        <f t="shared" si="168"/>
        <v>505.29666263090093</v>
      </c>
      <c r="BH190" s="60">
        <f t="shared" si="116"/>
        <v>798.62999596423424</v>
      </c>
      <c r="BI190" s="60">
        <f ca="1">AVERAGE(OFFSET($BH$3,0,0,'Données projet'!$E$11+1,1))-AVERAGE(OFFSET($H$3,0,0,'Données projet'!$E$11+1,1))</f>
        <v>327.81662150328646</v>
      </c>
      <c r="BJ190" s="60">
        <f t="shared" si="146"/>
        <v>320.24200483294322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0.55881720309467553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0.55881720309467553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-9.2222762759774927E-14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183.76011586303667</v>
      </c>
      <c r="CE190" s="60">
        <f t="shared" si="148"/>
        <v>174.66985829331708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1.223725121235475E-13</v>
      </c>
      <c r="CV190" s="14">
        <f t="shared" si="173"/>
        <v>1.7956824466038182E-12</v>
      </c>
      <c r="CW190" s="22">
        <f t="shared" si="174"/>
        <v>3.3406123864501612E-12</v>
      </c>
      <c r="CX190" s="60">
        <f t="shared" si="122"/>
        <v>293.33333333333667</v>
      </c>
      <c r="CY190" s="60">
        <f ca="1">AVERAGE(OFFSET($CX$3,0,0,'Données projet'!$E$13+1,1))-AVERAGE(OFFSET($H$3,0,0,'Données projet'!$E$13+1,1))</f>
        <v>434.82222444324242</v>
      </c>
      <c r="CZ190" s="60">
        <f t="shared" si="150"/>
        <v>269.61868559913393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0">
        <f t="shared" si="109"/>
        <v>293.33333333333616</v>
      </c>
      <c r="S191" s="60">
        <f ca="1">AVERAGE(OFFSET($R$3,0,0,'Données projet'!$E$9+1,1))-AVERAGE(OFFSET($H$3,0,0,'Données projet'!$E$9+1,1))</f>
        <v>371.95849973474657</v>
      </c>
      <c r="T191" s="60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0">
        <f t="shared" si="113"/>
        <v>293.33333333333633</v>
      </c>
      <c r="AN191" s="60">
        <f ca="1">AVERAGE(OFFSET($AM$3,0,0,'Données projet'!$E$10+1,1))-AVERAGE(OFFSET($H$3,0,0,'Données projet'!$E$10+1,1))</f>
        <v>389.12604446638119</v>
      </c>
      <c r="AO191" s="60">
        <f t="shared" si="144"/>
        <v>243.23852967152732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317.99999999999972</v>
      </c>
      <c r="BE191" s="14">
        <f>BD191*VLOOKUP('Données projet'!$B$11,Paramètres!$A$1:$I$89,3,0)*VLOOKUP('Données projet'!$B$11,Paramètres!$A$1:$I$89,5,0)</f>
        <v>233.1575999999998</v>
      </c>
      <c r="BF191" s="14">
        <f t="shared" si="167"/>
        <v>56.964885721091697</v>
      </c>
      <c r="BG191" s="22">
        <f t="shared" si="168"/>
        <v>505.29666263090093</v>
      </c>
      <c r="BH191" s="60">
        <f t="shared" si="116"/>
        <v>798.62999596423424</v>
      </c>
      <c r="BI191" s="60">
        <f ca="1">AVERAGE(OFFSET($BH$3,0,0,'Données projet'!$E$11+1,1))-AVERAGE(OFFSET($H$3,0,0,'Données projet'!$E$11+1,1))</f>
        <v>327.81662150328646</v>
      </c>
      <c r="BJ191" s="60">
        <f t="shared" si="146"/>
        <v>320.24200483294322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0.54785913858682722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0.54785913858682722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-9.2222762759774927E-14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183.76011586303667</v>
      </c>
      <c r="CE191" s="60">
        <f t="shared" si="148"/>
        <v>174.66985829331708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1.223725121235475E-13</v>
      </c>
      <c r="CV191" s="14">
        <f t="shared" si="173"/>
        <v>1.7956824466038182E-12</v>
      </c>
      <c r="CW191" s="22">
        <f t="shared" si="174"/>
        <v>3.3406123864501612E-12</v>
      </c>
      <c r="CX191" s="60">
        <f t="shared" si="122"/>
        <v>293.33333333333667</v>
      </c>
      <c r="CY191" s="60">
        <f ca="1">AVERAGE(OFFSET($CX$3,0,0,'Données projet'!$E$13+1,1))-AVERAGE(OFFSET($H$3,0,0,'Données projet'!$E$13+1,1))</f>
        <v>434.82222444324242</v>
      </c>
      <c r="CZ191" s="60">
        <f t="shared" si="150"/>
        <v>269.61868559913393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0">
        <f t="shared" si="109"/>
        <v>293.33333333333616</v>
      </c>
      <c r="S192" s="60">
        <f ca="1">AVERAGE(OFFSET($R$3,0,0,'Données projet'!$E$9+1,1))-AVERAGE(OFFSET($H$3,0,0,'Données projet'!$E$9+1,1))</f>
        <v>371.95849973474657</v>
      </c>
      <c r="T192" s="60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0">
        <f t="shared" si="113"/>
        <v>293.33333333333633</v>
      </c>
      <c r="AN192" s="60">
        <f ca="1">AVERAGE(OFFSET($AM$3,0,0,'Données projet'!$E$10+1,1))-AVERAGE(OFFSET($H$3,0,0,'Données projet'!$E$10+1,1))</f>
        <v>389.12604446638119</v>
      </c>
      <c r="AO192" s="60">
        <f t="shared" si="144"/>
        <v>243.23852967152732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317.99999999999972</v>
      </c>
      <c r="BE192" s="14">
        <f>BD192*VLOOKUP('Données projet'!$B$11,Paramètres!$A$1:$I$89,3,0)*VLOOKUP('Données projet'!$B$11,Paramètres!$A$1:$I$89,5,0)</f>
        <v>233.1575999999998</v>
      </c>
      <c r="BF192" s="14">
        <f t="shared" si="167"/>
        <v>56.964885721091697</v>
      </c>
      <c r="BG192" s="22">
        <f t="shared" si="168"/>
        <v>505.29666263090093</v>
      </c>
      <c r="BH192" s="60">
        <f t="shared" si="116"/>
        <v>798.62999596423424</v>
      </c>
      <c r="BI192" s="60">
        <f ca="1">AVERAGE(OFFSET($BH$3,0,0,'Données projet'!$E$11+1,1))-AVERAGE(OFFSET($H$3,0,0,'Données projet'!$E$11+1,1))</f>
        <v>327.81662150328646</v>
      </c>
      <c r="BJ192" s="60">
        <f t="shared" si="146"/>
        <v>320.24200483294322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0.53711595504021836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0.53711595504021836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-9.2222762759774927E-14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183.76011586303667</v>
      </c>
      <c r="CE192" s="60">
        <f t="shared" si="148"/>
        <v>174.66985829331708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1.223725121235475E-13</v>
      </c>
      <c r="CV192" s="14">
        <f t="shared" si="173"/>
        <v>1.7956824466038182E-12</v>
      </c>
      <c r="CW192" s="22">
        <f t="shared" si="174"/>
        <v>3.3406123864501612E-12</v>
      </c>
      <c r="CX192" s="60">
        <f t="shared" si="122"/>
        <v>293.33333333333667</v>
      </c>
      <c r="CY192" s="60">
        <f ca="1">AVERAGE(OFFSET($CX$3,0,0,'Données projet'!$E$13+1,1))-AVERAGE(OFFSET($H$3,0,0,'Données projet'!$E$13+1,1))</f>
        <v>434.82222444324242</v>
      </c>
      <c r="CZ192" s="60">
        <f t="shared" si="150"/>
        <v>269.61868559913393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0">
        <f t="shared" si="109"/>
        <v>293.33333333333616</v>
      </c>
      <c r="S193" s="60">
        <f ca="1">AVERAGE(OFFSET($R$3,0,0,'Données projet'!$E$9+1,1))-AVERAGE(OFFSET($H$3,0,0,'Données projet'!$E$9+1,1))</f>
        <v>371.95849973474657</v>
      </c>
      <c r="T193" s="60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0">
        <f t="shared" si="113"/>
        <v>293.33333333333633</v>
      </c>
      <c r="AN193" s="60">
        <f ca="1">AVERAGE(OFFSET($AM$3,0,0,'Données projet'!$E$10+1,1))-AVERAGE(OFFSET($H$3,0,0,'Données projet'!$E$10+1,1))</f>
        <v>389.12604446638119</v>
      </c>
      <c r="AO193" s="60">
        <f t="shared" si="144"/>
        <v>243.23852967152732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317.99999999999972</v>
      </c>
      <c r="BE193" s="14">
        <f>BD193*VLOOKUP('Données projet'!$B$11,Paramètres!$A$1:$I$89,3,0)*VLOOKUP('Données projet'!$B$11,Paramètres!$A$1:$I$89,5,0)</f>
        <v>233.1575999999998</v>
      </c>
      <c r="BF193" s="14">
        <f t="shared" si="167"/>
        <v>56.964885721091697</v>
      </c>
      <c r="BG193" s="22">
        <f t="shared" si="168"/>
        <v>505.29666263090093</v>
      </c>
      <c r="BH193" s="60">
        <f t="shared" si="116"/>
        <v>798.62999596423424</v>
      </c>
      <c r="BI193" s="60">
        <f ca="1">AVERAGE(OFFSET($BH$3,0,0,'Données projet'!$E$11+1,1))-AVERAGE(OFFSET($H$3,0,0,'Données projet'!$E$11+1,1))</f>
        <v>327.81662150328646</v>
      </c>
      <c r="BJ193" s="60">
        <f t="shared" si="146"/>
        <v>320.24200483294322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0.52658343877026359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0.52658343877026359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-9.2222762759774927E-14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183.76011586303667</v>
      </c>
      <c r="CE193" s="60">
        <f t="shared" si="148"/>
        <v>174.66985829331708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1.223725121235475E-13</v>
      </c>
      <c r="CV193" s="14">
        <f t="shared" si="173"/>
        <v>1.7956824466038182E-12</v>
      </c>
      <c r="CW193" s="22">
        <f t="shared" si="174"/>
        <v>3.3406123864501612E-12</v>
      </c>
      <c r="CX193" s="60">
        <f t="shared" si="122"/>
        <v>293.33333333333667</v>
      </c>
      <c r="CY193" s="60">
        <f ca="1">AVERAGE(OFFSET($CX$3,0,0,'Données projet'!$E$13+1,1))-AVERAGE(OFFSET($H$3,0,0,'Données projet'!$E$13+1,1))</f>
        <v>434.82222444324242</v>
      </c>
      <c r="CZ193" s="60">
        <f t="shared" si="150"/>
        <v>269.61868559913393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0">
        <f t="shared" si="109"/>
        <v>293.33333333333616</v>
      </c>
      <c r="S194" s="60">
        <f ca="1">AVERAGE(OFFSET($R$3,0,0,'Données projet'!$E$9+1,1))-AVERAGE(OFFSET($H$3,0,0,'Données projet'!$E$9+1,1))</f>
        <v>371.95849973474657</v>
      </c>
      <c r="T194" s="60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0">
        <f t="shared" si="113"/>
        <v>293.33333333333633</v>
      </c>
      <c r="AN194" s="60">
        <f ca="1">AVERAGE(OFFSET($AM$3,0,0,'Données projet'!$E$10+1,1))-AVERAGE(OFFSET($H$3,0,0,'Données projet'!$E$10+1,1))</f>
        <v>389.12604446638119</v>
      </c>
      <c r="AO194" s="60">
        <f t="shared" si="144"/>
        <v>243.23852967152732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317.99999999999972</v>
      </c>
      <c r="BE194" s="14">
        <f>BD194*VLOOKUP('Données projet'!$B$11,Paramètres!$A$1:$I$89,3,0)*VLOOKUP('Données projet'!$B$11,Paramètres!$A$1:$I$89,5,0)</f>
        <v>233.1575999999998</v>
      </c>
      <c r="BF194" s="14">
        <f t="shared" si="167"/>
        <v>56.964885721091697</v>
      </c>
      <c r="BG194" s="22">
        <f t="shared" si="168"/>
        <v>505.29666263090093</v>
      </c>
      <c r="BH194" s="60">
        <f t="shared" si="116"/>
        <v>798.62999596423424</v>
      </c>
      <c r="BI194" s="60">
        <f ca="1">AVERAGE(OFFSET($BH$3,0,0,'Données projet'!$E$11+1,1))-AVERAGE(OFFSET($H$3,0,0,'Données projet'!$E$11+1,1))</f>
        <v>327.81662150328646</v>
      </c>
      <c r="BJ194" s="60">
        <f t="shared" si="146"/>
        <v>320.24200483294322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0.51625745872016204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0.51625745872016204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-9.2222762759774927E-14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183.76011586303667</v>
      </c>
      <c r="CE194" s="60">
        <f t="shared" si="148"/>
        <v>174.66985829331708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1.223725121235475E-13</v>
      </c>
      <c r="CV194" s="14">
        <f t="shared" si="173"/>
        <v>1.7956824466038182E-12</v>
      </c>
      <c r="CW194" s="22">
        <f t="shared" si="174"/>
        <v>3.3406123864501612E-12</v>
      </c>
      <c r="CX194" s="60">
        <f t="shared" si="122"/>
        <v>293.33333333333667</v>
      </c>
      <c r="CY194" s="60">
        <f ca="1">AVERAGE(OFFSET($CX$3,0,0,'Données projet'!$E$13+1,1))-AVERAGE(OFFSET($H$3,0,0,'Données projet'!$E$13+1,1))</f>
        <v>434.82222444324242</v>
      </c>
      <c r="CZ194" s="60">
        <f t="shared" si="150"/>
        <v>269.61868559913393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0">
        <f t="shared" ref="R195:R203" si="191">Q195+(I195+J195)*44/12</f>
        <v>293.33333333333616</v>
      </c>
      <c r="S195" s="60">
        <f ca="1">AVERAGE(OFFSET($R$3,0,0,'Données projet'!$E$9+1,1))-AVERAGE(OFFSET($H$3,0,0,'Données projet'!$E$9+1,1))</f>
        <v>371.95849973474657</v>
      </c>
      <c r="T195" s="60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0">
        <f t="shared" si="113"/>
        <v>293.33333333333633</v>
      </c>
      <c r="AN195" s="60">
        <f ca="1">AVERAGE(OFFSET($AM$3,0,0,'Données projet'!$E$10+1,1))-AVERAGE(OFFSET($H$3,0,0,'Données projet'!$E$10+1,1))</f>
        <v>389.12604446638119</v>
      </c>
      <c r="AO195" s="60">
        <f t="shared" si="144"/>
        <v>243.23852967152732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317.99999999999972</v>
      </c>
      <c r="BE195" s="14">
        <f>BD195*VLOOKUP('Données projet'!$B$11,Paramètres!$A$1:$I$89,3,0)*VLOOKUP('Données projet'!$B$11,Paramètres!$A$1:$I$89,5,0)</f>
        <v>233.1575999999998</v>
      </c>
      <c r="BF195" s="14">
        <f t="shared" si="167"/>
        <v>56.964885721091697</v>
      </c>
      <c r="BG195" s="22">
        <f t="shared" si="168"/>
        <v>505.29666263090093</v>
      </c>
      <c r="BH195" s="60">
        <f t="shared" si="116"/>
        <v>798.62999596423424</v>
      </c>
      <c r="BI195" s="60">
        <f ca="1">AVERAGE(OFFSET($BH$3,0,0,'Données projet'!$E$11+1,1))-AVERAGE(OFFSET($H$3,0,0,'Données projet'!$E$11+1,1))</f>
        <v>327.81662150328646</v>
      </c>
      <c r="BJ195" s="60">
        <f t="shared" si="146"/>
        <v>320.24200483294322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0.50613396484061712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0.50613396484061712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-9.2222762759774927E-14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183.76011586303667</v>
      </c>
      <c r="CE195" s="60">
        <f t="shared" si="148"/>
        <v>174.66985829331708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1.223725121235475E-13</v>
      </c>
      <c r="CV195" s="14">
        <f t="shared" si="173"/>
        <v>1.7956824466038182E-12</v>
      </c>
      <c r="CW195" s="22">
        <f t="shared" si="174"/>
        <v>3.3406123864501612E-12</v>
      </c>
      <c r="CX195" s="60">
        <f t="shared" si="122"/>
        <v>293.33333333333667</v>
      </c>
      <c r="CY195" s="60">
        <f ca="1">AVERAGE(OFFSET($CX$3,0,0,'Données projet'!$E$13+1,1))-AVERAGE(OFFSET($H$3,0,0,'Données projet'!$E$13+1,1))</f>
        <v>434.82222444324242</v>
      </c>
      <c r="CZ195" s="60">
        <f t="shared" si="150"/>
        <v>269.61868559913393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0">
        <f t="shared" si="191"/>
        <v>293.33333333333616</v>
      </c>
      <c r="S196" s="60">
        <f ca="1">AVERAGE(OFFSET($R$3,0,0,'Données projet'!$E$9+1,1))-AVERAGE(OFFSET($H$3,0,0,'Données projet'!$E$9+1,1))</f>
        <v>371.95849973474657</v>
      </c>
      <c r="T196" s="60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0">
        <f t="shared" ref="AM196:AM203" si="193">AL196+(AD196+AE196)*44/12</f>
        <v>293.33333333333633</v>
      </c>
      <c r="AN196" s="60">
        <f ca="1">AVERAGE(OFFSET($AM$3,0,0,'Données projet'!$E$10+1,1))-AVERAGE(OFFSET($H$3,0,0,'Données projet'!$E$10+1,1))</f>
        <v>389.12604446638119</v>
      </c>
      <c r="AO196" s="60">
        <f t="shared" si="144"/>
        <v>243.23852967152732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317.99999999999972</v>
      </c>
      <c r="BE196" s="14">
        <f>BD196*VLOOKUP('Données projet'!$B$11,Paramètres!$A$1:$I$89,3,0)*VLOOKUP('Données projet'!$B$11,Paramètres!$A$1:$I$89,5,0)</f>
        <v>233.1575999999998</v>
      </c>
      <c r="BF196" s="14">
        <f t="shared" si="167"/>
        <v>56.964885721091697</v>
      </c>
      <c r="BG196" s="22">
        <f t="shared" si="168"/>
        <v>505.29666263090093</v>
      </c>
      <c r="BH196" s="60">
        <f t="shared" ref="BH196:BH203" si="194">BG196+(AY196+AZ196)*44/12</f>
        <v>798.62999596423424</v>
      </c>
      <c r="BI196" s="60">
        <f ca="1">AVERAGE(OFFSET($BH$3,0,0,'Données projet'!$E$11+1,1))-AVERAGE(OFFSET($H$3,0,0,'Données projet'!$E$11+1,1))</f>
        <v>327.81662150328646</v>
      </c>
      <c r="BJ196" s="60">
        <f t="shared" si="146"/>
        <v>320.24200483294322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0.4962089865013285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0.4962089865013285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-9.2222762759774927E-14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183.76011586303667</v>
      </c>
      <c r="CE196" s="60">
        <f t="shared" si="148"/>
        <v>174.66985829331708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1.223725121235475E-13</v>
      </c>
      <c r="CV196" s="14">
        <f t="shared" si="173"/>
        <v>1.7956824466038182E-12</v>
      </c>
      <c r="CW196" s="22">
        <f t="shared" si="174"/>
        <v>3.3406123864501612E-12</v>
      </c>
      <c r="CX196" s="60">
        <f t="shared" ref="CX196:CX203" si="196">CW196+(CO196+CP196)*44/12</f>
        <v>293.33333333333667</v>
      </c>
      <c r="CY196" s="60">
        <f ca="1">AVERAGE(OFFSET($CX$3,0,0,'Données projet'!$E$13+1,1))-AVERAGE(OFFSET($H$3,0,0,'Données projet'!$E$13+1,1))</f>
        <v>434.82222444324242</v>
      </c>
      <c r="CZ196" s="60">
        <f t="shared" si="150"/>
        <v>269.61868559913393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0">
        <f t="shared" si="191"/>
        <v>293.33333333333616</v>
      </c>
      <c r="S197" s="60">
        <f ca="1">AVERAGE(OFFSET($R$3,0,0,'Données projet'!$E$9+1,1))-AVERAGE(OFFSET($H$3,0,0,'Données projet'!$E$9+1,1))</f>
        <v>371.95849973474657</v>
      </c>
      <c r="T197" s="60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0">
        <f t="shared" si="193"/>
        <v>293.33333333333633</v>
      </c>
      <c r="AN197" s="60">
        <f ca="1">AVERAGE(OFFSET($AM$3,0,0,'Données projet'!$E$10+1,1))-AVERAGE(OFFSET($H$3,0,0,'Données projet'!$E$10+1,1))</f>
        <v>389.12604446638119</v>
      </c>
      <c r="AO197" s="60">
        <f t="shared" ref="AO197:AO203" si="205">$AO$3</f>
        <v>243.23852967152732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317.99999999999972</v>
      </c>
      <c r="BE197" s="14">
        <f>BD197*VLOOKUP('Données projet'!$B$11,Paramètres!$A$1:$I$89,3,0)*VLOOKUP('Données projet'!$B$11,Paramètres!$A$1:$I$89,5,0)</f>
        <v>233.1575999999998</v>
      </c>
      <c r="BF197" s="14">
        <f t="shared" si="167"/>
        <v>56.964885721091697</v>
      </c>
      <c r="BG197" s="22">
        <f t="shared" si="168"/>
        <v>505.29666263090093</v>
      </c>
      <c r="BH197" s="60">
        <f t="shared" si="194"/>
        <v>798.62999596423424</v>
      </c>
      <c r="BI197" s="60">
        <f ca="1">AVERAGE(OFFSET($BH$3,0,0,'Données projet'!$E$11+1,1))-AVERAGE(OFFSET($H$3,0,0,'Données projet'!$E$11+1,1))</f>
        <v>327.81662150328646</v>
      </c>
      <c r="BJ197" s="60">
        <f t="shared" ref="BJ197:BJ203" si="206">$BJ$3</f>
        <v>320.24200483294322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0.48647863093363425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0.48647863093363425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-9.2222762759774927E-14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183.76011586303667</v>
      </c>
      <c r="CE197" s="60">
        <f t="shared" ref="CE197:CE203" si="207">$CE$3</f>
        <v>174.66985829331708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1.223725121235475E-13</v>
      </c>
      <c r="CV197" s="14">
        <f t="shared" si="173"/>
        <v>1.7956824466038182E-12</v>
      </c>
      <c r="CW197" s="22">
        <f t="shared" si="174"/>
        <v>3.3406123864501612E-12</v>
      </c>
      <c r="CX197" s="60">
        <f t="shared" si="196"/>
        <v>293.33333333333667</v>
      </c>
      <c r="CY197" s="60">
        <f ca="1">AVERAGE(OFFSET($CX$3,0,0,'Données projet'!$E$13+1,1))-AVERAGE(OFFSET($H$3,0,0,'Données projet'!$E$13+1,1))</f>
        <v>434.82222444324242</v>
      </c>
      <c r="CZ197" s="60">
        <f t="shared" ref="CZ197:CZ203" si="208">$CZ$3</f>
        <v>269.61868559913393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0">
        <f t="shared" si="191"/>
        <v>293.33333333333616</v>
      </c>
      <c r="S198" s="60">
        <f ca="1">AVERAGE(OFFSET($R$3,0,0,'Données projet'!$E$9+1,1))-AVERAGE(OFFSET($H$3,0,0,'Données projet'!$E$9+1,1))</f>
        <v>371.95849973474657</v>
      </c>
      <c r="T198" s="60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0">
        <f t="shared" si="193"/>
        <v>293.33333333333633</v>
      </c>
      <c r="AN198" s="60">
        <f ca="1">AVERAGE(OFFSET($AM$3,0,0,'Données projet'!$E$10+1,1))-AVERAGE(OFFSET($H$3,0,0,'Données projet'!$E$10+1,1))</f>
        <v>389.12604446638119</v>
      </c>
      <c r="AO198" s="60">
        <f t="shared" si="205"/>
        <v>243.23852967152732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317.99999999999972</v>
      </c>
      <c r="BE198" s="14">
        <f>BD198*VLOOKUP('Données projet'!$B$11,Paramètres!$A$1:$I$89,3,0)*VLOOKUP('Données projet'!$B$11,Paramètres!$A$1:$I$89,5,0)</f>
        <v>233.1575999999998</v>
      </c>
      <c r="BF198" s="14">
        <f t="shared" si="167"/>
        <v>56.964885721091697</v>
      </c>
      <c r="BG198" s="22">
        <f t="shared" si="168"/>
        <v>505.29666263090093</v>
      </c>
      <c r="BH198" s="60">
        <f t="shared" si="194"/>
        <v>798.62999596423424</v>
      </c>
      <c r="BI198" s="60">
        <f ca="1">AVERAGE(OFFSET($BH$3,0,0,'Données projet'!$E$11+1,1))-AVERAGE(OFFSET($H$3,0,0,'Données projet'!$E$11+1,1))</f>
        <v>327.81662150328646</v>
      </c>
      <c r="BJ198" s="60">
        <f t="shared" si="206"/>
        <v>320.24200483294322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0.47693908170369165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0.47693908170369165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-9.2222762759774927E-14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183.76011586303667</v>
      </c>
      <c r="CE198" s="60">
        <f t="shared" si="207"/>
        <v>174.66985829331708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1.223725121235475E-13</v>
      </c>
      <c r="CV198" s="14">
        <f t="shared" si="173"/>
        <v>1.7956824466038182E-12</v>
      </c>
      <c r="CW198" s="22">
        <f t="shared" si="174"/>
        <v>3.3406123864501612E-12</v>
      </c>
      <c r="CX198" s="60">
        <f t="shared" si="196"/>
        <v>293.33333333333667</v>
      </c>
      <c r="CY198" s="60">
        <f ca="1">AVERAGE(OFFSET($CX$3,0,0,'Données projet'!$E$13+1,1))-AVERAGE(OFFSET($H$3,0,0,'Données projet'!$E$13+1,1))</f>
        <v>434.82222444324242</v>
      </c>
      <c r="CZ198" s="60">
        <f t="shared" si="208"/>
        <v>269.61868559913393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0">
        <f t="shared" si="191"/>
        <v>293.33333333333616</v>
      </c>
      <c r="S199" s="60">
        <f ca="1">AVERAGE(OFFSET($R$3,0,0,'Données projet'!$E$9+1,1))-AVERAGE(OFFSET($H$3,0,0,'Données projet'!$E$9+1,1))</f>
        <v>371.95849973474657</v>
      </c>
      <c r="T199" s="60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0">
        <f t="shared" si="193"/>
        <v>293.33333333333633</v>
      </c>
      <c r="AN199" s="60">
        <f ca="1">AVERAGE(OFFSET($AM$3,0,0,'Données projet'!$E$10+1,1))-AVERAGE(OFFSET($H$3,0,0,'Données projet'!$E$10+1,1))</f>
        <v>389.12604446638119</v>
      </c>
      <c r="AO199" s="60">
        <f t="shared" si="205"/>
        <v>243.23852967152732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317.99999999999972</v>
      </c>
      <c r="BE199" s="14">
        <f>BD199*VLOOKUP('Données projet'!$B$11,Paramètres!$A$1:$I$89,3,0)*VLOOKUP('Données projet'!$B$11,Paramètres!$A$1:$I$89,5,0)</f>
        <v>233.1575999999998</v>
      </c>
      <c r="BF199" s="14">
        <f t="shared" si="167"/>
        <v>56.964885721091697</v>
      </c>
      <c r="BG199" s="22">
        <f t="shared" si="168"/>
        <v>505.29666263090093</v>
      </c>
      <c r="BH199" s="60">
        <f t="shared" si="194"/>
        <v>798.62999596423424</v>
      </c>
      <c r="BI199" s="60">
        <f ca="1">AVERAGE(OFFSET($BH$3,0,0,'Données projet'!$E$11+1,1))-AVERAGE(OFFSET($H$3,0,0,'Données projet'!$E$11+1,1))</f>
        <v>327.81662150328646</v>
      </c>
      <c r="BJ199" s="60">
        <f t="shared" si="206"/>
        <v>320.24200483294322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0.4675865972155977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0.4675865972155977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-9.2222762759774927E-14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183.76011586303667</v>
      </c>
      <c r="CE199" s="60">
        <f t="shared" si="207"/>
        <v>174.66985829331708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1.223725121235475E-13</v>
      </c>
      <c r="CV199" s="14">
        <f t="shared" si="173"/>
        <v>1.7956824466038182E-12</v>
      </c>
      <c r="CW199" s="22">
        <f t="shared" si="174"/>
        <v>3.3406123864501612E-12</v>
      </c>
      <c r="CX199" s="60">
        <f t="shared" si="196"/>
        <v>293.33333333333667</v>
      </c>
      <c r="CY199" s="60">
        <f ca="1">AVERAGE(OFFSET($CX$3,0,0,'Données projet'!$E$13+1,1))-AVERAGE(OFFSET($H$3,0,0,'Données projet'!$E$13+1,1))</f>
        <v>434.82222444324242</v>
      </c>
      <c r="CZ199" s="60">
        <f t="shared" si="208"/>
        <v>269.61868559913393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0">
        <f t="shared" si="191"/>
        <v>293.33333333333616</v>
      </c>
      <c r="S200" s="60">
        <f ca="1">AVERAGE(OFFSET($R$3,0,0,'Données projet'!$E$9+1,1))-AVERAGE(OFFSET($H$3,0,0,'Données projet'!$E$9+1,1))</f>
        <v>371.95849973474657</v>
      </c>
      <c r="T200" s="60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0">
        <f t="shared" si="193"/>
        <v>293.33333333333633</v>
      </c>
      <c r="AN200" s="60">
        <f ca="1">AVERAGE(OFFSET($AM$3,0,0,'Données projet'!$E$10+1,1))-AVERAGE(OFFSET($H$3,0,0,'Données projet'!$E$10+1,1))</f>
        <v>389.12604446638119</v>
      </c>
      <c r="AO200" s="60">
        <f t="shared" si="205"/>
        <v>243.23852967152732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317.99999999999972</v>
      </c>
      <c r="BE200" s="14">
        <f>BD200*VLOOKUP('Données projet'!$B$11,Paramètres!$A$1:$I$89,3,0)*VLOOKUP('Données projet'!$B$11,Paramètres!$A$1:$I$89,5,0)</f>
        <v>233.1575999999998</v>
      </c>
      <c r="BF200" s="14">
        <f t="shared" si="167"/>
        <v>56.964885721091697</v>
      </c>
      <c r="BG200" s="22">
        <f t="shared" si="168"/>
        <v>505.29666263090093</v>
      </c>
      <c r="BH200" s="60">
        <f t="shared" si="194"/>
        <v>798.62999596423424</v>
      </c>
      <c r="BI200" s="60">
        <f ca="1">AVERAGE(OFFSET($BH$3,0,0,'Données projet'!$E$11+1,1))-AVERAGE(OFFSET($H$3,0,0,'Données projet'!$E$11+1,1))</f>
        <v>327.81662150328646</v>
      </c>
      <c r="BJ200" s="60">
        <f t="shared" si="206"/>
        <v>320.24200483294322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0.45841750924386299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0.45841750924386299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-9.2222762759774927E-14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183.76011586303667</v>
      </c>
      <c r="CE200" s="60">
        <f t="shared" si="207"/>
        <v>174.66985829331708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1.223725121235475E-13</v>
      </c>
      <c r="CV200" s="14">
        <f t="shared" si="173"/>
        <v>1.7956824466038182E-12</v>
      </c>
      <c r="CW200" s="22">
        <f t="shared" si="174"/>
        <v>3.3406123864501612E-12</v>
      </c>
      <c r="CX200" s="60">
        <f t="shared" si="196"/>
        <v>293.33333333333667</v>
      </c>
      <c r="CY200" s="60">
        <f ca="1">AVERAGE(OFFSET($CX$3,0,0,'Données projet'!$E$13+1,1))-AVERAGE(OFFSET($H$3,0,0,'Données projet'!$E$13+1,1))</f>
        <v>434.82222444324242</v>
      </c>
      <c r="CZ200" s="60">
        <f t="shared" si="208"/>
        <v>269.61868559913393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0">
        <f t="shared" si="191"/>
        <v>293.33333333333616</v>
      </c>
      <c r="S201" s="60">
        <f ca="1">AVERAGE(OFFSET($R$3,0,0,'Données projet'!$E$9+1,1))-AVERAGE(OFFSET($H$3,0,0,'Données projet'!$E$9+1,1))</f>
        <v>371.95849973474657</v>
      </c>
      <c r="T201" s="60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0">
        <f t="shared" si="193"/>
        <v>293.33333333333633</v>
      </c>
      <c r="AN201" s="60">
        <f ca="1">AVERAGE(OFFSET($AM$3,0,0,'Données projet'!$E$10+1,1))-AVERAGE(OFFSET($H$3,0,0,'Données projet'!$E$10+1,1))</f>
        <v>389.12604446638119</v>
      </c>
      <c r="AO201" s="60">
        <f t="shared" si="205"/>
        <v>243.23852967152732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317.99999999999972</v>
      </c>
      <c r="BE201" s="14">
        <f>BD201*VLOOKUP('Données projet'!$B$11,Paramètres!$A$1:$I$89,3,0)*VLOOKUP('Données projet'!$B$11,Paramètres!$A$1:$I$89,5,0)</f>
        <v>233.1575999999998</v>
      </c>
      <c r="BF201" s="14">
        <f t="shared" si="167"/>
        <v>56.964885721091697</v>
      </c>
      <c r="BG201" s="22">
        <f t="shared" si="168"/>
        <v>505.29666263090093</v>
      </c>
      <c r="BH201" s="60">
        <f t="shared" si="194"/>
        <v>798.62999596423424</v>
      </c>
      <c r="BI201" s="60">
        <f ca="1">AVERAGE(OFFSET($BH$3,0,0,'Données projet'!$E$11+1,1))-AVERAGE(OFFSET($H$3,0,0,'Données projet'!$E$11+1,1))</f>
        <v>327.81662150328646</v>
      </c>
      <c r="BJ201" s="60">
        <f t="shared" si="206"/>
        <v>320.24200483294322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0.44942822149466255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0.44942822149466255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-9.2222762759774927E-14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183.76011586303667</v>
      </c>
      <c r="CE201" s="60">
        <f t="shared" si="207"/>
        <v>174.66985829331708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1.223725121235475E-13</v>
      </c>
      <c r="CV201" s="14">
        <f t="shared" si="173"/>
        <v>1.7956824466038182E-12</v>
      </c>
      <c r="CW201" s="22">
        <f t="shared" si="174"/>
        <v>3.3406123864501612E-12</v>
      </c>
      <c r="CX201" s="60">
        <f t="shared" si="196"/>
        <v>293.33333333333667</v>
      </c>
      <c r="CY201" s="60">
        <f ca="1">AVERAGE(OFFSET($CX$3,0,0,'Données projet'!$E$13+1,1))-AVERAGE(OFFSET($H$3,0,0,'Données projet'!$E$13+1,1))</f>
        <v>434.82222444324242</v>
      </c>
      <c r="CZ201" s="60">
        <f t="shared" si="208"/>
        <v>269.61868559913393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0">
        <f t="shared" si="191"/>
        <v>293.33333333333616</v>
      </c>
      <c r="S202" s="60">
        <f ca="1">AVERAGE(OFFSET($R$3,0,0,'Données projet'!$E$9+1,1))-AVERAGE(OFFSET($H$3,0,0,'Données projet'!$E$9+1,1))</f>
        <v>371.95849973474657</v>
      </c>
      <c r="T202" s="60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0">
        <f t="shared" si="193"/>
        <v>293.33333333333633</v>
      </c>
      <c r="AN202" s="60">
        <f ca="1">AVERAGE(OFFSET($AM$3,0,0,'Données projet'!$E$10+1,1))-AVERAGE(OFFSET($H$3,0,0,'Données projet'!$E$10+1,1))</f>
        <v>389.12604446638119</v>
      </c>
      <c r="AO202" s="60">
        <f t="shared" si="205"/>
        <v>243.23852967152732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317.99999999999972</v>
      </c>
      <c r="BE202" s="14">
        <f>BD202*VLOOKUP('Données projet'!$B$11,Paramètres!$A$1:$I$89,3,0)*VLOOKUP('Données projet'!$B$11,Paramètres!$A$1:$I$89,5,0)</f>
        <v>233.1575999999998</v>
      </c>
      <c r="BF202" s="14">
        <f t="shared" si="167"/>
        <v>56.964885721091697</v>
      </c>
      <c r="BG202" s="22">
        <f t="shared" si="168"/>
        <v>505.29666263090093</v>
      </c>
      <c r="BH202" s="60">
        <f t="shared" si="194"/>
        <v>798.62999596423424</v>
      </c>
      <c r="BI202" s="60">
        <f ca="1">AVERAGE(OFFSET($BH$3,0,0,'Données projet'!$E$11+1,1))-AVERAGE(OFFSET($H$3,0,0,'Données projet'!$E$11+1,1))</f>
        <v>327.81662150328646</v>
      </c>
      <c r="BJ202" s="60">
        <f t="shared" si="206"/>
        <v>320.24200483294322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0.44061520819529981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0.44061520819529981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-9.2222762759774927E-14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183.76011586303667</v>
      </c>
      <c r="CE202" s="60">
        <f t="shared" si="207"/>
        <v>174.66985829331708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1.223725121235475E-13</v>
      </c>
      <c r="CV202" s="14">
        <f t="shared" si="173"/>
        <v>1.7956824466038182E-12</v>
      </c>
      <c r="CW202" s="22">
        <f t="shared" si="174"/>
        <v>3.3406123864501612E-12</v>
      </c>
      <c r="CX202" s="60">
        <f t="shared" si="196"/>
        <v>293.33333333333667</v>
      </c>
      <c r="CY202" s="60">
        <f ca="1">AVERAGE(OFFSET($CX$3,0,0,'Données projet'!$E$13+1,1))-AVERAGE(OFFSET($H$3,0,0,'Données projet'!$E$13+1,1))</f>
        <v>434.82222444324242</v>
      </c>
      <c r="CZ202" s="60">
        <f t="shared" si="208"/>
        <v>269.61868559913393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0">
        <f t="shared" si="191"/>
        <v>293.33333333333616</v>
      </c>
      <c r="S203" s="60">
        <f ca="1">AVERAGE(OFFSET($R$3,0,0,'Données projet'!$E$9+1,1))-AVERAGE(OFFSET($H$3,0,0,'Données projet'!$E$9+1,1))</f>
        <v>371.95849973474657</v>
      </c>
      <c r="T203" s="60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0">
        <f t="shared" si="193"/>
        <v>293.33333333333633</v>
      </c>
      <c r="AN203" s="60">
        <f ca="1">AVERAGE(OFFSET($AM$3,0,0,'Données projet'!$E$10+1,1))-AVERAGE(OFFSET($H$3,0,0,'Données projet'!$E$10+1,1))</f>
        <v>389.12604446638119</v>
      </c>
      <c r="AO203" s="60">
        <f t="shared" si="205"/>
        <v>243.23852967152732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317.99999999999972</v>
      </c>
      <c r="BE203" s="14">
        <f>BD203*VLOOKUP('Données projet'!$B$11,Paramètres!$A$1:$I$89,3,0)*VLOOKUP('Données projet'!$B$11,Paramètres!$A$1:$I$89,5,0)</f>
        <v>233.1575999999998</v>
      </c>
      <c r="BF203" s="14">
        <f t="shared" si="167"/>
        <v>56.964885721091697</v>
      </c>
      <c r="BG203" s="22">
        <f t="shared" si="168"/>
        <v>505.29666263090093</v>
      </c>
      <c r="BH203" s="60">
        <f t="shared" si="194"/>
        <v>798.62999596423424</v>
      </c>
      <c r="BI203" s="60">
        <f ca="1">AVERAGE(OFFSET($BH$3,0,0,'Données projet'!$E$11+1,1))-AVERAGE(OFFSET($H$3,0,0,'Données projet'!$E$11+1,1))</f>
        <v>327.81662150328646</v>
      </c>
      <c r="BJ203" s="60">
        <f t="shared" si="206"/>
        <v>320.24200483294322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0.43197501271133026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0.43197501271133026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-9.2222762759774927E-14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183.76011586303667</v>
      </c>
      <c r="CE203" s="60">
        <f t="shared" si="207"/>
        <v>174.66985829331708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1.223725121235475E-13</v>
      </c>
      <c r="CV203" s="14">
        <f t="shared" si="173"/>
        <v>1.7956824466038182E-12</v>
      </c>
      <c r="CW203" s="22">
        <f t="shared" si="174"/>
        <v>3.3406123864501612E-12</v>
      </c>
      <c r="CX203" s="60">
        <f t="shared" si="196"/>
        <v>293.33333333333667</v>
      </c>
      <c r="CY203" s="60">
        <f ca="1">AVERAGE(OFFSET($CX$3,0,0,'Données projet'!$E$13+1,1))-AVERAGE(OFFSET($H$3,0,0,'Données projet'!$E$13+1,1))</f>
        <v>434.82222444324242</v>
      </c>
      <c r="CZ203" s="60">
        <f t="shared" si="208"/>
        <v>269.61868559913393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1.185906184594963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1.185906184594963</v>
      </c>
      <c r="BA205" s="86">
        <f>EXP(LN('Données projet'!B88)/'Données projet'!A88)</f>
        <v>1.2709816152101407</v>
      </c>
      <c r="BV205" s="86">
        <f>EXP(LN('Données projet'!B114)/'Données projet'!A114)</f>
        <v>1.1554831727638066</v>
      </c>
      <c r="CQ205" s="86">
        <f>EXP(LN('Données projet'!B140)/'Données projet'!A140)</f>
        <v>1.185906184594963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O25" sqref="O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0.94499999999999995</v>
      </c>
      <c r="C6" s="154">
        <f ca="1">IF(OR('Données projet'!B9="",'Données projet'!C9="",'Données projet'!C9=0%),0,Calculateur!S3)</f>
        <v>371.95849973474657</v>
      </c>
      <c r="D6" s="154">
        <f>IF(OR('Données projet'!B9="",'Données projet'!C9="",'Données projet'!C9=0%),0,Calculateur!T3)</f>
        <v>233.32640143610547</v>
      </c>
      <c r="E6" s="154">
        <f ca="1">MIN(C6,D6)</f>
        <v>233.32640143610547</v>
      </c>
      <c r="F6" s="154">
        <f ca="1">E6*B6</f>
        <v>220.49344935711966</v>
      </c>
      <c r="G6" s="154">
        <f ca="1">F6*(100%-'Données projet'!$C$24)*(100%-'Données projet'!$C$25)*(100%-'Données projet'!$C$26)*(100%-'Données projet'!$C$27)</f>
        <v>168.67748875819655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6.8512499999999994</v>
      </c>
      <c r="K6" s="158">
        <f>J6*(100%-'Données projet'!$C$24)*(100%-'Données projet'!$C$25)*(100%-'Données projet'!$C$26)*(100%-'Données projet'!$C$27)</f>
        <v>5.2412062499999994</v>
      </c>
      <c r="L6" s="159">
        <f ca="1">G6+I6+K6</f>
        <v>173.91869500819655</v>
      </c>
      <c r="M6" s="25">
        <f ca="1">L6/B6</f>
        <v>184.04094709862071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charme</v>
      </c>
      <c r="B7" s="161">
        <f>'Données projet'!D10</f>
        <v>0.21600000000000003</v>
      </c>
      <c r="C7" s="154">
        <f ca="1">IF(OR('Données projet'!B10="",'Données projet'!C10="",'Données projet'!C10=0%),0,Calculateur!AN3)</f>
        <v>389.12604446638119</v>
      </c>
      <c r="D7" s="154">
        <f>IF(OR('Données projet'!B10="",'Données projet'!C10="",'Données projet'!C10=0%),0,Calculateur!AO3)</f>
        <v>243.23852967152732</v>
      </c>
      <c r="E7" s="154">
        <f t="shared" ref="E7:E15" ca="1" si="0">MIN(C7,D7)</f>
        <v>243.23852967152732</v>
      </c>
      <c r="F7" s="154">
        <f t="shared" ref="F7:F15" ca="1" si="1">E7*B7</f>
        <v>52.539522409049908</v>
      </c>
      <c r="G7" s="154">
        <f ca="1">F7*(100%-'Données projet'!$C$24)*(100%-'Données projet'!$C$25)*(100%-'Données projet'!$C$26)*(100%-'Données projet'!$C$27)</f>
        <v>40.192734642923185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1.5660000000000003</v>
      </c>
      <c r="K7" s="158">
        <f>J7*(100%-'Données projet'!$C$24)*(100%-'Données projet'!$C$25)*(100%-'Données projet'!$C$26)*(100%-'Données projet'!$C$27)</f>
        <v>1.1979900000000001</v>
      </c>
      <c r="L7" s="159">
        <f t="shared" ref="L7:L15" ca="1" si="2">G7+I7+K7</f>
        <v>41.390724642923182</v>
      </c>
      <c r="M7" s="25">
        <f ca="1">L7/B7</f>
        <v>191.6237251987184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châtaignier</v>
      </c>
      <c r="B8" s="161">
        <f>'Données projet'!D11</f>
        <v>0.13500000000000001</v>
      </c>
      <c r="C8" s="154">
        <f ca="1">IF(OR('Données projet'!B11="",'Données projet'!C11="",'Données projet'!C11=0%),0,Calculateur!BI3)</f>
        <v>327.81662150328646</v>
      </c>
      <c r="D8" s="154">
        <f>IF(OR('Données projet'!B11="",'Données projet'!C11="",'Données projet'!C11=0%),0,Calculateur!BJ3)</f>
        <v>320.24200483294322</v>
      </c>
      <c r="E8" s="154">
        <f t="shared" ca="1" si="0"/>
        <v>320.24200483294322</v>
      </c>
      <c r="F8" s="154">
        <f t="shared" ca="1" si="1"/>
        <v>43.232670652447339</v>
      </c>
      <c r="G8" s="154">
        <f ca="1">F8*(100%-'Données projet'!$C$24)*(100%-'Données projet'!$C$25)*(100%-'Données projet'!$C$26)*(100%-'Données projet'!$C$27)</f>
        <v>33.072993049122211</v>
      </c>
      <c r="H8" s="162">
        <f>IF(OR('Données projet'!B11="",'Données projet'!C11="",'Données projet'!C11=0%),0,AVERAGE(Calculateur!$BS$3:$BS$33)*B8)</f>
        <v>0.25402504117097824</v>
      </c>
      <c r="I8" s="156">
        <f>H8*(100%-'Données projet'!$C$24)*(100%-'Données projet'!$C$25)*(100%-'Données projet'!$C$26)*(100%-'Données projet'!$C$27)</f>
        <v>0.19432915649579835</v>
      </c>
      <c r="J8" s="157">
        <f>IF(OR('Données projet'!B11="",'Données projet'!C11="",'Données projet'!C11=0%),0,SUM(Calculateur!$BL$3:$BL$33)*VLOOKUP('Données projet'!$B$11,Paramètres!$A$1:$I$89,9,0)*B8)</f>
        <v>4.6237500000000002</v>
      </c>
      <c r="K8" s="158">
        <f>J8*(100%-'Données projet'!$C$24)*(100%-'Données projet'!$C$25)*(100%-'Données projet'!$C$26)*(100%-'Données projet'!$C$27)</f>
        <v>3.5371687500000002</v>
      </c>
      <c r="L8" s="159">
        <f t="shared" ca="1" si="2"/>
        <v>36.804490955618007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noyer</v>
      </c>
      <c r="B9" s="161">
        <f>'Données projet'!D12</f>
        <v>2.7000000000000003E-2</v>
      </c>
      <c r="C9" s="154">
        <f ca="1">IF(OR('Données projet'!B12="",'Données projet'!C12="",'Données projet'!C12=0%),0,Calculateur!CD3)</f>
        <v>183.76011586303667</v>
      </c>
      <c r="D9" s="154">
        <f>IF(OR('Données projet'!B12="",'Données projet'!C12="",'Données projet'!C12=0%),0,Calculateur!CE3)</f>
        <v>174.66985829331708</v>
      </c>
      <c r="E9" s="154">
        <f t="shared" ca="1" si="0"/>
        <v>174.66985829331708</v>
      </c>
      <c r="F9" s="154">
        <f t="shared" ca="1" si="1"/>
        <v>4.7160861739195612</v>
      </c>
      <c r="G9" s="154">
        <f ca="1">F9*(100%-'Données projet'!$C$24)*(100%-'Données projet'!$C$25)*(100%-'Données projet'!$C$26)*(100%-'Données projet'!$C$27)</f>
        <v>3.6078059230484643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0.20925000000000002</v>
      </c>
      <c r="K9" s="158">
        <f>J9*(100%-'Données projet'!$C$24)*(100%-'Données projet'!$C$25)*(100%-'Données projet'!$C$26)*(100%-'Données projet'!$C$27)</f>
        <v>0.16007625</v>
      </c>
      <c r="L9" s="159">
        <f t="shared" ca="1" si="2"/>
        <v>3.7678821730484642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cormier</v>
      </c>
      <c r="B10" s="161">
        <f>'Données projet'!D13</f>
        <v>2.7000000000000003E-2</v>
      </c>
      <c r="C10" s="154">
        <f ca="1">IF(OR('Données projet'!B13="",'Données projet'!C13="",'Données projet'!C13=0%),0,Calculateur!CY3)</f>
        <v>434.82222444324242</v>
      </c>
      <c r="D10" s="154">
        <f>IF(OR('Données projet'!B13="",'Données projet'!C13="",'Données projet'!C13=0%),0,Calculateur!CZ3)</f>
        <v>269.61868559913393</v>
      </c>
      <c r="E10" s="154">
        <f t="shared" ca="1" si="0"/>
        <v>269.61868559913393</v>
      </c>
      <c r="F10" s="154">
        <f t="shared" ca="1" si="1"/>
        <v>7.2797045111766172</v>
      </c>
      <c r="G10" s="154">
        <f ca="1">F10*(100%-'Données projet'!$C$24)*(100%-'Données projet'!$C$25)*(100%-'Données projet'!$C$26)*(100%-'Données projet'!$C$27)</f>
        <v>5.5689739510501122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0.19575000000000004</v>
      </c>
      <c r="K10" s="158">
        <f>J10*(100%-'Données projet'!$C$24)*(100%-'Données projet'!$C$25)*(100%-'Données projet'!$C$26)*(100%-'Données projet'!$C$27)</f>
        <v>0.14974875000000001</v>
      </c>
      <c r="L10" s="159">
        <f t="shared" ca="1" si="2"/>
        <v>5.7187227010501118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328.26143310371305</v>
      </c>
      <c r="G16" s="173">
        <f t="shared" ca="1" si="3"/>
        <v>251.11999632434052</v>
      </c>
      <c r="H16" s="174">
        <f t="shared" si="3"/>
        <v>0.25402504117097824</v>
      </c>
      <c r="I16" s="174">
        <f t="shared" si="3"/>
        <v>0.19432915649579835</v>
      </c>
      <c r="J16" s="175">
        <f t="shared" si="3"/>
        <v>13.446000000000002</v>
      </c>
      <c r="K16" s="175">
        <f t="shared" si="3"/>
        <v>10.28619</v>
      </c>
      <c r="L16" s="176">
        <f t="shared" ca="1" si="3"/>
        <v>261.60051548083629</v>
      </c>
      <c r="M16" s="25">
        <f ca="1">L16/6.42</f>
        <v>40.747743844367022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charme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châtaignier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noyer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4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88">
        <f>'Données projet'!D9</f>
        <v>0.94499999999999995</v>
      </c>
      <c r="V10" s="187">
        <f>U10*T10</f>
        <v>543.16273459145179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charme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486.6196924968084</v>
      </c>
      <c r="U11" s="188">
        <f>'Données projet'!D10</f>
        <v>0.21600000000000003</v>
      </c>
      <c r="V11" s="187">
        <f t="shared" ref="V11" si="0">U11*T11</f>
        <v>105.10985357931062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châtaignier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1620.5716154522056</v>
      </c>
      <c r="U12" s="188">
        <f>'Données projet'!D11</f>
        <v>0.13500000000000001</v>
      </c>
      <c r="V12" s="187">
        <f t="shared" ref="V12:V19" si="1">U12*T12</f>
        <v>218.77716808604777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noyer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741.75837483324858</v>
      </c>
      <c r="U13" s="188">
        <f>'Données projet'!D12</f>
        <v>2.7000000000000003E-2</v>
      </c>
      <c r="V13" s="187">
        <f t="shared" si="1"/>
        <v>20.027476120497713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cormier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531.47569510198491</v>
      </c>
      <c r="U14" s="188">
        <f>'Données projet'!D13</f>
        <v>2.7000000000000003E-2</v>
      </c>
      <c r="V14" s="187">
        <f t="shared" si="1"/>
        <v>14.349843767753594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6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6"/>
      <c r="H16" s="201"/>
      <c r="I16" s="202"/>
      <c r="J16" s="214"/>
      <c r="K16" s="223"/>
      <c r="L16" s="322" t="s">
        <v>254</v>
      </c>
      <c r="M16" s="323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6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6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6"/>
      <c r="H19" s="230" t="s">
        <v>178</v>
      </c>
      <c r="I19" s="230" t="s">
        <v>287</v>
      </c>
      <c r="J19" s="258"/>
      <c r="K19" s="181"/>
      <c r="L19" s="322" t="s">
        <v>288</v>
      </c>
      <c r="M19" s="323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6"/>
      <c r="H20" s="201">
        <v>0</v>
      </c>
      <c r="I20" s="202">
        <f>6685/1.35</f>
        <v>4951.8518518518513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f>2750/1.35</f>
        <v>2037.037037037037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>
        <v>2</v>
      </c>
      <c r="I22" s="202">
        <f>1666/1.35</f>
        <v>1234.0740740740739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25</v>
      </c>
      <c r="B23" s="191">
        <f>'Données projet'!D36</f>
        <v>8</v>
      </c>
      <c r="C23" s="290">
        <v>4</v>
      </c>
      <c r="D23" s="192">
        <f>B23*C23</f>
        <v>32</v>
      </c>
      <c r="E23" s="204"/>
      <c r="F23" s="259"/>
      <c r="H23" s="201">
        <v>3</v>
      </c>
      <c r="I23" s="202">
        <v>1234</v>
      </c>
      <c r="K23" s="223"/>
      <c r="L23" s="324" t="s">
        <v>260</v>
      </c>
      <c r="M23" s="324"/>
      <c r="N23" s="324"/>
      <c r="O23" s="25"/>
      <c r="P23" s="25"/>
      <c r="Q23" s="263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-11400.580482679907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21</v>
      </c>
      <c r="C24" s="290">
        <v>8</v>
      </c>
      <c r="D24" s="192">
        <f t="shared" ref="D24:D42" si="2">B24*C24</f>
        <v>168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35</v>
      </c>
      <c r="B25" s="191">
        <f>'Données projet'!D38</f>
        <v>21</v>
      </c>
      <c r="C25" s="290">
        <v>10</v>
      </c>
      <c r="D25" s="192">
        <f t="shared" si="2"/>
        <v>210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40">
        <f ca="1">T23-T24</f>
        <v>-11400.580482679907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40</v>
      </c>
      <c r="B26" s="191">
        <f>'Données projet'!D39</f>
        <v>21</v>
      </c>
      <c r="C26" s="290">
        <v>10</v>
      </c>
      <c r="D26" s="192">
        <f t="shared" si="2"/>
        <v>210</v>
      </c>
      <c r="E26" s="204"/>
      <c r="F26" s="262"/>
      <c r="G26" s="257"/>
      <c r="H26" s="201"/>
      <c r="I26" s="202"/>
      <c r="K26" s="223"/>
      <c r="L26" s="327" t="s">
        <v>258</v>
      </c>
      <c r="M26" s="328"/>
      <c r="N26" s="328"/>
      <c r="O26" s="328"/>
      <c r="P26" s="329"/>
      <c r="Q26" s="263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45</v>
      </c>
      <c r="B27" s="191">
        <f>'Données projet'!D40</f>
        <v>21</v>
      </c>
      <c r="C27" s="290">
        <v>10</v>
      </c>
      <c r="D27" s="192">
        <f t="shared" si="2"/>
        <v>210</v>
      </c>
      <c r="E27" s="204"/>
      <c r="F27" s="262"/>
      <c r="G27" s="257"/>
      <c r="H27" s="201"/>
      <c r="I27" s="202"/>
      <c r="K27" s="223"/>
      <c r="L27" s="330"/>
      <c r="M27" s="331"/>
      <c r="N27" s="331"/>
      <c r="O27" s="331"/>
      <c r="P27" s="332"/>
      <c r="Q27" s="263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50</v>
      </c>
      <c r="B28" s="191">
        <f>'Données projet'!D41</f>
        <v>21</v>
      </c>
      <c r="C28" s="290">
        <v>10</v>
      </c>
      <c r="D28" s="192">
        <f t="shared" si="2"/>
        <v>210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55</v>
      </c>
      <c r="B29" s="191">
        <f>'Données projet'!D42</f>
        <v>21</v>
      </c>
      <c r="C29" s="290">
        <v>15</v>
      </c>
      <c r="D29" s="192">
        <f t="shared" si="2"/>
        <v>315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60</v>
      </c>
      <c r="B30" s="191">
        <f>'Données projet'!D43</f>
        <v>21</v>
      </c>
      <c r="C30" s="290">
        <v>15</v>
      </c>
      <c r="D30" s="192">
        <f t="shared" si="2"/>
        <v>315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65</v>
      </c>
      <c r="B31" s="191">
        <f>'Données projet'!D44</f>
        <v>21</v>
      </c>
      <c r="C31" s="290">
        <v>15</v>
      </c>
      <c r="D31" s="192">
        <f t="shared" si="2"/>
        <v>315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70</v>
      </c>
      <c r="B32" s="191">
        <f>'Données projet'!D45</f>
        <v>21</v>
      </c>
      <c r="C32" s="290">
        <v>15</v>
      </c>
      <c r="D32" s="192">
        <f t="shared" si="2"/>
        <v>315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75</v>
      </c>
      <c r="B33" s="191">
        <f>'Données projet'!D46</f>
        <v>21</v>
      </c>
      <c r="C33" s="290">
        <v>20</v>
      </c>
      <c r="D33" s="192">
        <f t="shared" si="2"/>
        <v>420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80</v>
      </c>
      <c r="B34" s="191">
        <f>'Données projet'!D47</f>
        <v>21</v>
      </c>
      <c r="C34" s="290">
        <v>20</v>
      </c>
      <c r="D34" s="192">
        <f t="shared" si="2"/>
        <v>420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85</v>
      </c>
      <c r="B35" s="191">
        <f>'Données projet'!D48</f>
        <v>21</v>
      </c>
      <c r="C35" s="290">
        <v>20</v>
      </c>
      <c r="D35" s="192">
        <f t="shared" si="2"/>
        <v>420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21</v>
      </c>
      <c r="C36" s="290">
        <v>20</v>
      </c>
      <c r="D36" s="192">
        <f t="shared" si="2"/>
        <v>420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95</v>
      </c>
      <c r="B37" s="191">
        <f>'Données projet'!D50</f>
        <v>21</v>
      </c>
      <c r="C37" s="290">
        <v>30</v>
      </c>
      <c r="D37" s="192">
        <f t="shared" si="2"/>
        <v>630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100</v>
      </c>
      <c r="B38" s="191">
        <f>'Données projet'!D51</f>
        <v>21</v>
      </c>
      <c r="C38" s="290">
        <v>30</v>
      </c>
      <c r="D38" s="192">
        <f t="shared" si="2"/>
        <v>630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105</v>
      </c>
      <c r="B39" s="191">
        <f>'Données projet'!D52</f>
        <v>20</v>
      </c>
      <c r="C39" s="290">
        <v>40</v>
      </c>
      <c r="D39" s="192">
        <f t="shared" si="2"/>
        <v>800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110</v>
      </c>
      <c r="B40" s="191">
        <f>'Données projet'!D53</f>
        <v>19</v>
      </c>
      <c r="C40" s="290">
        <v>50</v>
      </c>
      <c r="D40" s="192">
        <f t="shared" si="2"/>
        <v>950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115</v>
      </c>
      <c r="B41" s="191">
        <f>'Données projet'!D54</f>
        <v>18</v>
      </c>
      <c r="C41" s="290">
        <v>70</v>
      </c>
      <c r="D41" s="192">
        <f t="shared" si="2"/>
        <v>1260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120</v>
      </c>
      <c r="B42" s="191">
        <f>'Données projet'!D55</f>
        <v>284</v>
      </c>
      <c r="C42" s="290">
        <v>150</v>
      </c>
      <c r="D42" s="192">
        <f t="shared" si="2"/>
        <v>42600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charme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25</v>
      </c>
      <c r="B54" s="191">
        <f>'Données projet'!D62</f>
        <v>8</v>
      </c>
      <c r="C54" s="290">
        <v>4</v>
      </c>
      <c r="D54" s="189">
        <f>B54*C54</f>
        <v>32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30</v>
      </c>
      <c r="B55" s="191">
        <f>'Données projet'!D63</f>
        <v>21</v>
      </c>
      <c r="C55" s="290">
        <v>8</v>
      </c>
      <c r="D55" s="189">
        <f t="shared" ref="D55:D73" si="4">B55*C55</f>
        <v>168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35</v>
      </c>
      <c r="B56" s="191">
        <f>'Données projet'!D64</f>
        <v>21</v>
      </c>
      <c r="C56" s="290">
        <v>10</v>
      </c>
      <c r="D56" s="189">
        <f t="shared" si="4"/>
        <v>210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40</v>
      </c>
      <c r="B57" s="191">
        <f>'Données projet'!D65</f>
        <v>21</v>
      </c>
      <c r="C57" s="290">
        <v>10</v>
      </c>
      <c r="D57" s="189">
        <f t="shared" si="4"/>
        <v>210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45</v>
      </c>
      <c r="B58" s="191">
        <f>'Données projet'!D66</f>
        <v>21</v>
      </c>
      <c r="C58" s="290">
        <v>10</v>
      </c>
      <c r="D58" s="189">
        <f t="shared" si="4"/>
        <v>210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50</v>
      </c>
      <c r="B59" s="191">
        <f>'Données projet'!D67</f>
        <v>21</v>
      </c>
      <c r="C59" s="290">
        <v>10</v>
      </c>
      <c r="D59" s="189">
        <f t="shared" si="4"/>
        <v>210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55</v>
      </c>
      <c r="B60" s="191">
        <f>'Données projet'!D68</f>
        <v>21</v>
      </c>
      <c r="C60" s="290">
        <v>15</v>
      </c>
      <c r="D60" s="189">
        <f t="shared" si="4"/>
        <v>315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60</v>
      </c>
      <c r="B61" s="191">
        <f>'Données projet'!D69</f>
        <v>21</v>
      </c>
      <c r="C61" s="290">
        <v>15</v>
      </c>
      <c r="D61" s="189">
        <f t="shared" si="4"/>
        <v>315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65</v>
      </c>
      <c r="B62" s="191">
        <f>'Données projet'!D70</f>
        <v>21</v>
      </c>
      <c r="C62" s="290">
        <v>15</v>
      </c>
      <c r="D62" s="189">
        <f t="shared" si="4"/>
        <v>315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70</v>
      </c>
      <c r="B63" s="191">
        <f>'Données projet'!D71</f>
        <v>21</v>
      </c>
      <c r="C63" s="290">
        <v>15</v>
      </c>
      <c r="D63" s="189">
        <f t="shared" si="4"/>
        <v>315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75</v>
      </c>
      <c r="B64" s="191">
        <f>'Données projet'!D72</f>
        <v>21</v>
      </c>
      <c r="C64" s="290">
        <v>20</v>
      </c>
      <c r="D64" s="189">
        <f t="shared" si="4"/>
        <v>420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80</v>
      </c>
      <c r="B65" s="191">
        <f>'Données projet'!D73</f>
        <v>21</v>
      </c>
      <c r="C65" s="290">
        <v>20</v>
      </c>
      <c r="D65" s="189">
        <f t="shared" si="4"/>
        <v>420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85</v>
      </c>
      <c r="B66" s="191">
        <f>'Données projet'!D74</f>
        <v>21</v>
      </c>
      <c r="C66" s="290">
        <v>20</v>
      </c>
      <c r="D66" s="189">
        <f t="shared" si="4"/>
        <v>420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21</v>
      </c>
      <c r="C67" s="290">
        <v>20</v>
      </c>
      <c r="D67" s="189">
        <f t="shared" si="4"/>
        <v>420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95</v>
      </c>
      <c r="B68" s="191">
        <f>'Données projet'!D76</f>
        <v>21</v>
      </c>
      <c r="C68" s="290">
        <v>30</v>
      </c>
      <c r="D68" s="189">
        <f t="shared" si="4"/>
        <v>630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100</v>
      </c>
      <c r="B69" s="191">
        <f>'Données projet'!D77</f>
        <v>21</v>
      </c>
      <c r="C69" s="290">
        <v>30</v>
      </c>
      <c r="D69" s="189">
        <f t="shared" si="4"/>
        <v>630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105</v>
      </c>
      <c r="B70" s="191">
        <f>'Données projet'!D78</f>
        <v>20</v>
      </c>
      <c r="C70" s="290">
        <v>40</v>
      </c>
      <c r="D70" s="189">
        <f t="shared" si="4"/>
        <v>800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110</v>
      </c>
      <c r="B71" s="191">
        <f>'Données projet'!D79</f>
        <v>19</v>
      </c>
      <c r="C71" s="290">
        <v>50</v>
      </c>
      <c r="D71" s="189">
        <f t="shared" si="4"/>
        <v>950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115</v>
      </c>
      <c r="B72" s="191">
        <f>'Données projet'!D80</f>
        <v>18</v>
      </c>
      <c r="C72" s="290">
        <v>70</v>
      </c>
      <c r="D72" s="189">
        <f t="shared" si="4"/>
        <v>1260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120</v>
      </c>
      <c r="B73" s="191">
        <f>'Données projet'!D81</f>
        <v>284</v>
      </c>
      <c r="C73" s="290">
        <v>120</v>
      </c>
      <c r="D73" s="189">
        <f t="shared" si="4"/>
        <v>34080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châtaignier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15</v>
      </c>
      <c r="B86" s="191">
        <f>'Données projet'!D89</f>
        <v>32</v>
      </c>
      <c r="C86" s="202">
        <v>10</v>
      </c>
      <c r="D86" s="189">
        <f t="shared" ref="D86:D104" si="6">B86*C86</f>
        <v>320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20</v>
      </c>
      <c r="B87" s="191">
        <f>'Données projet'!D90</f>
        <v>35</v>
      </c>
      <c r="C87" s="202">
        <v>15</v>
      </c>
      <c r="D87" s="189">
        <f t="shared" si="6"/>
        <v>525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25</v>
      </c>
      <c r="B88" s="191">
        <f>'Données projet'!D91</f>
        <v>35</v>
      </c>
      <c r="C88" s="202">
        <v>15</v>
      </c>
      <c r="D88" s="189">
        <f t="shared" si="6"/>
        <v>525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30</v>
      </c>
      <c r="B89" s="191">
        <f>'Données projet'!D92</f>
        <v>35</v>
      </c>
      <c r="C89" s="202">
        <v>25</v>
      </c>
      <c r="D89" s="189">
        <f t="shared" si="6"/>
        <v>875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35</v>
      </c>
      <c r="B90" s="191">
        <f>'Données projet'!D93</f>
        <v>35</v>
      </c>
      <c r="C90" s="202">
        <v>30</v>
      </c>
      <c r="D90" s="189">
        <f t="shared" si="6"/>
        <v>1050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40</v>
      </c>
      <c r="B91" s="191">
        <f>'Données projet'!D94</f>
        <v>35</v>
      </c>
      <c r="C91" s="202">
        <v>30</v>
      </c>
      <c r="D91" s="189">
        <f t="shared" si="6"/>
        <v>1050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45</v>
      </c>
      <c r="B92" s="191">
        <f>'Données projet'!D95</f>
        <v>24</v>
      </c>
      <c r="C92" s="202">
        <v>30</v>
      </c>
      <c r="D92" s="189">
        <f t="shared" si="6"/>
        <v>720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50</v>
      </c>
      <c r="B93" s="191">
        <f>'Données projet'!D96</f>
        <v>19</v>
      </c>
      <c r="C93" s="202">
        <v>35</v>
      </c>
      <c r="D93" s="189">
        <f t="shared" si="6"/>
        <v>665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55</v>
      </c>
      <c r="B94" s="191">
        <f>'Données projet'!D97</f>
        <v>16</v>
      </c>
      <c r="C94" s="202">
        <v>45</v>
      </c>
      <c r="D94" s="189">
        <f t="shared" si="6"/>
        <v>720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60</v>
      </c>
      <c r="B95" s="191">
        <f>'Données projet'!D98</f>
        <v>14</v>
      </c>
      <c r="C95" s="202">
        <v>55</v>
      </c>
      <c r="D95" s="189">
        <f t="shared" si="6"/>
        <v>770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65</v>
      </c>
      <c r="B96" s="191">
        <f>'Données projet'!D99</f>
        <v>13</v>
      </c>
      <c r="C96" s="202">
        <v>60</v>
      </c>
      <c r="D96" s="189">
        <f t="shared" si="6"/>
        <v>780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70</v>
      </c>
      <c r="B97" s="191">
        <f>'Données projet'!D100</f>
        <v>13</v>
      </c>
      <c r="C97" s="202">
        <v>60</v>
      </c>
      <c r="D97" s="189">
        <f t="shared" si="6"/>
        <v>780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75</v>
      </c>
      <c r="B98" s="191">
        <f>'Données projet'!D101</f>
        <v>12</v>
      </c>
      <c r="C98" s="202">
        <v>65</v>
      </c>
      <c r="D98" s="189">
        <f t="shared" si="6"/>
        <v>780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80</v>
      </c>
      <c r="B99" s="191">
        <f>'Données projet'!D102</f>
        <v>11</v>
      </c>
      <c r="C99" s="202">
        <v>70</v>
      </c>
      <c r="D99" s="189">
        <f t="shared" si="6"/>
        <v>770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noyer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3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14</v>
      </c>
      <c r="C117" s="202">
        <v>10</v>
      </c>
      <c r="D117" s="189">
        <f t="shared" ref="D117:D135" si="8">B117*C117</f>
        <v>140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14</v>
      </c>
      <c r="C118" s="202">
        <v>15</v>
      </c>
      <c r="D118" s="189">
        <f t="shared" si="8"/>
        <v>210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14</v>
      </c>
      <c r="C119" s="202">
        <v>25</v>
      </c>
      <c r="D119" s="189">
        <f t="shared" si="8"/>
        <v>350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14</v>
      </c>
      <c r="C120" s="202">
        <v>30</v>
      </c>
      <c r="D120" s="189">
        <f t="shared" si="8"/>
        <v>420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14</v>
      </c>
      <c r="C121" s="202">
        <v>30</v>
      </c>
      <c r="D121" s="189">
        <f t="shared" si="8"/>
        <v>420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11</v>
      </c>
      <c r="C122" s="202">
        <v>30</v>
      </c>
      <c r="D122" s="189">
        <f t="shared" si="8"/>
        <v>330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9</v>
      </c>
      <c r="C123" s="202">
        <v>35</v>
      </c>
      <c r="D123" s="189">
        <f t="shared" si="8"/>
        <v>315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7</v>
      </c>
      <c r="C124" s="202">
        <v>45</v>
      </c>
      <c r="D124" s="189">
        <f t="shared" si="8"/>
        <v>315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6</v>
      </c>
      <c r="C125" s="202">
        <v>55</v>
      </c>
      <c r="D125" s="189">
        <f t="shared" si="8"/>
        <v>330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5</v>
      </c>
      <c r="C126" s="202">
        <v>60</v>
      </c>
      <c r="D126" s="189">
        <f t="shared" si="8"/>
        <v>300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4</v>
      </c>
      <c r="C127" s="202">
        <v>60</v>
      </c>
      <c r="D127" s="189">
        <f t="shared" si="8"/>
        <v>240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159</v>
      </c>
      <c r="C128" s="202">
        <v>65</v>
      </c>
      <c r="D128" s="189">
        <f t="shared" si="8"/>
        <v>10335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>
        <v>70</v>
      </c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>
        <v>120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5">
        <f>'Données projet'!D140</f>
        <v>8</v>
      </c>
      <c r="C147" s="290">
        <v>4</v>
      </c>
      <c r="D147" s="192">
        <f>B147*C147</f>
        <v>32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5">
        <f>'Données projet'!D141</f>
        <v>21</v>
      </c>
      <c r="C148" s="290">
        <v>8</v>
      </c>
      <c r="D148" s="192">
        <f t="shared" ref="D148:D166" si="10">B148*C148</f>
        <v>168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5">
        <f>'Données projet'!D142</f>
        <v>21</v>
      </c>
      <c r="C149" s="290">
        <v>10</v>
      </c>
      <c r="D149" s="192">
        <f t="shared" si="10"/>
        <v>210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5">
        <f>'Données projet'!D143</f>
        <v>21</v>
      </c>
      <c r="C150" s="290">
        <v>10</v>
      </c>
      <c r="D150" s="192">
        <f t="shared" si="10"/>
        <v>210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5">
        <f>'Données projet'!D144</f>
        <v>21</v>
      </c>
      <c r="C151" s="290">
        <v>10</v>
      </c>
      <c r="D151" s="192">
        <f t="shared" si="10"/>
        <v>210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5">
        <f>'Données projet'!D145</f>
        <v>21</v>
      </c>
      <c r="C152" s="290">
        <v>10</v>
      </c>
      <c r="D152" s="192">
        <f t="shared" si="10"/>
        <v>210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5">
        <f>'Données projet'!D146</f>
        <v>21</v>
      </c>
      <c r="C153" s="290">
        <v>15</v>
      </c>
      <c r="D153" s="192">
        <f t="shared" si="10"/>
        <v>315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5">
        <f>'Données projet'!D147</f>
        <v>21</v>
      </c>
      <c r="C154" s="290">
        <v>15</v>
      </c>
      <c r="D154" s="192">
        <f t="shared" si="10"/>
        <v>315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5">
        <f>'Données projet'!D148</f>
        <v>21</v>
      </c>
      <c r="C155" s="290">
        <v>15</v>
      </c>
      <c r="D155" s="192">
        <f t="shared" si="10"/>
        <v>315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5">
        <f>'Données projet'!D149</f>
        <v>21</v>
      </c>
      <c r="C156" s="290">
        <v>15</v>
      </c>
      <c r="D156" s="192">
        <f t="shared" si="10"/>
        <v>315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5">
        <f>'Données projet'!D150</f>
        <v>21</v>
      </c>
      <c r="C157" s="290">
        <v>20</v>
      </c>
      <c r="D157" s="192">
        <f t="shared" si="10"/>
        <v>420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5">
        <f>'Données projet'!D151</f>
        <v>21</v>
      </c>
      <c r="C158" s="290">
        <v>20</v>
      </c>
      <c r="D158" s="192">
        <f t="shared" si="10"/>
        <v>420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5">
        <f>'Données projet'!D152</f>
        <v>21</v>
      </c>
      <c r="C159" s="290">
        <v>20</v>
      </c>
      <c r="D159" s="192">
        <f t="shared" si="10"/>
        <v>420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21</v>
      </c>
      <c r="C160" s="290">
        <v>20</v>
      </c>
      <c r="D160" s="192">
        <f t="shared" si="10"/>
        <v>420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5">
        <f>'Données projet'!D154</f>
        <v>21</v>
      </c>
      <c r="C161" s="290">
        <v>30</v>
      </c>
      <c r="D161" s="192">
        <f t="shared" si="10"/>
        <v>630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5">
        <f>'Données projet'!D155</f>
        <v>21</v>
      </c>
      <c r="C162" s="290">
        <v>30</v>
      </c>
      <c r="D162" s="192">
        <f t="shared" si="10"/>
        <v>630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5">
        <f>'Données projet'!D156</f>
        <v>20</v>
      </c>
      <c r="C163" s="290">
        <v>40</v>
      </c>
      <c r="D163" s="192">
        <f t="shared" si="10"/>
        <v>800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5">
        <f>'Données projet'!D157</f>
        <v>19</v>
      </c>
      <c r="C164" s="290">
        <v>50</v>
      </c>
      <c r="D164" s="192">
        <f t="shared" si="10"/>
        <v>950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5">
        <f>'Données projet'!D158</f>
        <v>18</v>
      </c>
      <c r="C165" s="290">
        <v>70</v>
      </c>
      <c r="D165" s="192">
        <f t="shared" si="10"/>
        <v>1260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5">
        <f>'Données projet'!D159</f>
        <v>284</v>
      </c>
      <c r="C166" s="290">
        <v>120</v>
      </c>
      <c r="D166" s="192">
        <f t="shared" si="10"/>
        <v>34080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2025-09-04T07:36:37Z</dcterms:modified>
</cp:coreProperties>
</file>