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60 SAUVETERRE-DE-GUYENNE [MOUTE]\Docs LBC\"/>
    </mc:Choice>
  </mc:AlternateContent>
  <xr:revisionPtr revIDLastSave="0" documentId="13_ncr:1_{9FDFBFA3-607B-4DD6-8A48-53CF14967B49}" xr6:coauthVersionLast="47" xr6:coauthVersionMax="47" xr10:uidLastSave="{00000000-0000-0000-0000-000000000000}"/>
  <bookViews>
    <workbookView xWindow="-2892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1">'Données projet'!$A$1:$P$290</definedName>
    <definedName name="_xlnm.Print_Area" localSheetId="5">REE!$A$1:$L$201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F9" i="1" a="1"/>
  <c r="F9" i="1" s="1"/>
  <c r="F10" i="1" l="1" a="1"/>
  <c r="F10" i="1" s="1"/>
  <c r="F14" i="1" a="1"/>
  <c r="F14" i="1" s="1"/>
  <c r="C19" i="7" l="1"/>
  <c r="AF205" i="2" l="1"/>
  <c r="O3" i="2" l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HI7" i="2"/>
  <c r="EA7" i="2"/>
  <c r="EW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X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EW20" i="2"/>
  <c r="FS20" i="2"/>
  <c r="EC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A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FS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FS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H57" i="2"/>
  <c r="HI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V60" i="2"/>
  <c r="EW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FS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I85" i="2"/>
  <c r="EV85" i="2"/>
  <c r="EW85" i="2"/>
  <c r="EC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A105" i="2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I113" i="2"/>
  <c r="EX113" i="2"/>
  <c r="FS113" i="2"/>
  <c r="EC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C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FS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W130" i="2"/>
  <c r="FS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HG145" i="2"/>
  <c r="HH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FS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HH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H155" i="2"/>
  <c r="HG155" i="2"/>
  <c r="EY154" i="2"/>
  <c r="DI154" i="2"/>
  <c r="ED154" i="2"/>
  <c r="EX155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HG156" i="2"/>
  <c r="HH156" i="2"/>
  <c r="HI156" i="2"/>
  <c r="ED155" i="2"/>
  <c r="FS156" i="2"/>
  <c r="EX156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C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DG160" i="2"/>
  <c r="FS160" i="2"/>
  <c r="HI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A161" i="2"/>
  <c r="EX161" i="2"/>
  <c r="ED160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DI161" i="2"/>
  <c r="EY161" i="2"/>
  <c r="EW162" i="2"/>
  <c r="EC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D162" i="2"/>
  <c r="EY162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ED163" i="2"/>
  <c r="EV164" i="2"/>
  <c r="EY163" i="2"/>
  <c r="FR164" i="2"/>
  <c r="DI163" i="2"/>
  <c r="EA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EC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DG167" i="2"/>
  <c r="EA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HI168" i="2"/>
  <c r="EB168" i="2"/>
  <c r="EC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Y171" i="2"/>
  <c r="EV172" i="2"/>
  <c r="EW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EX173" i="2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Y173" i="2"/>
  <c r="HH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B175" i="2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Q178" i="2"/>
  <c r="ED177" i="2"/>
  <c r="HG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D184" i="2"/>
  <c r="EW185" i="2"/>
  <c r="EV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G186" i="2"/>
  <c r="ED185" i="2"/>
  <c r="EW186" i="2"/>
  <c r="FS186" i="2"/>
  <c r="EA186" i="2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Y188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HI193" i="2"/>
  <c r="EA193" i="2"/>
  <c r="EB193" i="2"/>
  <c r="EX193" i="2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CN193" i="2"/>
  <c r="EB194" i="2"/>
  <c r="ED193" i="2"/>
  <c r="EA194" i="2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EA195" i="2"/>
  <c r="HI195" i="2"/>
  <c r="HG195" i="2"/>
  <c r="EB195" i="2"/>
  <c r="ED194" i="2"/>
  <c r="DH195" i="2"/>
  <c r="FQ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HH197" i="2"/>
  <c r="FS197" i="2"/>
  <c r="EY196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H199" i="2"/>
  <c r="EY198" i="2"/>
  <c r="FS199" i="2"/>
  <c r="EW199" i="2"/>
  <c r="EA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DI200" i="2"/>
  <c r="FS201" i="2"/>
  <c r="ED200" i="2"/>
  <c r="EA201" i="2"/>
  <c r="EB201" i="2"/>
  <c r="HH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D201" i="2"/>
  <c r="HG202" i="2"/>
  <c r="HI202" i="2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69" i="2" a="1"/>
  <c r="FY69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EY202" i="2" l="1"/>
  <c r="FY186" i="2" a="1"/>
  <c r="FY186" i="2" s="1"/>
  <c r="EI106" i="2" a="1"/>
  <c r="EI106" i="2" s="1"/>
  <c r="EI198" i="2" a="1"/>
  <c r="EI198" i="2" s="1"/>
  <c r="EI145" i="2" a="1"/>
  <c r="EI145" i="2" s="1"/>
  <c r="CS72" i="2" a="1"/>
  <c r="CS72" i="2" s="1"/>
  <c r="CS24" i="2" a="1"/>
  <c r="CS24" i="2" s="1"/>
  <c r="BC126" i="2" a="1"/>
  <c r="BC126" i="2" s="1"/>
  <c r="CS52" i="2" a="1"/>
  <c r="CS52" i="2" s="1"/>
  <c r="BC82" i="2" a="1"/>
  <c r="BC82" i="2" s="1"/>
  <c r="BC68" i="2" a="1"/>
  <c r="BC68" i="2" s="1"/>
  <c r="DN56" i="2" a="1"/>
  <c r="DN56" i="2" s="1"/>
  <c r="BC58" i="2" a="1"/>
  <c r="BC58" i="2" s="1"/>
  <c r="BC34" i="2" a="1"/>
  <c r="BC34" i="2" s="1"/>
  <c r="AH92" i="2" a="1"/>
  <c r="AH92" i="2" s="1"/>
  <c r="HG203" i="2"/>
  <c r="CS134" i="2" a="1"/>
  <c r="CS134" i="2" s="1"/>
  <c r="CS137" i="2" a="1"/>
  <c r="CS137" i="2" s="1"/>
  <c r="CS38" i="2" a="1"/>
  <c r="CS38" i="2" s="1"/>
  <c r="CS185" i="2" a="1"/>
  <c r="CS185" i="2" s="1"/>
  <c r="CS120" i="2" a="1"/>
  <c r="CS120" i="2" s="1"/>
  <c r="CS66" i="2" a="1"/>
  <c r="CS66" i="2" s="1"/>
  <c r="CS116" i="2" a="1"/>
  <c r="CS116" i="2" s="1"/>
  <c r="CS77" i="2" a="1"/>
  <c r="CS77" i="2" s="1"/>
  <c r="CS114" i="2" a="1"/>
  <c r="CS114" i="2" s="1"/>
  <c r="CS105" i="2" a="1"/>
  <c r="CS105" i="2" s="1"/>
  <c r="CS56" i="2" a="1"/>
  <c r="CS56" i="2" s="1"/>
  <c r="CS161" i="2" a="1"/>
  <c r="CS161" i="2" s="1"/>
  <c r="CS129" i="2" a="1"/>
  <c r="CS129" i="2" s="1"/>
  <c r="DN186" i="2" a="1"/>
  <c r="DN186" i="2" s="1"/>
  <c r="BC47" i="2" a="1"/>
  <c r="BC47" i="2" s="1"/>
  <c r="AH163" i="2" a="1"/>
  <c r="AH163" i="2" s="1"/>
  <c r="FY35" i="2" a="1"/>
  <c r="FY35" i="2" s="1"/>
  <c r="FY50" i="2" a="1"/>
  <c r="FY50" i="2" s="1"/>
  <c r="FY104" i="2" a="1"/>
  <c r="FY104" i="2" s="1"/>
  <c r="FY190" i="2" a="1"/>
  <c r="FY190" i="2" s="1"/>
  <c r="FY78" i="2" a="1"/>
  <c r="FY78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/>
  <c r="DI203" i="2"/>
  <c r="EY203" i="2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6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90" i="2" l="1"/>
  <c r="FJ108" i="2"/>
  <c r="FJ135" i="2"/>
  <c r="FJ93" i="2"/>
  <c r="FJ69" i="2"/>
  <c r="FJ176" i="2"/>
  <c r="FJ21" i="2"/>
  <c r="FJ146" i="2"/>
  <c r="FJ46" i="2"/>
  <c r="FJ185" i="2"/>
  <c r="FJ99" i="2"/>
  <c r="FJ61" i="2"/>
  <c r="FJ169" i="2"/>
  <c r="FJ52" i="2"/>
  <c r="FJ181" i="2"/>
  <c r="FJ73" i="2"/>
  <c r="FJ86" i="2"/>
  <c r="FJ165" i="2"/>
  <c r="FJ16" i="2"/>
  <c r="FJ96" i="2"/>
  <c r="FJ192" i="2"/>
  <c r="FJ203" i="2"/>
  <c r="FJ139" i="2"/>
  <c r="FJ160" i="2"/>
  <c r="FJ80" i="2"/>
  <c r="FJ111" i="2"/>
  <c r="FJ105" i="2"/>
  <c r="FJ27" i="2"/>
  <c r="FJ14" i="2"/>
  <c r="FJ67" i="2"/>
  <c r="FJ155" i="2"/>
  <c r="FJ101" i="2"/>
  <c r="FJ23" i="2"/>
  <c r="FJ161" i="2"/>
  <c r="FJ175" i="2"/>
  <c r="FJ195" i="2"/>
  <c r="FJ182" i="2"/>
  <c r="FJ142" i="2"/>
  <c r="FJ140" i="2"/>
  <c r="FJ45" i="2"/>
  <c r="FJ143" i="2"/>
  <c r="FJ84" i="2"/>
  <c r="FJ154" i="2"/>
  <c r="FJ7" i="2"/>
  <c r="FJ50" i="2"/>
  <c r="FJ134" i="2"/>
  <c r="FJ149" i="2"/>
  <c r="FJ183" i="2"/>
  <c r="FJ8" i="2"/>
  <c r="FJ107" i="2"/>
  <c r="FJ49" i="2"/>
  <c r="FJ114" i="2"/>
  <c r="FJ88" i="2"/>
  <c r="FJ103" i="2"/>
  <c r="FJ115" i="2"/>
  <c r="FJ20" i="2"/>
  <c r="FJ186" i="2"/>
  <c r="FJ180" i="2"/>
  <c r="FJ158" i="2"/>
  <c r="FJ121" i="2"/>
  <c r="FJ98" i="2"/>
  <c r="FJ51" i="2"/>
  <c r="FJ100" i="2"/>
  <c r="FJ191" i="2"/>
  <c r="FJ18" i="2"/>
  <c r="FJ95" i="2"/>
  <c r="FJ55" i="2"/>
  <c r="FJ44" i="2"/>
  <c r="FJ126" i="2"/>
  <c r="FJ5" i="2"/>
  <c r="FJ194" i="2"/>
  <c r="GE188" i="2"/>
  <c r="GE164" i="2"/>
  <c r="GE59" i="2"/>
  <c r="GE80" i="2"/>
  <c r="GE153" i="2"/>
  <c r="GE16" i="2"/>
  <c r="GE203" i="2"/>
  <c r="GE68" i="2"/>
  <c r="GE124" i="2"/>
  <c r="GE123" i="2"/>
  <c r="GE186" i="2"/>
  <c r="GE125" i="2"/>
  <c r="GE131" i="2"/>
  <c r="GE92" i="2"/>
  <c r="GE9" i="2"/>
  <c r="GE179" i="2"/>
  <c r="GE42" i="2"/>
  <c r="GE10" i="2"/>
  <c r="GE17" i="2"/>
  <c r="GE139" i="2"/>
  <c r="GE81" i="2"/>
  <c r="GE158" i="2"/>
  <c r="GE129" i="2"/>
  <c r="GE159" i="2"/>
  <c r="GE3" i="2"/>
  <c r="C14" i="4" s="1"/>
  <c r="E14" i="4" s="1"/>
  <c r="F14" i="4" s="1"/>
  <c r="G14" i="4" s="1"/>
  <c r="L14" i="4" s="1"/>
  <c r="GE11" i="2"/>
  <c r="GE141" i="2"/>
  <c r="GE103" i="2"/>
  <c r="GE95" i="2"/>
  <c r="GE198" i="2"/>
  <c r="GE115" i="2"/>
  <c r="GE122" i="2"/>
  <c r="GE105" i="2"/>
  <c r="GE134" i="2"/>
  <c r="GE178" i="2"/>
  <c r="GE64" i="2"/>
  <c r="GE116" i="2"/>
  <c r="GE19" i="2"/>
  <c r="GE189" i="2"/>
  <c r="GE201" i="2"/>
  <c r="GE72" i="2"/>
  <c r="GE106" i="2"/>
  <c r="GE23" i="2"/>
  <c r="GE77" i="2"/>
  <c r="GE6" i="2"/>
  <c r="GE29" i="2"/>
  <c r="GE91" i="2"/>
  <c r="GE145" i="2"/>
  <c r="GE45" i="2"/>
  <c r="GE44" i="2"/>
  <c r="GE146" i="2"/>
  <c r="GE22" i="2"/>
  <c r="GE172" i="2"/>
  <c r="GE151" i="2"/>
  <c r="GE195" i="2"/>
  <c r="GE82" i="2"/>
  <c r="GE49" i="2"/>
  <c r="GE126" i="2"/>
  <c r="GE79" i="2"/>
  <c r="GE70" i="2"/>
  <c r="GE33" i="2"/>
  <c r="GE190" i="2"/>
  <c r="GE50" i="2"/>
  <c r="GE114" i="2"/>
  <c r="GE183" i="2"/>
  <c r="GE138" i="2"/>
  <c r="GE47" i="2"/>
  <c r="GE147" i="2"/>
  <c r="GE170" i="2"/>
  <c r="GE52" i="2"/>
  <c r="GE133" i="2"/>
  <c r="GE107" i="2"/>
  <c r="GE4" i="2"/>
  <c r="GE53" i="2"/>
  <c r="GE168" i="2"/>
  <c r="GE97" i="2"/>
  <c r="GE86" i="2"/>
  <c r="GE83" i="2"/>
  <c r="GE35" i="2"/>
  <c r="GE27" i="2"/>
  <c r="GE58" i="2"/>
  <c r="GE78" i="2"/>
  <c r="GE112" i="2"/>
  <c r="GE18" i="2"/>
  <c r="GE127" i="2"/>
  <c r="GE20" i="2"/>
  <c r="GE94" i="2"/>
  <c r="GE173" i="2"/>
  <c r="GE89" i="2"/>
  <c r="GE119" i="2"/>
  <c r="GE192" i="2"/>
  <c r="GE130" i="2"/>
  <c r="GE185" i="2"/>
  <c r="GE152" i="2"/>
  <c r="GE136" i="2"/>
  <c r="GE74" i="2"/>
  <c r="GE61" i="2"/>
  <c r="GE75" i="2"/>
  <c r="GE21" i="2"/>
  <c r="GE163" i="2"/>
  <c r="GE171" i="2"/>
  <c r="GE166" i="2"/>
  <c r="GE110" i="2"/>
  <c r="GE174" i="2"/>
  <c r="GE38" i="2"/>
  <c r="GE149" i="2"/>
  <c r="GE157" i="2"/>
  <c r="GE165" i="2"/>
  <c r="GE113" i="2"/>
  <c r="GE39" i="2"/>
  <c r="GE143" i="2"/>
  <c r="GE194" i="2"/>
  <c r="GE111" i="2"/>
  <c r="GE184" i="2"/>
  <c r="GE118" i="2"/>
  <c r="GE51" i="2"/>
  <c r="GE24" i="2"/>
  <c r="GE196" i="2"/>
  <c r="GE191" i="2"/>
  <c r="GE169" i="2"/>
  <c r="GE109" i="2"/>
  <c r="GE46" i="2"/>
  <c r="GE175" i="2"/>
  <c r="GE156" i="2"/>
  <c r="GE41" i="2"/>
  <c r="GE154" i="2"/>
  <c r="GE96" i="2"/>
  <c r="GE36" i="2"/>
  <c r="GE197" i="2"/>
  <c r="GE5" i="2"/>
  <c r="GE15" i="2"/>
  <c r="GE26" i="2"/>
  <c r="GE104" i="2"/>
  <c r="GE160" i="2"/>
  <c r="GE167" i="2"/>
  <c r="GE150" i="2"/>
  <c r="GE187" i="2"/>
  <c r="GE140" i="2"/>
  <c r="GE117" i="2"/>
  <c r="GE63" i="2"/>
  <c r="GE200" i="2"/>
  <c r="GE99" i="2"/>
  <c r="GE84" i="2"/>
  <c r="GE32" i="2"/>
  <c r="GE12" i="2"/>
  <c r="GE93" i="2"/>
  <c r="GE66" i="2"/>
  <c r="GE161" i="2"/>
  <c r="GE85" i="2"/>
  <c r="GE55" i="2"/>
  <c r="GE57" i="2"/>
  <c r="GE137" i="2"/>
  <c r="GE14" i="2"/>
  <c r="GE144" i="2"/>
  <c r="GE180" i="2"/>
  <c r="GE71" i="2"/>
  <c r="GE98" i="2"/>
  <c r="GE90" i="2"/>
  <c r="GE181" i="2"/>
  <c r="GE48" i="2"/>
  <c r="GE13" i="2"/>
  <c r="GE193" i="2"/>
  <c r="GE177" i="2"/>
  <c r="GE69" i="2"/>
  <c r="GE25" i="2"/>
  <c r="GE128" i="2"/>
  <c r="GE182" i="2"/>
  <c r="GE62" i="2"/>
  <c r="GE108" i="2"/>
  <c r="GE54" i="2"/>
  <c r="GE56" i="2"/>
  <c r="GE155" i="2"/>
  <c r="GE199" i="2"/>
  <c r="GE8" i="2"/>
  <c r="GE34" i="2"/>
  <c r="GE101" i="2"/>
  <c r="GE162" i="2"/>
  <c r="GE31" i="2"/>
  <c r="GE120" i="2"/>
  <c r="GE60" i="2"/>
  <c r="GE40" i="2"/>
  <c r="GE28" i="2"/>
  <c r="GE87" i="2"/>
  <c r="GE73" i="2"/>
  <c r="GE135" i="2"/>
  <c r="GE67" i="2"/>
  <c r="GE142" i="2"/>
  <c r="GE65" i="2"/>
  <c r="GE121" i="2"/>
  <c r="GE37" i="2"/>
  <c r="GE88" i="2"/>
  <c r="GE202" i="2"/>
  <c r="GE30" i="2"/>
  <c r="GE176" i="2"/>
  <c r="GE43" i="2"/>
  <c r="GE100" i="2"/>
  <c r="GE76" i="2"/>
  <c r="GE132" i="2"/>
  <c r="GE7" i="2"/>
  <c r="GE148" i="2"/>
  <c r="GE102" i="2"/>
  <c r="FJ136" i="2"/>
  <c r="FJ166" i="2"/>
  <c r="FJ56" i="2"/>
  <c r="FJ102" i="2"/>
  <c r="FJ28" i="2"/>
  <c r="FJ43" i="2"/>
  <c r="FJ124" i="2"/>
  <c r="FJ81" i="2"/>
  <c r="FJ31" i="2"/>
  <c r="FJ189" i="2"/>
  <c r="FJ201" i="2"/>
  <c r="FJ156" i="2"/>
  <c r="FJ37" i="2"/>
  <c r="FJ144" i="2"/>
  <c r="FJ188" i="2"/>
  <c r="FJ152" i="2"/>
  <c r="FJ71" i="2"/>
  <c r="FJ187" i="2"/>
  <c r="FJ170" i="2"/>
  <c r="FJ173" i="2"/>
  <c r="FJ64" i="2"/>
  <c r="FJ202" i="2"/>
  <c r="FJ171" i="2"/>
  <c r="FJ30" i="2"/>
  <c r="FJ47" i="2"/>
  <c r="FJ40" i="2"/>
  <c r="FJ87" i="2"/>
  <c r="FJ92" i="2"/>
  <c r="FJ4" i="2"/>
  <c r="FJ48" i="2"/>
  <c r="FJ168" i="2"/>
  <c r="FJ151" i="2"/>
  <c r="FJ131" i="2"/>
  <c r="FJ199" i="2"/>
  <c r="FJ120" i="2"/>
  <c r="FJ59" i="2"/>
  <c r="FJ200" i="2"/>
  <c r="FJ15" i="2"/>
  <c r="FJ123" i="2"/>
  <c r="FJ94" i="2"/>
  <c r="FJ75" i="2"/>
  <c r="FJ132" i="2"/>
  <c r="FJ79" i="2"/>
  <c r="FJ116" i="2"/>
  <c r="FJ172" i="2"/>
  <c r="FJ10" i="2"/>
  <c r="FJ24" i="2"/>
  <c r="FJ148" i="2"/>
  <c r="FJ163" i="2"/>
  <c r="FJ125" i="2"/>
  <c r="FJ117" i="2"/>
  <c r="FJ198" i="2"/>
  <c r="FJ85" i="2"/>
  <c r="FJ112" i="2"/>
  <c r="FJ138" i="2"/>
  <c r="FJ6" i="2"/>
  <c r="FJ13" i="2"/>
  <c r="FJ141" i="2"/>
  <c r="FJ54" i="2"/>
  <c r="FJ113" i="2"/>
  <c r="FJ130" i="2"/>
  <c r="FJ70" i="2"/>
  <c r="FJ90" i="2"/>
  <c r="FJ162" i="2"/>
  <c r="FJ97" i="2"/>
  <c r="FJ12" i="2"/>
  <c r="FJ11" i="2"/>
  <c r="FJ153" i="2"/>
  <c r="FJ76" i="2"/>
  <c r="FJ110" i="2"/>
  <c r="FJ147" i="2"/>
  <c r="FJ150" i="2"/>
  <c r="FJ78" i="2"/>
  <c r="FJ42" i="2"/>
  <c r="FJ104" i="2"/>
  <c r="FJ159" i="2"/>
  <c r="FJ193" i="2"/>
  <c r="FJ127" i="2"/>
  <c r="FJ83" i="2"/>
  <c r="FJ58" i="2"/>
  <c r="FJ35" i="2"/>
  <c r="FJ178" i="2"/>
  <c r="FJ32" i="2"/>
  <c r="FJ145" i="2"/>
  <c r="FJ129" i="2"/>
  <c r="FJ174" i="2"/>
  <c r="FJ122" i="2"/>
  <c r="FJ119" i="2"/>
  <c r="FJ39" i="2"/>
  <c r="FJ106" i="2"/>
  <c r="FJ22" i="2"/>
  <c r="FJ66" i="2"/>
  <c r="FJ53" i="2"/>
  <c r="FJ197" i="2"/>
  <c r="FJ29" i="2"/>
  <c r="FJ77" i="2"/>
  <c r="FJ68" i="2"/>
  <c r="FJ89" i="2"/>
  <c r="FJ63" i="2"/>
  <c r="FJ34" i="2"/>
  <c r="FJ177" i="2"/>
  <c r="FJ41" i="2"/>
  <c r="FJ33" i="2"/>
  <c r="FJ57" i="2"/>
  <c r="FJ26" i="2"/>
  <c r="FJ3" i="2"/>
  <c r="C13" i="4" s="1"/>
  <c r="E13" i="4" s="1"/>
  <c r="F13" i="4" s="1"/>
  <c r="G13" i="4" s="1"/>
  <c r="L13" i="4" s="1"/>
  <c r="FJ137" i="2"/>
  <c r="FJ17" i="2"/>
  <c r="FJ167" i="2"/>
  <c r="FJ196" i="2"/>
  <c r="FJ36" i="2"/>
  <c r="FJ133" i="2"/>
  <c r="FJ38" i="2"/>
  <c r="FJ19" i="2"/>
  <c r="FJ128" i="2"/>
  <c r="FJ74" i="2"/>
  <c r="FJ157" i="2"/>
  <c r="FJ9" i="2"/>
  <c r="FJ91" i="2"/>
  <c r="FJ82" i="2"/>
  <c r="FJ25" i="2"/>
  <c r="FJ184" i="2"/>
  <c r="FJ62" i="2"/>
  <c r="FJ72" i="2"/>
  <c r="FJ109" i="2"/>
  <c r="FJ118" i="2"/>
  <c r="FJ164" i="2"/>
  <c r="FJ179" i="2"/>
  <c r="FJ6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3" i="2" l="1"/>
  <c r="DT186" i="2"/>
  <c r="DT122" i="2"/>
  <c r="DT27" i="2"/>
  <c r="DT183" i="2"/>
  <c r="DT83" i="2"/>
  <c r="DT44" i="2"/>
  <c r="DT102" i="2"/>
  <c r="DT8" i="2"/>
  <c r="DT30" i="2"/>
  <c r="DT170" i="2"/>
  <c r="DT56" i="2"/>
  <c r="DT132" i="2"/>
  <c r="DT54" i="2"/>
  <c r="DT11" i="2"/>
  <c r="DT71" i="2"/>
  <c r="DT64" i="2"/>
  <c r="DT63" i="2"/>
  <c r="DT50" i="2"/>
  <c r="DT124" i="2"/>
  <c r="DT159" i="2"/>
  <c r="DT26" i="2"/>
  <c r="DT160" i="2"/>
  <c r="DT101" i="2"/>
  <c r="DT152" i="2"/>
  <c r="DT133" i="2"/>
  <c r="DT109" i="2"/>
  <c r="DT117" i="2"/>
  <c r="DT28" i="2"/>
  <c r="DT37" i="2"/>
  <c r="DT51" i="2"/>
  <c r="DT96" i="2"/>
  <c r="DT203" i="2"/>
  <c r="DT166" i="2"/>
  <c r="DT99" i="2"/>
  <c r="DT201" i="2"/>
  <c r="DT98" i="2"/>
  <c r="DT61" i="2"/>
  <c r="DT92" i="2"/>
  <c r="DT134" i="2"/>
  <c r="DT40" i="2"/>
  <c r="DT79" i="2"/>
  <c r="DT17" i="2"/>
  <c r="DT121" i="2"/>
  <c r="DT88" i="2"/>
  <c r="DT48" i="2"/>
  <c r="DT5" i="2"/>
  <c r="DT12" i="2"/>
  <c r="DT162" i="2"/>
  <c r="DT24" i="2"/>
  <c r="DT156" i="2"/>
  <c r="DT112" i="2"/>
  <c r="DT10" i="2"/>
  <c r="DT57" i="2"/>
  <c r="DT155" i="2"/>
  <c r="DT95" i="2"/>
  <c r="DT74" i="2"/>
  <c r="DT62" i="2"/>
  <c r="DT60" i="2"/>
  <c r="DT149" i="2"/>
  <c r="DT120" i="2"/>
  <c r="DT85" i="2"/>
  <c r="DT194" i="2"/>
  <c r="DT52" i="2"/>
  <c r="DT167" i="2"/>
  <c r="DT32" i="2"/>
  <c r="DT69" i="2"/>
  <c r="DT16" i="2"/>
  <c r="DT138" i="2"/>
  <c r="DT18" i="2"/>
  <c r="DT158" i="2"/>
  <c r="DT179" i="2"/>
  <c r="DT77" i="2"/>
  <c r="DT176" i="2"/>
  <c r="DT36" i="2"/>
  <c r="DT127" i="2"/>
  <c r="DT163" i="2"/>
  <c r="DT146" i="2"/>
  <c r="DT202" i="2"/>
  <c r="DT7" i="2"/>
  <c r="DT107" i="2"/>
  <c r="DT178" i="2"/>
  <c r="DT53" i="2"/>
  <c r="DT68" i="2"/>
  <c r="DT45" i="2"/>
  <c r="DT144" i="2"/>
  <c r="DT199" i="2"/>
  <c r="DT103" i="2"/>
  <c r="DT182" i="2"/>
  <c r="DT188" i="2"/>
  <c r="DT193" i="2"/>
  <c r="DT67" i="2"/>
  <c r="DT154" i="2"/>
  <c r="DT90" i="2"/>
  <c r="DT59" i="2"/>
  <c r="DT58" i="2"/>
  <c r="DT9" i="2"/>
  <c r="DT33" i="2"/>
  <c r="DT196" i="2"/>
  <c r="DT171" i="2"/>
  <c r="DT142" i="2"/>
  <c r="DT87" i="2"/>
  <c r="DT145" i="2"/>
  <c r="DT55" i="2"/>
  <c r="DT184" i="2"/>
  <c r="DT82" i="2"/>
  <c r="DT185" i="2"/>
  <c r="DT135" i="2"/>
  <c r="DT78" i="2"/>
  <c r="DT197" i="2"/>
  <c r="DT181" i="2"/>
  <c r="DT39" i="2"/>
  <c r="DT93" i="2"/>
  <c r="DT14" i="2"/>
  <c r="DT177" i="2"/>
  <c r="DT20" i="2"/>
  <c r="DT47" i="2"/>
  <c r="DT195" i="2"/>
  <c r="DT105" i="2"/>
  <c r="DT192" i="2"/>
  <c r="DT161" i="2"/>
  <c r="DT15" i="2"/>
  <c r="DT147" i="2"/>
  <c r="DT110" i="2"/>
  <c r="DT106" i="2"/>
  <c r="DT148" i="2"/>
  <c r="DT6" i="2"/>
  <c r="DT19" i="2"/>
  <c r="DT35" i="2"/>
  <c r="DT65" i="2"/>
  <c r="DT86" i="2"/>
  <c r="DT126" i="2"/>
  <c r="DT189" i="2"/>
  <c r="DT104" i="2"/>
  <c r="DT46" i="2"/>
  <c r="DT168" i="2"/>
  <c r="DT164" i="2"/>
  <c r="DT172" i="2"/>
  <c r="DT22" i="2"/>
  <c r="DT190" i="2"/>
  <c r="DT128" i="2"/>
  <c r="DT116" i="2"/>
  <c r="DT115" i="2"/>
  <c r="DT123" i="2"/>
  <c r="DT73" i="2"/>
  <c r="DT114" i="2"/>
  <c r="DT129" i="2"/>
  <c r="DT137" i="2"/>
  <c r="DT43" i="2"/>
  <c r="DT140" i="2"/>
  <c r="DT108" i="2"/>
  <c r="DT25" i="2"/>
  <c r="DT72" i="2"/>
  <c r="DT151" i="2"/>
  <c r="DT31" i="2"/>
  <c r="DT100" i="2"/>
  <c r="DT66" i="2"/>
  <c r="DT4" i="2"/>
  <c r="DT21" i="2"/>
  <c r="DT81" i="2"/>
  <c r="DT187" i="2"/>
  <c r="DT34" i="2"/>
  <c r="DT75" i="2"/>
  <c r="DT118" i="2"/>
  <c r="DT131" i="2"/>
  <c r="DT198" i="2"/>
  <c r="DT42" i="2"/>
  <c r="DT111" i="2"/>
  <c r="DT76" i="2"/>
  <c r="DT143" i="2"/>
  <c r="DT153" i="2"/>
  <c r="DT139" i="2"/>
  <c r="DT113" i="2"/>
  <c r="DT165" i="2"/>
  <c r="DT38" i="2"/>
  <c r="DT157" i="2"/>
  <c r="DT80" i="2"/>
  <c r="DT91" i="2"/>
  <c r="DT29" i="2"/>
  <c r="DT84" i="2"/>
  <c r="DT191" i="2"/>
  <c r="DT173" i="2"/>
  <c r="DT174" i="2"/>
  <c r="DT89" i="2"/>
  <c r="DT97" i="2"/>
  <c r="DT150" i="2"/>
  <c r="DT94" i="2"/>
  <c r="DT180" i="2"/>
  <c r="DT169" i="2"/>
  <c r="DT125" i="2"/>
  <c r="DT49" i="2"/>
  <c r="DT70" i="2"/>
  <c r="DT41" i="2"/>
  <c r="DT3" i="2"/>
  <c r="C11" i="4" s="1"/>
  <c r="E11" i="4" s="1"/>
  <c r="F11" i="4" s="1"/>
  <c r="G11" i="4" s="1"/>
  <c r="L11" i="4" s="1"/>
  <c r="DT136" i="2"/>
  <c r="DT119" i="2"/>
  <c r="DT175" i="2"/>
  <c r="DT130" i="2"/>
  <c r="DT23" i="2"/>
  <c r="DT200" i="2"/>
  <c r="DT141" i="2"/>
  <c r="GZ172" i="2"/>
  <c r="GZ45" i="2"/>
  <c r="GZ85" i="2"/>
  <c r="GZ83" i="2"/>
  <c r="GZ41" i="2"/>
  <c r="GZ176" i="2"/>
  <c r="GZ102" i="2"/>
  <c r="GZ62" i="2"/>
  <c r="GZ20" i="2"/>
  <c r="GZ157" i="2"/>
  <c r="GZ126" i="2"/>
  <c r="GZ116" i="2"/>
  <c r="GZ179" i="2"/>
  <c r="GZ120" i="2"/>
  <c r="GZ167" i="2"/>
  <c r="GZ117" i="2"/>
  <c r="GZ71" i="2"/>
  <c r="GZ24" i="2"/>
  <c r="GZ35" i="2"/>
  <c r="GZ58" i="2"/>
  <c r="GZ82" i="2"/>
  <c r="GZ9" i="2"/>
  <c r="GZ124" i="2"/>
  <c r="GZ134" i="2"/>
  <c r="GZ84" i="2"/>
  <c r="GZ55" i="2"/>
  <c r="GZ139" i="2"/>
  <c r="GZ26" i="2"/>
  <c r="GZ93" i="2"/>
  <c r="GZ44" i="2"/>
  <c r="GZ119" i="2"/>
  <c r="GZ141" i="2"/>
  <c r="GZ112" i="2"/>
  <c r="GZ103" i="2"/>
  <c r="GZ67" i="2"/>
  <c r="GZ170" i="2"/>
  <c r="GZ89" i="2"/>
  <c r="GZ180" i="2"/>
  <c r="GZ203" i="2"/>
  <c r="GZ149" i="2"/>
  <c r="GZ16" i="2"/>
  <c r="GZ148" i="2"/>
  <c r="GZ113" i="2"/>
  <c r="GZ32" i="2"/>
  <c r="GZ72" i="2"/>
  <c r="GZ25" i="2"/>
  <c r="GZ184" i="2"/>
  <c r="GZ21" i="2"/>
  <c r="GZ101" i="2"/>
  <c r="GZ125" i="2"/>
  <c r="GZ164" i="2"/>
  <c r="GZ23" i="2"/>
  <c r="GZ46" i="2"/>
  <c r="GZ156" i="2"/>
  <c r="GZ52" i="2"/>
  <c r="GZ14" i="2"/>
  <c r="GZ69" i="2"/>
  <c r="GZ11" i="2"/>
  <c r="GZ150" i="2"/>
  <c r="GZ133" i="2"/>
  <c r="GZ155" i="2"/>
  <c r="GZ163" i="2"/>
  <c r="GZ122" i="2"/>
  <c r="GZ96" i="2"/>
  <c r="GZ182" i="2"/>
  <c r="GZ29" i="2"/>
  <c r="GZ144" i="2"/>
  <c r="GZ28" i="2"/>
  <c r="GZ183" i="2"/>
  <c r="GZ78" i="2"/>
  <c r="GZ146" i="2"/>
  <c r="GZ140" i="2"/>
  <c r="GZ166" i="2"/>
  <c r="GZ173" i="2"/>
  <c r="GZ64" i="2"/>
  <c r="GZ143" i="2"/>
  <c r="GZ202" i="2"/>
  <c r="GZ110" i="2"/>
  <c r="GZ18" i="2"/>
  <c r="GZ99" i="2"/>
  <c r="GZ192" i="2"/>
  <c r="GZ160" i="2"/>
  <c r="GZ48" i="2"/>
  <c r="GZ105" i="2"/>
  <c r="GZ49" i="2"/>
  <c r="GZ107" i="2"/>
  <c r="GZ22" i="2"/>
  <c r="GZ98" i="2"/>
  <c r="GZ121" i="2"/>
  <c r="GZ199" i="2"/>
  <c r="GZ177" i="2"/>
  <c r="GZ195" i="2"/>
  <c r="GZ193" i="2"/>
  <c r="GZ188" i="2"/>
  <c r="GZ152" i="2"/>
  <c r="GZ174" i="2"/>
  <c r="GZ79" i="2"/>
  <c r="GZ31" i="2"/>
  <c r="GZ189" i="2"/>
  <c r="GZ159" i="2"/>
  <c r="GZ42" i="2"/>
  <c r="GZ111" i="2"/>
  <c r="GZ56" i="2"/>
  <c r="GZ61" i="2"/>
  <c r="GZ151" i="2"/>
  <c r="GZ75" i="2"/>
  <c r="GZ158" i="2"/>
  <c r="GZ95" i="2"/>
  <c r="GZ194" i="2"/>
  <c r="GZ38" i="2"/>
  <c r="GZ43" i="2"/>
  <c r="GZ7" i="2"/>
  <c r="GZ39" i="2"/>
  <c r="GZ50" i="2"/>
  <c r="GZ131" i="2"/>
  <c r="GZ165" i="2"/>
  <c r="GZ201" i="2"/>
  <c r="GZ10" i="2"/>
  <c r="GZ37" i="2"/>
  <c r="GZ36" i="2"/>
  <c r="GZ8" i="2"/>
  <c r="GZ91" i="2"/>
  <c r="GZ100" i="2"/>
  <c r="GZ53" i="2"/>
  <c r="GZ196" i="2"/>
  <c r="GZ162" i="2"/>
  <c r="GZ187" i="2"/>
  <c r="GZ132" i="2"/>
  <c r="GZ106" i="2"/>
  <c r="GZ200" i="2"/>
  <c r="GZ65" i="2"/>
  <c r="GZ86" i="2"/>
  <c r="GZ60" i="2"/>
  <c r="GZ186" i="2"/>
  <c r="GZ118" i="2"/>
  <c r="GZ135" i="2"/>
  <c r="GZ168" i="2"/>
  <c r="GZ73" i="2"/>
  <c r="GZ15" i="2"/>
  <c r="GZ190" i="2"/>
  <c r="GZ12" i="2"/>
  <c r="GZ114" i="2"/>
  <c r="GZ127" i="2"/>
  <c r="GZ27" i="2"/>
  <c r="GZ181" i="2"/>
  <c r="GZ81" i="2"/>
  <c r="GZ128" i="2"/>
  <c r="GZ90" i="2"/>
  <c r="GZ57" i="2"/>
  <c r="GZ197" i="2"/>
  <c r="GZ4" i="2"/>
  <c r="GZ5" i="2"/>
  <c r="GZ123" i="2"/>
  <c r="GZ77" i="2"/>
  <c r="GZ153" i="2"/>
  <c r="GZ74" i="2"/>
  <c r="GZ70" i="2"/>
  <c r="GZ171" i="2"/>
  <c r="GZ30" i="2"/>
  <c r="GZ94" i="2"/>
  <c r="GZ154" i="2"/>
  <c r="GZ33" i="2"/>
  <c r="GZ76" i="2"/>
  <c r="GZ115" i="2"/>
  <c r="GZ66" i="2"/>
  <c r="GZ68" i="2"/>
  <c r="GZ63" i="2"/>
  <c r="GZ185" i="2"/>
  <c r="GZ198" i="2"/>
  <c r="GZ129" i="2"/>
  <c r="GZ51" i="2"/>
  <c r="GZ161" i="2"/>
  <c r="GZ40" i="2"/>
  <c r="GZ169" i="2"/>
  <c r="GZ145" i="2"/>
  <c r="GZ87" i="2"/>
  <c r="GZ80" i="2"/>
  <c r="GZ137" i="2"/>
  <c r="GZ108" i="2"/>
  <c r="GZ136" i="2"/>
  <c r="GZ138" i="2"/>
  <c r="GZ92" i="2"/>
  <c r="GZ97" i="2"/>
  <c r="GZ34" i="2"/>
  <c r="GZ147" i="2"/>
  <c r="GZ6" i="2"/>
  <c r="GZ178" i="2"/>
  <c r="GZ47" i="2"/>
  <c r="GZ109" i="2"/>
  <c r="GZ130" i="2"/>
  <c r="GZ104" i="2"/>
  <c r="GZ88" i="2"/>
  <c r="GZ13" i="2"/>
  <c r="GZ19" i="2"/>
  <c r="GZ191" i="2"/>
  <c r="GZ142" i="2"/>
  <c r="GZ54" i="2"/>
  <c r="GZ17" i="2"/>
  <c r="GZ59" i="2"/>
  <c r="GZ175" i="2"/>
  <c r="GZ3" i="2"/>
  <c r="C15" i="4" s="1"/>
  <c r="E15" i="4" s="1"/>
  <c r="F15" i="4" s="1"/>
  <c r="G15" i="4" s="1"/>
  <c r="L15" i="4" s="1"/>
  <c r="CD18" i="2"/>
  <c r="CD186" i="2"/>
  <c r="CD15" i="2"/>
  <c r="CD117" i="2"/>
  <c r="CD85" i="2"/>
  <c r="CD89" i="2"/>
  <c r="CD121" i="2"/>
  <c r="CD22" i="2"/>
  <c r="CD158" i="2"/>
  <c r="CD112" i="2"/>
  <c r="CD55" i="2"/>
  <c r="CD25" i="2"/>
  <c r="CD145" i="2"/>
  <c r="CD95" i="2"/>
  <c r="CD196" i="2"/>
  <c r="CD147" i="2"/>
  <c r="CD28" i="2"/>
  <c r="CD164" i="2"/>
  <c r="CD77" i="2"/>
  <c r="CD44" i="2"/>
  <c r="CD126" i="2"/>
  <c r="CD152" i="2"/>
  <c r="CD75" i="2"/>
  <c r="CD142" i="2"/>
  <c r="CD88" i="2"/>
  <c r="CD59" i="2"/>
  <c r="CD10" i="2"/>
  <c r="CD159" i="2"/>
  <c r="CD165" i="2"/>
  <c r="CD12" i="2"/>
  <c r="CD199" i="2"/>
  <c r="CD67" i="2"/>
  <c r="CD23" i="2"/>
  <c r="CD114" i="2"/>
  <c r="CD202" i="2"/>
  <c r="CD178" i="2"/>
  <c r="CD102" i="2"/>
  <c r="CD194" i="2"/>
  <c r="CD141" i="2"/>
  <c r="CD82" i="2"/>
  <c r="CD104" i="2"/>
  <c r="CD30" i="2"/>
  <c r="CD122" i="2"/>
  <c r="CD51" i="2"/>
  <c r="CD72" i="2"/>
  <c r="CD115" i="2"/>
  <c r="CD161" i="2"/>
  <c r="CD193" i="2"/>
  <c r="CD68" i="2"/>
  <c r="CD118" i="2"/>
  <c r="CD35" i="2"/>
  <c r="CD170" i="2"/>
  <c r="CD39" i="2"/>
  <c r="CD92" i="2"/>
  <c r="CD157" i="2"/>
  <c r="CD62" i="2"/>
  <c r="CD181" i="2"/>
  <c r="CD13" i="2"/>
  <c r="CD27" i="2"/>
  <c r="CD132" i="2"/>
  <c r="CD6" i="2"/>
  <c r="CD200" i="2"/>
  <c r="CD166" i="2"/>
  <c r="CD131" i="2"/>
  <c r="CD149" i="2"/>
  <c r="CD198" i="2"/>
  <c r="CD138" i="2"/>
  <c r="CD136" i="2"/>
  <c r="CD107" i="2"/>
  <c r="CD148" i="2"/>
  <c r="CD69" i="2"/>
  <c r="CD203" i="2"/>
  <c r="CD129" i="2"/>
  <c r="CD109" i="2"/>
  <c r="CD61" i="2"/>
  <c r="CD63" i="2"/>
  <c r="CD60" i="2"/>
  <c r="CD151" i="2"/>
  <c r="CD172" i="2"/>
  <c r="CD185" i="2"/>
  <c r="CD176" i="2"/>
  <c r="CD96" i="2"/>
  <c r="CD125" i="2"/>
  <c r="CD16" i="2"/>
  <c r="CD163" i="2"/>
  <c r="CD94" i="2"/>
  <c r="CD106" i="2"/>
  <c r="CD8" i="2"/>
  <c r="CD133" i="2"/>
  <c r="CD9" i="2"/>
  <c r="CD66" i="2"/>
  <c r="CD29" i="2"/>
  <c r="CD188" i="2"/>
  <c r="CD38" i="2"/>
  <c r="CD150" i="2"/>
  <c r="CD24" i="2"/>
  <c r="CD201" i="2"/>
  <c r="CD168" i="2"/>
  <c r="CD135" i="2"/>
  <c r="CD19" i="2"/>
  <c r="CD123" i="2"/>
  <c r="CD41" i="2"/>
  <c r="CD70" i="2"/>
  <c r="CD32" i="2"/>
  <c r="CD43" i="2"/>
  <c r="CD120" i="2"/>
  <c r="CD175" i="2"/>
  <c r="CD33" i="2"/>
  <c r="CD134" i="2"/>
  <c r="CD49" i="2"/>
  <c r="CD46" i="2"/>
  <c r="CD173" i="2"/>
  <c r="CD31" i="2"/>
  <c r="CD124" i="2"/>
  <c r="CD127" i="2"/>
  <c r="CD57" i="2"/>
  <c r="CD183" i="2"/>
  <c r="CD154" i="2"/>
  <c r="CD182" i="2"/>
  <c r="CD171" i="2"/>
  <c r="CD53" i="2"/>
  <c r="CD34" i="2"/>
  <c r="CD191" i="2"/>
  <c r="CD11" i="2"/>
  <c r="CD167" i="2"/>
  <c r="CD21" i="2"/>
  <c r="CD87" i="2"/>
  <c r="CD50" i="2"/>
  <c r="CD177" i="2"/>
  <c r="CD64" i="2"/>
  <c r="CD128" i="2"/>
  <c r="CD155" i="2"/>
  <c r="CD190" i="2"/>
  <c r="CD86" i="2"/>
  <c r="CD91" i="2"/>
  <c r="CD139" i="2"/>
  <c r="CD37" i="2"/>
  <c r="CD162" i="2"/>
  <c r="CD5" i="2"/>
  <c r="CD144" i="2"/>
  <c r="CD146" i="2"/>
  <c r="CD98" i="2"/>
  <c r="CD100" i="2"/>
  <c r="CD137" i="2"/>
  <c r="CD26" i="2"/>
  <c r="CD189" i="2"/>
  <c r="CD192" i="2"/>
  <c r="CD76" i="2"/>
  <c r="CD101" i="2"/>
  <c r="CD184" i="2"/>
  <c r="CD81" i="2"/>
  <c r="CD93" i="2"/>
  <c r="CD74" i="2"/>
  <c r="CD97" i="2"/>
  <c r="CD153" i="2"/>
  <c r="CD73" i="2"/>
  <c r="CD179" i="2"/>
  <c r="CD7" i="2"/>
  <c r="CD71" i="2"/>
  <c r="CD187" i="2"/>
  <c r="CD14" i="2"/>
  <c r="CD17" i="2"/>
  <c r="CD65" i="2"/>
  <c r="CD56" i="2"/>
  <c r="CD90" i="2"/>
  <c r="CD113" i="2"/>
  <c r="CD130" i="2"/>
  <c r="CD79" i="2"/>
  <c r="CD119" i="2"/>
  <c r="CD48" i="2"/>
  <c r="CD80" i="2"/>
  <c r="CD108" i="2"/>
  <c r="CD52" i="2"/>
  <c r="CD40" i="2"/>
  <c r="CD105" i="2"/>
  <c r="CD180" i="2"/>
  <c r="CD54" i="2"/>
  <c r="CD20" i="2"/>
  <c r="CD160" i="2"/>
  <c r="CD195" i="2"/>
  <c r="CD99" i="2"/>
  <c r="CD103" i="2"/>
  <c r="CD111" i="2"/>
  <c r="CD169" i="2"/>
  <c r="CD156" i="2"/>
  <c r="CD58" i="2"/>
  <c r="CD4" i="2"/>
  <c r="CD45" i="2"/>
  <c r="CD110" i="2"/>
  <c r="CD84" i="2"/>
  <c r="CD47" i="2"/>
  <c r="CD140" i="2"/>
  <c r="CD3" i="2"/>
  <c r="C9" i="4" s="1"/>
  <c r="E9" i="4" s="1"/>
  <c r="F9" i="4" s="1"/>
  <c r="G9" i="4" s="1"/>
  <c r="L9" i="4" s="1"/>
  <c r="CD83" i="2"/>
  <c r="CD197" i="2"/>
  <c r="CD42" i="2"/>
  <c r="CD116" i="2"/>
  <c r="CD78" i="2"/>
  <c r="CD174" i="2"/>
  <c r="CD143" i="2"/>
  <c r="CD36" i="2"/>
  <c r="CY24" i="2"/>
  <c r="CY171" i="2"/>
  <c r="CY78" i="2"/>
  <c r="CY166" i="2"/>
  <c r="CY168" i="2"/>
  <c r="CY109" i="2"/>
  <c r="CY120" i="2"/>
  <c r="CY148" i="2"/>
  <c r="CY6" i="2"/>
  <c r="CY172" i="2"/>
  <c r="CY70" i="2"/>
  <c r="CY105" i="2"/>
  <c r="CY158" i="2"/>
  <c r="CY101" i="2"/>
  <c r="CY128" i="2"/>
  <c r="CY91" i="2"/>
  <c r="CY160" i="2"/>
  <c r="CY188" i="2"/>
  <c r="CY190" i="2"/>
  <c r="CY65" i="2"/>
  <c r="CY94" i="2"/>
  <c r="CY68" i="2"/>
  <c r="CY103" i="2"/>
  <c r="CY201" i="2"/>
  <c r="CY200" i="2"/>
  <c r="CY10" i="2"/>
  <c r="CY75" i="2"/>
  <c r="CY123" i="2"/>
  <c r="CY110" i="2"/>
  <c r="CY20" i="2"/>
  <c r="CY131" i="2"/>
  <c r="CY149" i="2"/>
  <c r="CY141" i="2"/>
  <c r="CY3" i="2"/>
  <c r="C10" i="4" s="1"/>
  <c r="E10" i="4" s="1"/>
  <c r="F10" i="4" s="1"/>
  <c r="G10" i="4" s="1"/>
  <c r="L10" i="4" s="1"/>
  <c r="CY163" i="2"/>
  <c r="CY117" i="2"/>
  <c r="CY32" i="2"/>
  <c r="CY12" i="2"/>
  <c r="CY178" i="2"/>
  <c r="CY58" i="2"/>
  <c r="CY104" i="2"/>
  <c r="CY182" i="2"/>
  <c r="CY136" i="2"/>
  <c r="CY27" i="2"/>
  <c r="CY56" i="2"/>
  <c r="CY122" i="2"/>
  <c r="CY60" i="2"/>
  <c r="CY52" i="2"/>
  <c r="CY107" i="2"/>
  <c r="CY169" i="2"/>
  <c r="CY198" i="2"/>
  <c r="CY74" i="2"/>
  <c r="CY152" i="2"/>
  <c r="CY127" i="2"/>
  <c r="CY50" i="2"/>
  <c r="CY194" i="2"/>
  <c r="CY16" i="2"/>
  <c r="CY46" i="2"/>
  <c r="CY34" i="2"/>
  <c r="CY55" i="2"/>
  <c r="CY47" i="2"/>
  <c r="CY57" i="2"/>
  <c r="CY132" i="2"/>
  <c r="CY86" i="2"/>
  <c r="CY37" i="2"/>
  <c r="CY108" i="2"/>
  <c r="CY143" i="2"/>
  <c r="CY99" i="2"/>
  <c r="CY183" i="2"/>
  <c r="CY145" i="2"/>
  <c r="CY36" i="2"/>
  <c r="CY150" i="2"/>
  <c r="CY98" i="2"/>
  <c r="CY165" i="2"/>
  <c r="CY64" i="2"/>
  <c r="CY142" i="2"/>
  <c r="CY9" i="2"/>
  <c r="CY22" i="2"/>
  <c r="CY146" i="2"/>
  <c r="CY192" i="2"/>
  <c r="CY159" i="2"/>
  <c r="CY82" i="2"/>
  <c r="CY53" i="2"/>
  <c r="CY11" i="2"/>
  <c r="CY71" i="2"/>
  <c r="CY174" i="2"/>
  <c r="CY147" i="2"/>
  <c r="CY191" i="2"/>
  <c r="CY175" i="2"/>
  <c r="CY121" i="2"/>
  <c r="CY199" i="2"/>
  <c r="CY43" i="2"/>
  <c r="CY76" i="2"/>
  <c r="CY130" i="2"/>
  <c r="CY196" i="2"/>
  <c r="CY73" i="2"/>
  <c r="CY92" i="2"/>
  <c r="CY14" i="2"/>
  <c r="CY119" i="2"/>
  <c r="CY133" i="2"/>
  <c r="CY13" i="2"/>
  <c r="CY154" i="2"/>
  <c r="CY170" i="2"/>
  <c r="CY62" i="2"/>
  <c r="CY157" i="2"/>
  <c r="CY33" i="2"/>
  <c r="CY35" i="2"/>
  <c r="CY193" i="2"/>
  <c r="CY202" i="2"/>
  <c r="CY81" i="2"/>
  <c r="CY59" i="2"/>
  <c r="CY85" i="2"/>
  <c r="CY48" i="2"/>
  <c r="CY19" i="2"/>
  <c r="CY63" i="2"/>
  <c r="CY177" i="2"/>
  <c r="CY129" i="2"/>
  <c r="CY134" i="2"/>
  <c r="CY61" i="2"/>
  <c r="CY44" i="2"/>
  <c r="CY111" i="2"/>
  <c r="CY184" i="2"/>
  <c r="CY23" i="2"/>
  <c r="CY15" i="2"/>
  <c r="CY139" i="2"/>
  <c r="CY161" i="2"/>
  <c r="CY38" i="2"/>
  <c r="CY28" i="2"/>
  <c r="CY45" i="2"/>
  <c r="CY95" i="2"/>
  <c r="CY180" i="2"/>
  <c r="CY42" i="2"/>
  <c r="CY49" i="2"/>
  <c r="CY203" i="2"/>
  <c r="CY125" i="2"/>
  <c r="CY97" i="2"/>
  <c r="CY51" i="2"/>
  <c r="CY114" i="2"/>
  <c r="CY17" i="2"/>
  <c r="CY151" i="2"/>
  <c r="CY135" i="2"/>
  <c r="CY106" i="2"/>
  <c r="CY156" i="2"/>
  <c r="CY176" i="2"/>
  <c r="CY26" i="2"/>
  <c r="CY90" i="2"/>
  <c r="CY67" i="2"/>
  <c r="CY5" i="2"/>
  <c r="CY80" i="2"/>
  <c r="CY115" i="2"/>
  <c r="CY179" i="2"/>
  <c r="CY186" i="2"/>
  <c r="CY89" i="2"/>
  <c r="CY21" i="2"/>
  <c r="CY155" i="2"/>
  <c r="CY164" i="2"/>
  <c r="CY167" i="2"/>
  <c r="CY25" i="2"/>
  <c r="CY173" i="2"/>
  <c r="CY137" i="2"/>
  <c r="CY118" i="2"/>
  <c r="CY140" i="2"/>
  <c r="CY112" i="2"/>
  <c r="CY153" i="2"/>
  <c r="CY29" i="2"/>
  <c r="CY8" i="2"/>
  <c r="CY126" i="2"/>
  <c r="CY18" i="2"/>
  <c r="CY77" i="2"/>
  <c r="CY39" i="2"/>
  <c r="CY4" i="2"/>
  <c r="CY7" i="2"/>
  <c r="CY30" i="2"/>
  <c r="CY138" i="2"/>
  <c r="CY69" i="2"/>
  <c r="CY96" i="2"/>
  <c r="CY41" i="2"/>
  <c r="CY87" i="2"/>
  <c r="CY195" i="2"/>
  <c r="CY79" i="2"/>
  <c r="CY116" i="2"/>
  <c r="CY83" i="2"/>
  <c r="CY113" i="2"/>
  <c r="CY144" i="2"/>
  <c r="CY72" i="2"/>
  <c r="CY84" i="2"/>
  <c r="CY31" i="2"/>
  <c r="CY93" i="2"/>
  <c r="CY185" i="2"/>
  <c r="CY124" i="2"/>
  <c r="CY88" i="2"/>
  <c r="CY162" i="2"/>
  <c r="CY102" i="2"/>
  <c r="CY181" i="2"/>
  <c r="CY197" i="2"/>
  <c r="CY66" i="2"/>
  <c r="CY54" i="2"/>
  <c r="CY189" i="2"/>
  <c r="CY40" i="2"/>
  <c r="CY187" i="2"/>
  <c r="CY10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99" i="2" l="1"/>
  <c r="BI107" i="2"/>
  <c r="BI76" i="2"/>
  <c r="BI23" i="2"/>
  <c r="BI131" i="2"/>
  <c r="BI146" i="2"/>
  <c r="BI118" i="2"/>
  <c r="BI117" i="2"/>
  <c r="BI186" i="2"/>
  <c r="BI113" i="2"/>
  <c r="BI180" i="2"/>
  <c r="BI192" i="2"/>
  <c r="BI167" i="2"/>
  <c r="BI137" i="2"/>
  <c r="BI48" i="2"/>
  <c r="BI177" i="2"/>
  <c r="BI85" i="2"/>
  <c r="BI121" i="2"/>
  <c r="BI68" i="2"/>
  <c r="BI60" i="2"/>
  <c r="BI163" i="2"/>
  <c r="BI7" i="2"/>
  <c r="BI130" i="2"/>
  <c r="BI75" i="2"/>
  <c r="BI112" i="2"/>
  <c r="BI190" i="2"/>
  <c r="BI196" i="2"/>
  <c r="BI116" i="2"/>
  <c r="BI178" i="2"/>
  <c r="BI168" i="2"/>
  <c r="BI53" i="2"/>
  <c r="BI91" i="2"/>
  <c r="BI158" i="2"/>
  <c r="BI44" i="2"/>
  <c r="BI106" i="2"/>
  <c r="BI72" i="2"/>
  <c r="BI194" i="2"/>
  <c r="BI34" i="2"/>
  <c r="BI127" i="2"/>
  <c r="BI136" i="2"/>
  <c r="BI96" i="2"/>
  <c r="BI164" i="2"/>
  <c r="BI132" i="2"/>
  <c r="BI94" i="2"/>
  <c r="BI154" i="2"/>
  <c r="BI92" i="2"/>
  <c r="BI173" i="2"/>
  <c r="BI26" i="2"/>
  <c r="BI148" i="2"/>
  <c r="BI47" i="2"/>
  <c r="BI147" i="2"/>
  <c r="BI103" i="2"/>
  <c r="BI144" i="2"/>
  <c r="BI201" i="2"/>
  <c r="BI111" i="2"/>
  <c r="BI115" i="2"/>
  <c r="BI89" i="2"/>
  <c r="BI125" i="2"/>
  <c r="BI9" i="2"/>
  <c r="BI129" i="2"/>
  <c r="BI135" i="2"/>
  <c r="BI69" i="2"/>
  <c r="BI14" i="2"/>
  <c r="BI90" i="2"/>
  <c r="BI166" i="2"/>
  <c r="BI161" i="2"/>
  <c r="BI197" i="2"/>
  <c r="BI157" i="2"/>
  <c r="BI46" i="2"/>
  <c r="BI27" i="2"/>
  <c r="BI176" i="2"/>
  <c r="BI37" i="2"/>
  <c r="BI150" i="2"/>
  <c r="BI128" i="2"/>
  <c r="BI119" i="2"/>
  <c r="BI105" i="2"/>
  <c r="BI126" i="2"/>
  <c r="BI74" i="2"/>
  <c r="BI30" i="2"/>
  <c r="BI20" i="2"/>
  <c r="BI95" i="2"/>
  <c r="BI140" i="2"/>
  <c r="BI97" i="2"/>
  <c r="BI134" i="2"/>
  <c r="BI70" i="2"/>
  <c r="BI16" i="2"/>
  <c r="BI55" i="2"/>
  <c r="BI61" i="2"/>
  <c r="BI15" i="2"/>
  <c r="BI54" i="2"/>
  <c r="BI170" i="2"/>
  <c r="BI8" i="2"/>
  <c r="BI79" i="2"/>
  <c r="BI101" i="2"/>
  <c r="BI67" i="2"/>
  <c r="BI77" i="2"/>
  <c r="BI43" i="2"/>
  <c r="BI59" i="2"/>
  <c r="BI141" i="2"/>
  <c r="BI151" i="2"/>
  <c r="BI49" i="2"/>
  <c r="BI45" i="2"/>
  <c r="BI73" i="2"/>
  <c r="BI57" i="2"/>
  <c r="BI21" i="2"/>
  <c r="BI200" i="2"/>
  <c r="BI133" i="2"/>
  <c r="BI32" i="2"/>
  <c r="BI33" i="2"/>
  <c r="BI139" i="2"/>
  <c r="BI184" i="2"/>
  <c r="BI11" i="2"/>
  <c r="BI65" i="2"/>
  <c r="BI156" i="2"/>
  <c r="BI175" i="2"/>
  <c r="BI17" i="2"/>
  <c r="BI83" i="2"/>
  <c r="BI88" i="2"/>
  <c r="BI143" i="2"/>
  <c r="BI153" i="2"/>
  <c r="BI52" i="2"/>
  <c r="BI66" i="2"/>
  <c r="BI56" i="2"/>
  <c r="BI191" i="2"/>
  <c r="BI50" i="2"/>
  <c r="BI174" i="2"/>
  <c r="BI179" i="2"/>
  <c r="BI152" i="2"/>
  <c r="BI172" i="2"/>
  <c r="BI120" i="2"/>
  <c r="BI31" i="2"/>
  <c r="BI41" i="2"/>
  <c r="BI35" i="2"/>
  <c r="BI169" i="2"/>
  <c r="BI187" i="2"/>
  <c r="BI38" i="2"/>
  <c r="BI93" i="2"/>
  <c r="BI98" i="2"/>
  <c r="BI36" i="2"/>
  <c r="BI188" i="2"/>
  <c r="BI124" i="2"/>
  <c r="BI198" i="2"/>
  <c r="BI203" i="2"/>
  <c r="BI78" i="2"/>
  <c r="BI63" i="2"/>
  <c r="BI13" i="2"/>
  <c r="BI25" i="2"/>
  <c r="BI28" i="2"/>
  <c r="BI80" i="2"/>
  <c r="BI39" i="2"/>
  <c r="BI149" i="2"/>
  <c r="BI58" i="2"/>
  <c r="BI109" i="2"/>
  <c r="BI6" i="2"/>
  <c r="BI82" i="2"/>
  <c r="BI3" i="2"/>
  <c r="C8" i="4" s="1"/>
  <c r="E8" i="4" s="1"/>
  <c r="F8" i="4" s="1"/>
  <c r="G8" i="4" s="1"/>
  <c r="L8" i="4" s="1"/>
  <c r="BI42" i="2"/>
  <c r="BI108" i="2"/>
  <c r="BI87" i="2"/>
  <c r="BI189" i="2"/>
  <c r="BI40" i="2"/>
  <c r="BI155" i="2"/>
  <c r="BI202" i="2"/>
  <c r="BI64" i="2"/>
  <c r="BI19" i="2"/>
  <c r="BI183" i="2"/>
  <c r="BI102" i="2"/>
  <c r="BI51" i="2"/>
  <c r="BI24" i="2"/>
  <c r="BI99" i="2"/>
  <c r="BI104" i="2"/>
  <c r="BI114" i="2"/>
  <c r="BI145" i="2"/>
  <c r="BI10" i="2"/>
  <c r="BI12" i="2"/>
  <c r="BI182" i="2"/>
  <c r="BI4" i="2"/>
  <c r="BI62" i="2"/>
  <c r="BI84" i="2"/>
  <c r="BI193" i="2"/>
  <c r="BI159" i="2"/>
  <c r="BI138" i="2"/>
  <c r="BI81" i="2"/>
  <c r="BI122" i="2"/>
  <c r="BI195" i="2"/>
  <c r="BI18" i="2"/>
  <c r="BI165" i="2"/>
  <c r="BI142" i="2"/>
  <c r="BI162" i="2"/>
  <c r="BI22" i="2"/>
  <c r="BI160" i="2"/>
  <c r="BI123" i="2"/>
  <c r="BI5" i="2"/>
  <c r="BI86" i="2"/>
  <c r="BI181" i="2"/>
  <c r="BI171" i="2"/>
  <c r="BI29" i="2"/>
  <c r="BI185" i="2"/>
  <c r="BI110" i="2"/>
  <c r="BI71" i="2"/>
  <c r="BI10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<sst xmlns="http://schemas.openxmlformats.org/spreadsheetml/2006/main" count="1156" uniqueCount="324">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</sst>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110.51378046279666</c:v>
                </c:pt>
                <c:pt idx="22">
                  <c:v>124.72033400290944</c:v>
                </c:pt>
                <c:pt idx="23">
                  <c:v>138.88758525267164</c:v>
                </c:pt>
                <c:pt idx="24">
                  <c:v>153.02011247287015</c:v>
                </c:pt>
                <c:pt idx="25">
                  <c:v>167.12157714245117</c:v>
                </c:pt>
                <c:pt idx="26">
                  <c:v>181.19497120663223</c:v>
                </c:pt>
                <c:pt idx="27">
                  <c:v>195.24278318241963</c:v>
                </c:pt>
                <c:pt idx="28">
                  <c:v>209.26711380232231</c:v>
                </c:pt>
                <c:pt idx="29">
                  <c:v>223.26975895386087</c:v>
                </c:pt>
                <c:pt idx="30">
                  <c:v>237.25227067842596</c:v>
                </c:pt>
                <c:pt idx="31">
                  <c:v>191.51370378649071</c:v>
                </c:pt>
                <c:pt idx="32">
                  <c:v>209.26711380232231</c:v>
                </c:pt>
                <c:pt idx="33">
                  <c:v>226.98576839782444</c:v>
                </c:pt>
                <c:pt idx="34">
                  <c:v>244.67276258837228</c:v>
                </c:pt>
                <c:pt idx="35">
                  <c:v>262.33070707949565</c:v>
                </c:pt>
                <c:pt idx="36">
                  <c:v>279.96183225483577</c:v>
                </c:pt>
                <c:pt idx="37">
                  <c:v>297.5680645549424</c:v>
                </c:pt>
                <c:pt idx="38">
                  <c:v>315.15108381085605</c:v>
                </c:pt>
                <c:pt idx="39">
                  <c:v>332.71236710081547</c:v>
                </c:pt>
                <c:pt idx="40">
                  <c:v>350.2532228565517</c:v>
                </c:pt>
                <c:pt idx="41">
                  <c:v>277.35142797945281</c:v>
                </c:pt>
                <c:pt idx="42">
                  <c:v>295.61299167711013</c:v>
                </c:pt>
                <c:pt idx="43">
                  <c:v>313.84940040812495</c:v>
                </c:pt>
                <c:pt idx="44">
                  <c:v>332.0623210856171</c:v>
                </c:pt>
                <c:pt idx="45">
                  <c:v>350.25322285655176</c:v>
                </c:pt>
                <c:pt idx="46">
                  <c:v>368.42340983207077</c:v>
                </c:pt>
                <c:pt idx="47">
                  <c:v>386.57404702087382</c:v>
                </c:pt>
                <c:pt idx="48">
                  <c:v>404.7061811363821</c:v>
                </c:pt>
                <c:pt idx="49">
                  <c:v>422.82075747982344</c:v>
                </c:pt>
                <c:pt idx="50">
                  <c:v>440.91863377904161</c:v>
                </c:pt>
                <c:pt idx="51">
                  <c:v>366.90998951242176</c:v>
                </c:pt>
                <c:pt idx="52">
                  <c:v>383.55025268886487</c:v>
                </c:pt>
                <c:pt idx="53">
                  <c:v>400.17482898077657</c:v>
                </c:pt>
                <c:pt idx="54">
                  <c:v>416.78446161542979</c:v>
                </c:pt>
                <c:pt idx="55">
                  <c:v>433.37982976601</c:v>
                </c:pt>
                <c:pt idx="56">
                  <c:v>449.96155636424373</c:v>
                </c:pt>
                <c:pt idx="57">
                  <c:v>466.53021470149292</c:v>
                </c:pt>
                <c:pt idx="58">
                  <c:v>483.08633404340475</c:v>
                </c:pt>
                <c:pt idx="59">
                  <c:v>499.63040443495129</c:v>
                </c:pt>
                <c:pt idx="60">
                  <c:v>516.16288083607731</c:v>
                </c:pt>
                <c:pt idx="61">
                  <c:v>440.91863377904133</c:v>
                </c:pt>
                <c:pt idx="62">
                  <c:v>455.98800633231934</c:v>
                </c:pt>
                <c:pt idx="63">
                  <c:v>471.04674221919862</c:v>
                </c:pt>
                <c:pt idx="64">
                  <c:v>486.09522926878554</c:v>
                </c:pt>
                <c:pt idx="65">
                  <c:v>501.13382934663656</c:v>
                </c:pt>
                <c:pt idx="66">
                  <c:v>516.16288083607731</c:v>
                </c:pt>
                <c:pt idx="67">
                  <c:v>531.18270081556818</c:v>
                </c:pt>
                <c:pt idx="68">
                  <c:v>546.193586977059</c:v>
                </c:pt>
                <c:pt idx="69">
                  <c:v>561.19581932256767</c:v>
                </c:pt>
                <c:pt idx="70">
                  <c:v>576.18966166997177</c:v>
                </c:pt>
                <c:pt idx="71">
                  <c:v>499.41562163511844</c:v>
                </c:pt>
                <c:pt idx="72">
                  <c:v>512.72849407235981</c:v>
                </c:pt>
                <c:pt idx="73">
                  <c:v>526.03406929915388</c:v>
                </c:pt>
                <c:pt idx="74">
                  <c:v>539.33255785121969</c:v>
                </c:pt>
                <c:pt idx="75">
                  <c:v>552.62415903802298</c:v>
                </c:pt>
                <c:pt idx="76">
                  <c:v>565.90906180264858</c:v>
                </c:pt>
                <c:pt idx="77">
                  <c:v>579.18744549675637</c:v>
                </c:pt>
                <c:pt idx="78">
                  <c:v>592.45948058080182</c:v>
                </c:pt>
                <c:pt idx="79">
                  <c:v>605.72532925827056</c:v>
                </c:pt>
                <c:pt idx="80">
                  <c:v>618.98514605149137</c:v>
                </c:pt>
                <c:pt idx="81">
                  <c:v>540.83356380921998</c:v>
                </c:pt>
                <c:pt idx="82">
                  <c:v>552.62415903802275</c:v>
                </c:pt>
                <c:pt idx="83">
                  <c:v>564.40948313977731</c:v>
                </c:pt>
                <c:pt idx="84">
                  <c:v>576.18966166997154</c:v>
                </c:pt>
                <c:pt idx="85">
                  <c:v>587.96481463263638</c:v>
                </c:pt>
                <c:pt idx="86">
                  <c:v>599.73505683441067</c:v>
                </c:pt>
                <c:pt idx="87">
                  <c:v>611.50049820937431</c:v>
                </c:pt>
                <c:pt idx="88">
                  <c:v>623.26124411759042</c:v>
                </c:pt>
                <c:pt idx="89">
                  <c:v>635.01739561995089</c:v>
                </c:pt>
                <c:pt idx="90">
                  <c:v>646.76904973162016</c:v>
                </c:pt>
                <c:pt idx="91">
                  <c:v>567.40855737534059</c:v>
                </c:pt>
                <c:pt idx="92">
                  <c:v>577.90272074471318</c:v>
                </c:pt>
                <c:pt idx="93">
                  <c:v>588.3929088002634</c:v>
                </c:pt>
                <c:pt idx="94">
                  <c:v>598.87920239707921</c:v>
                </c:pt>
                <c:pt idx="95">
                  <c:v>609.36167932827095</c:v>
                </c:pt>
                <c:pt idx="96">
                  <c:v>619.84041449272524</c:v>
                </c:pt>
                <c:pt idx="97">
                  <c:v>630.31548005092634</c:v>
                </c:pt>
                <c:pt idx="98">
                  <c:v>640.78694556988683</c:v>
                </c:pt>
                <c:pt idx="99">
                  <c:v>651.25487815811277</c:v>
                </c:pt>
                <c:pt idx="100">
                  <c:v>661.71934259144439</c:v>
                </c:pt>
                <c:pt idx="101">
                  <c:v>581.11442120322488</c:v>
                </c:pt>
                <c:pt idx="102">
                  <c:v>590.31925234777214</c:v>
                </c:pt>
                <c:pt idx="103">
                  <c:v>599.52109560708152</c:v>
                </c:pt>
                <c:pt idx="104">
                  <c:v>608.72000330496166</c:v>
                </c:pt>
                <c:pt idx="105">
                  <c:v>617.91602605493176</c:v>
                </c:pt>
                <c:pt idx="106">
                  <c:v>627.10921284129256</c:v>
                </c:pt>
                <c:pt idx="107">
                  <c:v>636.2996110951924</c:v>
                </c:pt>
                <c:pt idx="108">
                  <c:v>645.48726676607646</c:v>
                </c:pt>
                <c:pt idx="109">
                  <c:v>654.67222438885426</c:v>
                </c:pt>
                <c:pt idx="110">
                  <c:v>663.85452714710414</c:v>
                </c:pt>
                <c:pt idx="111">
                  <c:v>588.39290880026317</c:v>
                </c:pt>
                <c:pt idx="112">
                  <c:v>596.3114863251941</c:v>
                </c:pt>
                <c:pt idx="113">
                  <c:v>604.22787702051835</c:v>
                </c:pt>
                <c:pt idx="114">
                  <c:v>612.14211357944635</c:v>
                </c:pt>
                <c:pt idx="115">
                  <c:v>620.05422778083766</c:v>
                </c:pt>
                <c:pt idx="116">
                  <c:v>627.96425052636607</c:v>
                </c:pt>
                <c:pt idx="117">
                  <c:v>635.87221187571447</c:v>
                </c:pt>
                <c:pt idx="118">
                  <c:v>643.77814107992901</c:v>
                </c:pt>
                <c:pt idx="119">
                  <c:v>651.68206661304941</c:v>
                </c:pt>
                <c:pt idx="120">
                  <c:v>659.58401620212464</c:v>
                </c:pt>
                <c:pt idx="121">
                  <c:v>591.60340863525607</c:v>
                </c:pt>
                <c:pt idx="122">
                  <c:v>598.45126564391694</c:v>
                </c:pt>
                <c:pt idx="123">
                  <c:v>605.29749361634333</c:v>
                </c:pt>
                <c:pt idx="124">
                  <c:v>612.14211357944635</c:v>
                </c:pt>
                <c:pt idx="125">
                  <c:v>618.9851460514908</c:v>
                </c:pt>
                <c:pt idx="126">
                  <c:v>625.82661106001194</c:v>
                </c:pt>
                <c:pt idx="127">
                  <c:v>632.666528158902</c:v>
                </c:pt>
                <c:pt idx="128">
                  <c:v>639.50491644472459</c:v>
                </c:pt>
                <c:pt idx="129">
                  <c:v>646.34179457229141</c:v>
                </c:pt>
                <c:pt idx="130">
                  <c:v>653.17718076954714</c:v>
                </c:pt>
                <c:pt idx="131">
                  <c:v>592.88750689571123</c:v>
                </c:pt>
                <c:pt idx="132">
                  <c:v>598.87920239707887</c:v>
                </c:pt>
                <c:pt idx="133">
                  <c:v>604.86965169329517</c:v>
                </c:pt>
                <c:pt idx="134">
                  <c:v>610.85886887037941</c:v>
                </c:pt>
                <c:pt idx="135">
                  <c:v>616.84686771553879</c:v>
                </c:pt>
                <c:pt idx="136">
                  <c:v>622.83366172641115</c:v>
                </c:pt>
                <c:pt idx="137">
                  <c:v>628.81926411993209</c:v>
                </c:pt>
                <c:pt idx="138">
                  <c:v>634.80368784084726</c:v>
                </c:pt>
                <c:pt idx="139">
                  <c:v>640.78694556988683</c:v>
                </c:pt>
                <c:pt idx="140">
                  <c:v>646.76904973161959</c:v>
                </c:pt>
                <c:pt idx="141">
                  <c:v>593.95754455678104</c:v>
                </c:pt>
                <c:pt idx="142">
                  <c:v>598.87920239707898</c:v>
                </c:pt>
                <c:pt idx="143">
                  <c:v>603.80001937244958</c:v>
                </c:pt>
                <c:pt idx="144">
                  <c:v>608.72000330496166</c:v>
                </c:pt>
                <c:pt idx="145">
                  <c:v>613.63916187987991</c:v>
                </c:pt>
                <c:pt idx="146">
                  <c:v>618.55750264916139</c:v>
                </c:pt>
                <c:pt idx="147">
                  <c:v>623.47503303483086</c:v>
                </c:pt>
                <c:pt idx="148">
                  <c:v>628.39176033224737</c:v>
                </c:pt>
                <c:pt idx="149">
                  <c:v>633.30769171326108</c:v>
                </c:pt>
                <c:pt idx="150">
                  <c:v>638.22283422926819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98.910576940047747</c:v>
                </c:pt>
                <c:pt idx="22">
                  <c:v>111.62178907894229</c:v>
                </c:pt>
                <c:pt idx="23">
                  <c:v>124.29746324975936</c:v>
                </c:pt>
                <c:pt idx="24">
                  <c:v>136.94173921341991</c:v>
                </c:pt>
                <c:pt idx="25">
                  <c:v>149.55792775717688</c:v>
                </c:pt>
                <c:pt idx="26">
                  <c:v>162.1487342616247</c:v>
                </c:pt>
                <c:pt idx="27">
                  <c:v>174.71640889684613</c:v>
                </c:pt>
                <c:pt idx="28">
                  <c:v>187.26285118992155</c:v>
                </c:pt>
                <c:pt idx="29">
                  <c:v>199.78968502059959</c:v>
                </c:pt>
                <c:pt idx="30">
                  <c:v>212.29831377776441</c:v>
                </c:pt>
                <c:pt idx="31">
                  <c:v>171.38026392325889</c:v>
                </c:pt>
                <c:pt idx="32">
                  <c:v>187.26285118992155</c:v>
                </c:pt>
                <c:pt idx="33">
                  <c:v>203.11401186522849</c:v>
                </c:pt>
                <c:pt idx="34">
                  <c:v>218.93654452800624</c:v>
                </c:pt>
                <c:pt idx="35">
                  <c:v>234.73280983380309</c:v>
                </c:pt>
                <c:pt idx="36">
                  <c:v>250.50482454301473</c:v>
                </c:pt>
                <c:pt idx="37">
                  <c:v>266.25433058421976</c:v>
                </c:pt>
                <c:pt idx="38">
                  <c:v>281.9828468964256</c:v>
                </c:pt>
                <c:pt idx="39">
                  <c:v>297.69170908523739</c:v>
                </c:pt>
                <c:pt idx="40">
                  <c:v>313.38210026249618</c:v>
                </c:pt>
                <c:pt idx="41">
                  <c:v>248.16968942779479</c:v>
                </c:pt>
                <c:pt idx="42">
                  <c:v>264.50544806917605</c:v>
                </c:pt>
                <c:pt idx="43">
                  <c:v>280.81846105391605</c:v>
                </c:pt>
                <c:pt idx="44">
                  <c:v>297.1102356403631</c:v>
                </c:pt>
                <c:pt idx="45">
                  <c:v>313.38210026249629</c:v>
                </c:pt>
                <c:pt idx="46">
                  <c:v>329.63523412538729</c:v>
                </c:pt>
                <c:pt idx="47">
                  <c:v>345.87069065471763</c:v>
                </c:pt>
                <c:pt idx="48">
                  <c:v>362.08941631105768</c:v>
                </c:pt>
                <c:pt idx="49">
                  <c:v>378.29226585591255</c:v>
                </c:pt>
                <c:pt idx="50">
                  <c:v>394.48001486506837</c:v>
                </c:pt>
                <c:pt idx="51">
                  <c:v>328.28149525528767</c:v>
                </c:pt>
                <c:pt idx="52">
                  <c:v>343.16596745045564</c:v>
                </c:pt>
                <c:pt idx="53">
                  <c:v>358.03625523049817</c:v>
                </c:pt>
                <c:pt idx="54">
                  <c:v>372.89303063734627</c:v>
                </c:pt>
                <c:pt idx="55">
                  <c:v>387.73690779386089</c:v>
                </c:pt>
                <c:pt idx="56">
                  <c:v>402.56844996817728</c:v>
                </c:pt>
                <c:pt idx="57">
                  <c:v>417.38817554255644</c:v>
                </c:pt>
                <c:pt idx="58">
                  <c:v>432.19656309026982</c:v>
                </c:pt>
                <c:pt idx="59">
                  <c:v>446.99405572041906</c:v>
                </c:pt>
                <c:pt idx="60">
                  <c:v>461.78106481747722</c:v>
                </c:pt>
                <c:pt idx="61">
                  <c:v>394.48001486506809</c:v>
                </c:pt>
                <c:pt idx="62">
                  <c:v>407.95878231757428</c:v>
                </c:pt>
                <c:pt idx="63">
                  <c:v>421.42793186976087</c:v>
                </c:pt>
                <c:pt idx="64">
                  <c:v>434.88781420496622</c:v>
                </c:pt>
                <c:pt idx="65">
                  <c:v>448.33875652973478</c:v>
                </c:pt>
                <c:pt idx="66">
                  <c:v>461.78106481747722</c:v>
                </c:pt>
                <c:pt idx="67">
                  <c:v>475.21502577729029</c:v>
                </c:pt>
                <c:pt idx="68">
                  <c:v>488.64090858857691</c:v>
                </c:pt>
                <c:pt idx="69">
                  <c:v>502.05896643512528</c:v>
                </c:pt>
                <c:pt idx="70">
                  <c:v>515.4694378666801</c:v>
                </c:pt>
                <c:pt idx="71">
                  <c:v>446.80194854061955</c:v>
                </c:pt>
                <c:pt idx="72">
                  <c:v>458.70928319621294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494.39244873679581</c:v>
                </c:pt>
                <c:pt idx="76">
                  <c:v>506.27449261865348</c:v>
                </c:pt>
                <c:pt idx="77">
                  <c:v>518.15064181809225</c:v>
                </c:pt>
                <c:pt idx="78">
                  <c:v>530.02105046908628</c:v>
                </c:pt>
                <c:pt idx="79">
                  <c:v>541.885865239483</c:v>
                </c:pt>
                <c:pt idx="80">
                  <c:v>553.74522585166289</c:v>
                </c:pt>
                <c:pt idx="81">
                  <c:v>483.84686153879824</c:v>
                </c:pt>
                <c:pt idx="82">
                  <c:v>494.39244873679564</c:v>
                </c:pt>
                <c:pt idx="83">
                  <c:v>504.93326966944079</c:v>
                </c:pt>
                <c:pt idx="84">
                  <c:v>515.46943786667975</c:v>
                </c:pt>
                <c:pt idx="85">
                  <c:v>526.00106183871378</c:v>
                </c:pt>
                <c:pt idx="86">
                  <c:v>536.52824539615085</c:v>
                </c:pt>
                <c:pt idx="87">
                  <c:v>547.05108794372757</c:v>
                </c:pt>
                <c:pt idx="88">
                  <c:v>557.56968475025758</c:v>
                </c:pt>
                <c:pt idx="89">
                  <c:v>568.08412719715159</c:v>
                </c:pt>
                <c:pt idx="90">
                  <c:v>578.59450300758738</c:v>
                </c:pt>
                <c:pt idx="91">
                  <c:v>507.6156404359561</c:v>
                </c:pt>
                <c:pt idx="92">
                  <c:v>517.00159034875549</c:v>
                </c:pt>
                <c:pt idx="93">
                  <c:v>526.38394569812203</c:v>
                </c:pt>
                <c:pt idx="94">
                  <c:v>535.76277959494848</c:v>
                </c:pt>
                <c:pt idx="95">
                  <c:v>545.13816238142238</c:v>
                </c:pt>
                <c:pt idx="96">
                  <c:v>554.51016178271209</c:v>
                </c:pt>
                <c:pt idx="97">
                  <c:v>563.87884304786496</c:v>
                </c:pt>
                <c:pt idx="98">
                  <c:v>573.24426908085525</c:v>
                </c:pt>
                <c:pt idx="99">
                  <c:v>582.60650056262341</c:v>
                </c:pt>
                <c:pt idx="100">
                  <c:v>591.96559606486414</c:v>
                </c:pt>
                <c:pt idx="101">
                  <c:v>519.87411827231642</c:v>
                </c:pt>
                <c:pt idx="102">
                  <c:v>528.10685054074975</c:v>
                </c:pt>
                <c:pt idx="103">
                  <c:v>536.33688109970888</c:v>
                </c:pt>
                <c:pt idx="104">
                  <c:v>544.56425726149564</c:v>
                </c:pt>
                <c:pt idx="105">
                  <c:v>552.789024791933</c:v>
                </c:pt>
                <c:pt idx="106">
                  <c:v>561.01122798366794</c:v>
                </c:pt>
                <c:pt idx="107">
                  <c:v>569.23090972495606</c:v>
                </c:pt>
                <c:pt idx="108">
                  <c:v>577.4481115642642</c:v>
                </c:pt>
                <c:pt idx="109">
                  <c:v>585.66287377100571</c:v>
                </c:pt>
                <c:pt idx="110">
                  <c:v>593.87523539269216</c:v>
                </c:pt>
                <c:pt idx="111">
                  <c:v>526.38394569812192</c:v>
                </c:pt>
                <c:pt idx="112">
                  <c:v>533.466244062594</c:v>
                </c:pt>
                <c:pt idx="113">
                  <c:v>540.54656504915602</c:v>
                </c:pt>
                <c:pt idx="114">
                  <c:v>547.62493821970531</c:v>
                </c:pt>
                <c:pt idx="115">
                  <c:v>554.70139230936343</c:v>
                </c:pt>
                <c:pt idx="116">
                  <c:v>561.77595526008201</c:v>
                </c:pt>
                <c:pt idx="117">
                  <c:v>568.84865425246687</c:v>
                </c:pt>
                <c:pt idx="118">
                  <c:v>575.91951573593701</c:v>
                </c:pt>
                <c:pt idx="119">
                  <c:v>582.98856545732508</c:v>
                </c:pt>
                <c:pt idx="120">
                  <c:v>590.05582848801976</c:v>
                </c:pt>
                <c:pt idx="121">
                  <c:v>529.25538799232356</c:v>
                </c:pt>
                <c:pt idx="122">
                  <c:v>535.38003807305233</c:v>
                </c:pt>
                <c:pt idx="123">
                  <c:v>541.50321514451923</c:v>
                </c:pt>
                <c:pt idx="124">
                  <c:v>547.62493821970509</c:v>
                </c:pt>
                <c:pt idx="125">
                  <c:v>553.74522585166233</c:v>
                </c:pt>
                <c:pt idx="126">
                  <c:v>559.86409614971456</c:v>
                </c:pt>
                <c:pt idx="127">
                  <c:v>565.98156679490774</c:v>
                </c:pt>
                <c:pt idx="128">
                  <c:v>572.09765505476128</c:v>
                </c:pt>
                <c:pt idx="129">
                  <c:v>578.2123777973535</c:v>
                </c:pt>
                <c:pt idx="130">
                  <c:v>584.32575150478044</c:v>
                </c:pt>
                <c:pt idx="131">
                  <c:v>530.403872974622</c:v>
                </c:pt>
                <c:pt idx="132">
                  <c:v>535.76277959494792</c:v>
                </c:pt>
                <c:pt idx="133">
                  <c:v>541.12055937003208</c:v>
                </c:pt>
                <c:pt idx="134">
                  <c:v>546.47722503675266</c:v>
                </c:pt>
                <c:pt idx="135">
                  <c:v>551.83278906179635</c:v>
                </c:pt>
                <c:pt idx="136">
                  <c:v>557.18726365001442</c:v>
                </c:pt>
                <c:pt idx="137">
                  <c:v>562.54066075244191</c:v>
                </c:pt>
                <c:pt idx="138">
                  <c:v>567.89299207399324</c:v>
                </c:pt>
                <c:pt idx="139">
                  <c:v>573.24426908085513</c:v>
                </c:pt>
                <c:pt idx="140">
                  <c:v>578.59450300758692</c:v>
                </c:pt>
                <c:pt idx="141">
                  <c:v>531.36090380614826</c:v>
                </c:pt>
                <c:pt idx="142">
                  <c:v>535.76277959494826</c:v>
                </c:pt>
                <c:pt idx="143">
                  <c:v>540.16389505577035</c:v>
                </c:pt>
                <c:pt idx="144">
                  <c:v>544.56425726149564</c:v>
                </c:pt>
                <c:pt idx="145">
                  <c:v>548.96387316130483</c:v>
                </c:pt>
                <c:pt idx="146">
                  <c:v>553.36274958383763</c:v>
                </c:pt>
                <c:pt idx="147">
                  <c:v>557.76089324024736</c:v>
                </c:pt>
                <c:pt idx="148">
                  <c:v>562.15831072715275</c:v>
                </c:pt>
                <c:pt idx="149">
                  <c:v>566.55500852949365</c:v>
                </c:pt>
                <c:pt idx="150">
                  <c:v>570.95099302329288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2.5822836422111366</c:v>
                </c:pt>
                <c:pt idx="2">
                  <c:v>3.0918035815284672</c:v>
                </c:pt>
                <c:pt idx="3">
                  <c:v>3.7022337622707653</c:v>
                </c:pt>
                <c:pt idx="4">
                  <c:v>4.4336295362791462</c:v>
                </c:pt>
                <c:pt idx="5">
                  <c:v>5.3100452071463202</c:v>
                </c:pt>
                <c:pt idx="6">
                  <c:v>6.3603338288932347</c:v>
                </c:pt>
                <c:pt idx="7">
                  <c:v>7.6191074146970825</c:v>
                </c:pt>
                <c:pt idx="8">
                  <c:v>9.127889810760573</c:v>
                </c:pt>
                <c:pt idx="9">
                  <c:v>10.93650099145758</c:v>
                </c:pt>
                <c:pt idx="10">
                  <c:v>13.104719346021051</c:v>
                </c:pt>
                <c:pt idx="11">
                  <c:v>15.70427791998471</c:v>
                </c:pt>
                <c:pt idx="12">
                  <c:v>18.82126186594877</c:v>
                </c:pt>
                <c:pt idx="13">
                  <c:v>22.558987932416557</c:v>
                </c:pt>
                <c:pt idx="14">
                  <c:v>27.041463138816312</c:v>
                </c:pt>
                <c:pt idx="15">
                  <c:v>32.417539405558351</c:v>
                </c:pt>
                <c:pt idx="16">
                  <c:v>38.865904499125939</c:v>
                </c:pt>
                <c:pt idx="17">
                  <c:v>46.601078018602493</c:v>
                </c:pt>
                <c:pt idx="18">
                  <c:v>55.880615259949991</c:v>
                </c:pt>
                <c:pt idx="19">
                  <c:v>67.013762812651535</c:v>
                </c:pt>
                <c:pt idx="20">
                  <c:v>80.371859071508723</c:v>
                </c:pt>
                <c:pt idx="21">
                  <c:v>92.265209143481741</c:v>
                </c:pt>
                <c:pt idx="22">
                  <c:v>104.12020472208822</c:v>
                </c:pt>
                <c:pt idx="23">
                  <c:v>115.94183686676679</c:v>
                </c:pt>
                <c:pt idx="24">
                  <c:v>127.73399203044187</c:v>
                </c:pt>
                <c:pt idx="25">
                  <c:v>139.49977841647276</c:v>
                </c:pt>
                <c:pt idx="26">
                  <c:v>151.24173586581261</c:v>
                </c:pt>
                <c:pt idx="27">
                  <c:v>162.96197686279694</c:v>
                </c:pt>
                <c:pt idx="28">
                  <c:v>174.66228470426776</c:v>
                </c:pt>
                <c:pt idx="29">
                  <c:v>186.34418390633073</c:v>
                </c:pt>
                <c:pt idx="30">
                  <c:v>198.00899198585157</c:v>
                </c:pt>
                <c:pt idx="31">
                  <c:v>159.85080028445509</c:v>
                </c:pt>
                <c:pt idx="32">
                  <c:v>174.66228470426776</c:v>
                </c:pt>
                <c:pt idx="33">
                  <c:v>189.44426549567962</c:v>
                </c:pt>
                <c:pt idx="34">
                  <c:v>204.1993699951656</c:v>
                </c:pt>
                <c:pt idx="35">
                  <c:v>218.92981441202707</c:v>
                </c:pt>
                <c:pt idx="36">
                  <c:v>233.6374921030274</c:v>
                </c:pt>
                <c:pt idx="37">
                  <c:v>248.3240384098076</c:v>
                </c:pt>
                <c:pt idx="38">
                  <c:v>262.99087932895549</c:v>
                </c:pt>
                <c:pt idx="39">
                  <c:v>277.63926874165162</c:v>
                </c:pt>
                <c:pt idx="40">
                  <c:v>292.27031736625912</c:v>
                </c:pt>
                <c:pt idx="41">
                  <c:v>231.45994723108006</c:v>
                </c:pt>
                <c:pt idx="42">
                  <c:v>246.6931975124088</c:v>
                </c:pt>
                <c:pt idx="43">
                  <c:v>261.90509392198987</c:v>
                </c:pt>
                <c:pt idx="44">
                  <c:v>277.09705149048028</c:v>
                </c:pt>
                <c:pt idx="45">
                  <c:v>292.27031736625912</c:v>
                </c:pt>
                <c:pt idx="46">
                  <c:v>307.42599859997205</c:v>
                </c:pt>
                <c:pt idx="47">
                  <c:v>322.56508415919421</c:v>
                </c:pt>
                <c:pt idx="48">
                  <c:v>337.68846259148233</c:v>
                </c:pt>
                <c:pt idx="49">
                  <c:v>352.79693635630588</c:v>
                </c:pt>
                <c:pt idx="50">
                  <c:v>367.89123357271291</c:v>
                </c:pt>
                <c:pt idx="51">
                  <c:v>306.16367195933753</c:v>
                </c:pt>
                <c:pt idx="52">
                  <c:v>320.04301686645294</c:v>
                </c:pt>
                <c:pt idx="53">
                  <c:v>333.90904528918696</c:v>
                </c:pt>
                <c:pt idx="54">
                  <c:v>347.76238814787047</c:v>
                </c:pt>
                <c:pt idx="55">
                  <c:v>361.60362198777563</c:v>
                </c:pt>
                <c:pt idx="56">
                  <c:v>375.43327561120145</c:v>
                </c:pt>
                <c:pt idx="57">
                  <c:v>389.25183568109605</c:v>
                </c:pt>
                <c:pt idx="58">
                  <c:v>403.05975148729181</c:v>
                </c:pt>
                <c:pt idx="59">
                  <c:v>416.85743902546983</c:v>
                </c:pt>
                <c:pt idx="60">
                  <c:v>430.6452845078822</c:v>
                </c:pt>
                <c:pt idx="61">
                  <c:v>367.89123357271268</c:v>
                </c:pt>
                <c:pt idx="62">
                  <c:v>380.4594657084852</c:v>
                </c:pt>
                <c:pt idx="63">
                  <c:v>393.01866845402532</c:v>
                </c:pt>
                <c:pt idx="64">
                  <c:v>405.56917103469459</c:v>
                </c:pt>
                <c:pt idx="65">
                  <c:v>418.11128063558311</c:v>
                </c:pt>
                <c:pt idx="66">
                  <c:v>430.6452845078822</c:v>
                </c:pt>
                <c:pt idx="67">
                  <c:v>443.17145181723453</c:v>
                </c:pt>
                <c:pt idx="68">
                  <c:v>455.69003527221344</c:v>
                </c:pt>
                <c:pt idx="69">
                  <c:v>468.20127256453446</c:v>
                </c:pt>
                <c:pt idx="70">
                  <c:v>480.70538764731191</c:v>
                </c:pt>
                <c:pt idx="71">
                  <c:v>416.6783121635213</c:v>
                </c:pt>
                <c:pt idx="72">
                  <c:v>427.78106967818303</c:v>
                </c:pt>
                <c:pt idx="73">
                  <c:v>438.87763264294853</c:v>
                </c:pt>
                <c:pt idx="74">
                  <c:v>449.96817978008784</c:v>
                </c:pt>
                <c:pt idx="75">
                  <c:v>461.05288028198453</c:v>
                </c:pt>
                <c:pt idx="76">
                  <c:v>472.13189454107578</c:v>
                </c:pt>
                <c:pt idx="77">
                  <c:v>483.20537480770639</c:v>
                </c:pt>
                <c:pt idx="78">
                  <c:v>494.27346578454058</c:v>
                </c:pt>
                <c:pt idx="79">
                  <c:v>505.33630516496095</c:v>
                </c:pt>
                <c:pt idx="80">
                  <c:v>516.39402412186962</c:v>
                </c:pt>
                <c:pt idx="81">
                  <c:v>451.21996795767285</c:v>
                </c:pt>
                <c:pt idx="82">
                  <c:v>461.05288028198441</c:v>
                </c:pt>
                <c:pt idx="83">
                  <c:v>470.88131798414474</c:v>
                </c:pt>
                <c:pt idx="84">
                  <c:v>480.70538764731185</c:v>
                </c:pt>
                <c:pt idx="85">
                  <c:v>490.52519114205143</c:v>
                </c:pt>
                <c:pt idx="86">
                  <c:v>500.34082592690061</c:v>
                </c:pt>
                <c:pt idx="87">
                  <c:v>510.1523853241153</c:v>
                </c:pt>
                <c:pt idx="88">
                  <c:v>519.95995877310168</c:v>
                </c:pt>
                <c:pt idx="89">
                  <c:v>529.76363206373026</c:v>
                </c:pt>
                <c:pt idx="90">
                  <c:v>539.56348755148122</c:v>
                </c:pt>
                <c:pt idx="91">
                  <c:v>473.38240056334627</c:v>
                </c:pt>
                <c:pt idx="92">
                  <c:v>482.13398547834043</c:v>
                </c:pt>
                <c:pt idx="93">
                  <c:v>490.88219577778722</c:v>
                </c:pt>
                <c:pt idx="94">
                  <c:v>499.62710009899405</c:v>
                </c:pt>
                <c:pt idx="95">
                  <c:v>508.36876447997787</c:v>
                </c:pt>
                <c:pt idx="96">
                  <c:v>517.10725250186874</c:v>
                </c:pt>
                <c:pt idx="97">
                  <c:v>525.84262542118745</c:v>
                </c:pt>
                <c:pt idx="98">
                  <c:v>534.57494229287477</c:v>
                </c:pt>
                <c:pt idx="99">
                  <c:v>543.30426008486222</c:v>
                </c:pt>
                <c:pt idx="100">
                  <c:v>552.03063378489901</c:v>
                </c:pt>
                <c:pt idx="101">
                  <c:v>484.81236421675681</c:v>
                </c:pt>
                <c:pt idx="102">
                  <c:v>492.48864855160605</c:v>
                </c:pt>
                <c:pt idx="103">
                  <c:v>500.1623964919898</c:v>
                </c:pt>
                <c:pt idx="104">
                  <c:v>507.83365245521628</c:v>
                </c:pt>
                <c:pt idx="105">
                  <c:v>515.5024594067412</c:v>
                </c:pt>
                <c:pt idx="106">
                  <c:v>523.16885892898711</c:v>
                </c:pt>
                <c:pt idx="107">
                  <c:v>530.83289128591832</c:v>
                </c:pt>
                <c:pt idx="108">
                  <c:v>538.49459548369066</c:v>
                </c:pt>
                <c:pt idx="109">
                  <c:v>546.15400932767136</c:v>
                </c:pt>
                <c:pt idx="110">
                  <c:v>553.81116947609178</c:v>
                </c:pt>
                <c:pt idx="111">
                  <c:v>490.88219577778699</c:v>
                </c:pt>
                <c:pt idx="112">
                  <c:v>497.48579293849303</c:v>
                </c:pt>
                <c:pt idx="113">
                  <c:v>504.08753371514513</c:v>
                </c:pt>
                <c:pt idx="114">
                  <c:v>510.68744586077634</c:v>
                </c:pt>
                <c:pt idx="115">
                  <c:v>517.28555635223393</c:v>
                </c:pt>
                <c:pt idx="116">
                  <c:v>523.88189142172803</c:v>
                </c:pt>
                <c:pt idx="117">
                  <c:v>530.47647658670928</c:v>
                </c:pt>
                <c:pt idx="118">
                  <c:v>537.06933667818203</c:v>
                </c:pt>
                <c:pt idx="119">
                  <c:v>543.6604958675556</c:v>
                </c:pt>
                <c:pt idx="120">
                  <c:v>550.24997769212405</c:v>
                </c:pt>
                <c:pt idx="121">
                  <c:v>493.5595553154626</c:v>
                </c:pt>
                <c:pt idx="122">
                  <c:v>499.27022909127464</c:v>
                </c:pt>
                <c:pt idx="123">
                  <c:v>504.97951998984792</c:v>
                </c:pt>
                <c:pt idx="124">
                  <c:v>510.68744586077611</c:v>
                </c:pt>
                <c:pt idx="125">
                  <c:v>516.39402412186928</c:v>
                </c:pt>
                <c:pt idx="126">
                  <c:v>522.09927177435793</c:v>
                </c:pt>
                <c:pt idx="127">
                  <c:v>527.80320541740286</c:v>
                </c:pt>
                <c:pt idx="128">
                  <c:v>533.50584126193951</c:v>
                </c:pt>
                <c:pt idx="129">
                  <c:v>539.20719514390532</c:v>
                </c:pt>
                <c:pt idx="130">
                  <c:v>544.90728253687257</c:v>
                </c:pt>
                <c:pt idx="131">
                  <c:v>494.63041282058833</c:v>
                </c:pt>
                <c:pt idx="132">
                  <c:v>499.62710009899371</c:v>
                </c:pt>
                <c:pt idx="133">
                  <c:v>504.62272948273568</c:v>
                </c:pt>
                <c:pt idx="134">
                  <c:v>509.61731292933541</c:v>
                </c:pt>
                <c:pt idx="135">
                  <c:v>514.61086214265481</c:v>
                </c:pt>
                <c:pt idx="136">
                  <c:v>519.60338858074215</c:v>
                </c:pt>
                <c:pt idx="137">
                  <c:v>524.59490346335997</c:v>
                </c:pt>
                <c:pt idx="138">
                  <c:v>529.58541777921016</c:v>
                </c:pt>
                <c:pt idx="139">
                  <c:v>534.57494229287454</c:v>
                </c:pt>
                <c:pt idx="140">
                  <c:v>539.56348755148099</c:v>
                </c:pt>
                <c:pt idx="141">
                  <c:v>495.52275653457377</c:v>
                </c:pt>
                <c:pt idx="142">
                  <c:v>499.62710009899382</c:v>
                </c:pt>
                <c:pt idx="143">
                  <c:v>503.73072985917548</c:v>
                </c:pt>
                <c:pt idx="144">
                  <c:v>507.83365245521628</c:v>
                </c:pt>
                <c:pt idx="145">
                  <c:v>511.93587441108366</c:v>
                </c:pt>
                <c:pt idx="146">
                  <c:v>516.03740213757919</c:v>
                </c:pt>
                <c:pt idx="147">
                  <c:v>520.13824193520736</c:v>
                </c:pt>
                <c:pt idx="148">
                  <c:v>524.23839999694599</c:v>
                </c:pt>
                <c:pt idx="149">
                  <c:v>528.3378824109277</c:v>
                </c:pt>
                <c:pt idx="150">
                  <c:v>532.4366951630326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44.016422187733419</c:v>
                </c:pt>
                <c:pt idx="12">
                  <c:v>65.080449062797712</c:v>
                </c:pt>
                <c:pt idx="13">
                  <c:v>85.965783832884156</c:v>
                </c:pt>
                <c:pt idx="14">
                  <c:v>106.72258095191415</c:v>
                </c:pt>
                <c:pt idx="15">
                  <c:v>127.37953432582198</c:v>
                </c:pt>
                <c:pt idx="16">
                  <c:v>92.127784973737278</c:v>
                </c:pt>
                <c:pt idx="17">
                  <c:v>118.20964174983392</c:v>
                </c:pt>
                <c:pt idx="18">
                  <c:v>144.15036005266867</c:v>
                </c:pt>
                <c:pt idx="19">
                  <c:v>169.97903495411802</c:v>
                </c:pt>
                <c:pt idx="20">
                  <c:v>195.7151268464269</c:v>
                </c:pt>
                <c:pt idx="21">
                  <c:v>157.45713350059123</c:v>
                </c:pt>
                <c:pt idx="22">
                  <c:v>185.5064833232974</c:v>
                </c:pt>
                <c:pt idx="23">
                  <c:v>213.45664137520598</c:v>
                </c:pt>
                <c:pt idx="24">
                  <c:v>241.32243325977697</c:v>
                </c:pt>
                <c:pt idx="25">
                  <c:v>269.11497170292421</c:v>
                </c:pt>
                <c:pt idx="26">
                  <c:v>230.03488071825367</c:v>
                </c:pt>
                <c:pt idx="27">
                  <c:v>256.72945236768493</c:v>
                </c:pt>
                <c:pt idx="28">
                  <c:v>283.36123337871345</c:v>
                </c:pt>
                <c:pt idx="29">
                  <c:v>309.93695192564934</c:v>
                </c:pt>
                <c:pt idx="30">
                  <c:v>336.46208765640478</c:v>
                </c:pt>
                <c:pt idx="31">
                  <c:v>295.34560890488143</c:v>
                </c:pt>
                <c:pt idx="32">
                  <c:v>319.65599415471269</c:v>
                </c:pt>
                <c:pt idx="33">
                  <c:v>343.92546889640704</c:v>
                </c:pt>
                <c:pt idx="34">
                  <c:v>368.15732380156072</c:v>
                </c:pt>
                <c:pt idx="35">
                  <c:v>392.35438115419703</c:v>
                </c:pt>
                <c:pt idx="36">
                  <c:v>348.40178403373943</c:v>
                </c:pt>
                <c:pt idx="37">
                  <c:v>369.64735159591163</c:v>
                </c:pt>
                <c:pt idx="38">
                  <c:v>390.86628899650526</c:v>
                </c:pt>
                <c:pt idx="39">
                  <c:v>412.06024430985235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422.83402201018413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430.26076100517804</c:v>
                </c:pt>
                <c:pt idx="47">
                  <c:v>445.84801081476007</c:v>
                </c:pt>
                <c:pt idx="48">
                  <c:v>461.42359547407392</c:v>
                </c:pt>
                <c:pt idx="49">
                  <c:v>476.98796406826045</c:v>
                </c:pt>
                <c:pt idx="50">
                  <c:v>492.54153399430999</c:v>
                </c:pt>
                <c:pt idx="51">
                  <c:v>471.05997610454216</c:v>
                </c:pt>
                <c:pt idx="52">
                  <c:v>484.76607392519827</c:v>
                </c:pt>
                <c:pt idx="53">
                  <c:v>498.46394506809082</c:v>
                </c:pt>
                <c:pt idx="54">
                  <c:v>512.15384740014133</c:v>
                </c:pt>
                <c:pt idx="55">
                  <c:v>525.83602388197016</c:v>
                </c:pt>
                <c:pt idx="56">
                  <c:v>508.08469414781166</c:v>
                </c:pt>
                <c:pt idx="57">
                  <c:v>519.92034011757323</c:v>
                </c:pt>
                <c:pt idx="58">
                  <c:v>531.75030596498357</c:v>
                </c:pt>
                <c:pt idx="59">
                  <c:v>543.57473584939044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548.74621845390368</c:v>
                </c:pt>
                <c:pt idx="63">
                  <c:v>558.34769693411602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561.67047693164147</c:v>
                </c:pt>
                <c:pt idx="67">
                  <c:v>569.79110201977517</c:v>
                </c:pt>
                <c:pt idx="68">
                  <c:v>577.90930922868472</c:v>
                </c:pt>
                <c:pt idx="69">
                  <c:v>586.0251373170388</c:v>
                </c:pt>
                <c:pt idx="70">
                  <c:v>594.13862388231678</c:v>
                </c:pt>
                <c:pt idx="71">
                  <c:v>577.90930922868461</c:v>
                </c:pt>
                <c:pt idx="72">
                  <c:v>585.65628711786383</c:v>
                </c:pt>
                <c:pt idx="73">
                  <c:v>593.40112998449592</c:v>
                </c:pt>
                <c:pt idx="74">
                  <c:v>601.14386962669914</c:v>
                </c:pt>
                <c:pt idx="75">
                  <c:v>608.88453695659052</c:v>
                </c:pt>
                <c:pt idx="76">
                  <c:v>593.40112998449592</c:v>
                </c:pt>
                <c:pt idx="77">
                  <c:v>600.03789155140566</c:v>
                </c:pt>
                <c:pt idx="78">
                  <c:v>606.67312741145247</c:v>
                </c:pt>
                <c:pt idx="79">
                  <c:v>613.30685660796541</c:v>
                </c:pt>
                <c:pt idx="80">
                  <c:v>619.93909773864539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3.2780288779377198</c:v>
                </c:pt>
                <c:pt idx="2">
                  <c:v>3.7264392321800863</c:v>
                </c:pt>
                <c:pt idx="3">
                  <c:v>4.2364041844719669</c:v>
                </c:pt>
                <c:pt idx="4">
                  <c:v>4.8164014243543303</c:v>
                </c:pt>
                <c:pt idx="5">
                  <c:v>5.4760798472445096</c:v>
                </c:pt>
                <c:pt idx="6">
                  <c:v>6.2264218223645775</c:v>
                </c:pt>
                <c:pt idx="7">
                  <c:v>7.0799280020750386</c:v>
                </c:pt>
                <c:pt idx="8">
                  <c:v>8.0508278115674656</c:v>
                </c:pt>
                <c:pt idx="9">
                  <c:v>9.1553191959503053</c:v>
                </c:pt>
                <c:pt idx="10">
                  <c:v>10.411841701106281</c:v>
                </c:pt>
                <c:pt idx="11">
                  <c:v>11.84138753389057</c:v>
                </c:pt>
                <c:pt idx="12">
                  <c:v>13.467855896064064</c:v>
                </c:pt>
                <c:pt idx="13">
                  <c:v>15.31845662597685</c:v>
                </c:pt>
                <c:pt idx="14">
                  <c:v>17.424170025162166</c:v>
                </c:pt>
                <c:pt idx="15">
                  <c:v>19.820270708185493</c:v>
                </c:pt>
                <c:pt idx="16">
                  <c:v>22.546924409872233</c:v>
                </c:pt>
                <c:pt idx="17">
                  <c:v>25.649867933288316</c:v>
                </c:pt>
                <c:pt idx="18">
                  <c:v>29.181183846104531</c:v>
                </c:pt>
                <c:pt idx="19">
                  <c:v>33.200183156791915</c:v>
                </c:pt>
                <c:pt idx="20">
                  <c:v>37.774411053482368</c:v>
                </c:pt>
                <c:pt idx="21">
                  <c:v>42.980792899228625</c:v>
                </c:pt>
                <c:pt idx="22">
                  <c:v>48.906940084246365</c:v>
                </c:pt>
                <c:pt idx="23">
                  <c:v>55.652638080077843</c:v>
                </c:pt>
                <c:pt idx="24">
                  <c:v>63.331542169880898</c:v>
                </c:pt>
                <c:pt idx="25">
                  <c:v>72.073109897291332</c:v>
                </c:pt>
                <c:pt idx="26">
                  <c:v>82.024803345202045</c:v>
                </c:pt>
                <c:pt idx="27">
                  <c:v>93.354598995704521</c:v>
                </c:pt>
                <c:pt idx="28">
                  <c:v>106.25384821359454</c:v>
                </c:pt>
                <c:pt idx="29">
                  <c:v>120.94053742980232</c:v>
                </c:pt>
                <c:pt idx="30">
                  <c:v>137.66300398229683</c:v>
                </c:pt>
                <c:pt idx="31">
                  <c:v>150.56283505758577</c:v>
                </c:pt>
                <c:pt idx="32">
                  <c:v>163.43632399978199</c:v>
                </c:pt>
                <c:pt idx="33">
                  <c:v>176.28583963282654</c:v>
                </c:pt>
                <c:pt idx="34">
                  <c:v>189.11337673305502</c:v>
                </c:pt>
                <c:pt idx="35">
                  <c:v>201.92063702336625</c:v>
                </c:pt>
                <c:pt idx="36">
                  <c:v>214.70908849243642</c:v>
                </c:pt>
                <c:pt idx="37">
                  <c:v>227.48000981239929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265.6982007159458</c:v>
                </c:pt>
                <c:pt idx="41">
                  <c:v>213.23441535885948</c:v>
                </c:pt>
                <c:pt idx="42">
                  <c:v>226.98913066751979</c:v>
                </c:pt>
                <c:pt idx="43">
                  <c:v>240.72476870476396</c:v>
                </c:pt>
                <c:pt idx="44">
                  <c:v>254.44257166922989</c:v>
                </c:pt>
                <c:pt idx="45">
                  <c:v>268.14363680502908</c:v>
                </c:pt>
                <c:pt idx="46">
                  <c:v>281.82894001768102</c:v>
                </c:pt>
                <c:pt idx="47">
                  <c:v>295.49935465856692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281.82894001768102</c:v>
                </c:pt>
                <c:pt idx="52">
                  <c:v>295.49935465856686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350.04677810724957</c:v>
                </c:pt>
                <c:pt idx="57">
                  <c:v>363.65317807573314</c:v>
                </c:pt>
                <c:pt idx="58">
                  <c:v>377.24845670484405</c:v>
                </c:pt>
                <c:pt idx="59">
                  <c:v>390.83307125282545</c:v>
                </c:pt>
                <c:pt idx="60">
                  <c:v>404.40744459656588</c:v>
                </c:pt>
                <c:pt idx="61">
                  <c:v>349.07445398592768</c:v>
                </c:pt>
                <c:pt idx="62">
                  <c:v>361.71009867648309</c:v>
                </c:pt>
                <c:pt idx="63">
                  <c:v>374.33609548540238</c:v>
                </c:pt>
                <c:pt idx="64">
                  <c:v>386.95281571968462</c:v>
                </c:pt>
                <c:pt idx="65">
                  <c:v>399.56060449432607</c:v>
                </c:pt>
                <c:pt idx="66">
                  <c:v>412.15978336556719</c:v>
                </c:pt>
                <c:pt idx="67">
                  <c:v>424.750652625329</c:v>
                </c:pt>
                <c:pt idx="68">
                  <c:v>437.33349330938836</c:v>
                </c:pt>
                <c:pt idx="69">
                  <c:v>449.90856896238455</c:v>
                </c:pt>
                <c:pt idx="70">
                  <c:v>462.4761271952114</c:v>
                </c:pt>
                <c:pt idx="71">
                  <c:v>406.1035410238224</c:v>
                </c:pt>
                <c:pt idx="72">
                  <c:v>417.48768701918169</c:v>
                </c:pt>
                <c:pt idx="73">
                  <c:v>428.86514377416484</c:v>
                </c:pt>
                <c:pt idx="74">
                  <c:v>440.23611378614208</c:v>
                </c:pt>
                <c:pt idx="75">
                  <c:v>451.60078823713394</c:v>
                </c:pt>
                <c:pt idx="76">
                  <c:v>462.95934790100279</c:v>
                </c:pt>
                <c:pt idx="77">
                  <c:v>474.31196395697413</c:v>
                </c:pt>
                <c:pt idx="78">
                  <c:v>485.65879872121445</c:v>
                </c:pt>
                <c:pt idx="79">
                  <c:v>497.00000630648219</c:v>
                </c:pt>
                <c:pt idx="80">
                  <c:v>508.33573321843375</c:v>
                </c:pt>
                <c:pt idx="81">
                  <c:v>451.11731088004348</c:v>
                </c:pt>
                <c:pt idx="82">
                  <c:v>461.50965344860646</c:v>
                </c:pt>
                <c:pt idx="83">
                  <c:v>471.89700327269384</c:v>
                </c:pt>
                <c:pt idx="84">
                  <c:v>482.27948576072487</c:v>
                </c:pt>
                <c:pt idx="85">
                  <c:v>492.65722048045922</c:v>
                </c:pt>
                <c:pt idx="86">
                  <c:v>503.03032155094456</c:v>
                </c:pt>
                <c:pt idx="87">
                  <c:v>513.39889800045569</c:v>
                </c:pt>
                <c:pt idx="88">
                  <c:v>523.76305409401255</c:v>
                </c:pt>
                <c:pt idx="89">
                  <c:v>534.12288963362619</c:v>
                </c:pt>
                <c:pt idx="90">
                  <c:v>544.47850023404055</c:v>
                </c:pt>
                <c:pt idx="91">
                  <c:v>485.9001590679502</c:v>
                </c:pt>
                <c:pt idx="92">
                  <c:v>494.82871437010789</c:v>
                </c:pt>
                <c:pt idx="93">
                  <c:v>503.75385619703314</c:v>
                </c:pt>
                <c:pt idx="94">
                  <c:v>512.67565356716671</c:v>
                </c:pt>
                <c:pt idx="95">
                  <c:v>521.59417290035901</c:v>
                </c:pt>
                <c:pt idx="96">
                  <c:v>530.50947815942595</c:v>
                </c:pt>
                <c:pt idx="97">
                  <c:v>539.42163098169533</c:v>
                </c:pt>
                <c:pt idx="98">
                  <c:v>548.33069080140456</c:v>
                </c:pt>
                <c:pt idx="99">
                  <c:v>557.23671496373186</c:v>
                </c:pt>
                <c:pt idx="100">
                  <c:v>566.13975883115825</c:v>
                </c:pt>
                <c:pt idx="101">
                  <c:v>506.40662874127889</c:v>
                </c:pt>
                <c:pt idx="102">
                  <c:v>514.12212091947993</c:v>
                </c:pt>
                <c:pt idx="103">
                  <c:v>521.83516907361548</c:v>
                </c:pt>
                <c:pt idx="104">
                  <c:v>529.54581443344182</c:v>
                </c:pt>
                <c:pt idx="105">
                  <c:v>537.25409692975529</c:v>
                </c:pt>
                <c:pt idx="106">
                  <c:v>544.96005525377211</c:v>
                </c:pt>
                <c:pt idx="107">
                  <c:v>552.66372691297317</c:v>
                </c:pt>
                <c:pt idx="108">
                  <c:v>560.36514828367297</c:v>
                </c:pt>
                <c:pt idx="109">
                  <c:v>568.06435466054984</c:v>
                </c:pt>
                <c:pt idx="110">
                  <c:v>575.76138030334857</c:v>
                </c:pt>
                <c:pt idx="111">
                  <c:v>517.01479814281254</c:v>
                </c:pt>
                <c:pt idx="112">
                  <c:v>523.28109688258075</c:v>
                </c:pt>
                <c:pt idx="113">
                  <c:v>529.54581443344148</c:v>
                </c:pt>
                <c:pt idx="114">
                  <c:v>535.8089721483542</c:v>
                </c:pt>
                <c:pt idx="115">
                  <c:v>542.07059084014793</c:v>
                </c:pt>
                <c:pt idx="116">
                  <c:v>548.3306908014041</c:v>
                </c:pt>
                <c:pt idx="117">
                  <c:v>554.58929182337999</c:v>
                </c:pt>
                <c:pt idx="118">
                  <c:v>560.84641321403888</c:v>
                </c:pt>
                <c:pt idx="119">
                  <c:v>567.10207381522684</c:v>
                </c:pt>
                <c:pt idx="120">
                  <c:v>573.35629201905874</c:v>
                </c:pt>
                <c:pt idx="121">
                  <c:v>518.4610085628093</c:v>
                </c:pt>
                <c:pt idx="122">
                  <c:v>523.76305409401198</c:v>
                </c:pt>
                <c:pt idx="123">
                  <c:v>529.06396873094093</c:v>
                </c:pt>
                <c:pt idx="124">
                  <c:v>534.36376540932724</c:v>
                </c:pt>
                <c:pt idx="125">
                  <c:v>539.66245678723953</c:v>
                </c:pt>
                <c:pt idx="126">
                  <c:v>544.96005525377177</c:v>
                </c:pt>
                <c:pt idx="127">
                  <c:v>550.25657293737493</c:v>
                </c:pt>
                <c:pt idx="128">
                  <c:v>555.55202171385361</c:v>
                </c:pt>
                <c:pt idx="129">
                  <c:v>560.84641321403853</c:v>
                </c:pt>
                <c:pt idx="130">
                  <c:v>566.13975883115756</c:v>
                </c:pt>
                <c:pt idx="131">
                  <c:v>519.90713388491372</c:v>
                </c:pt>
                <c:pt idx="132">
                  <c:v>524.24500195940539</c:v>
                </c:pt>
                <c:pt idx="133">
                  <c:v>528.58211378930298</c:v>
                </c:pt>
                <c:pt idx="134">
                  <c:v>532.91847645941141</c:v>
                </c:pt>
                <c:pt idx="135">
                  <c:v>537.25409692975484</c:v>
                </c:pt>
                <c:pt idx="136">
                  <c:v>541.58898203878653</c:v>
                </c:pt>
                <c:pt idx="137">
                  <c:v>545.92313850648964</c:v>
                </c:pt>
                <c:pt idx="138">
                  <c:v>550.25657293737493</c:v>
                </c:pt>
                <c:pt idx="139">
                  <c:v>554.58929182337999</c:v>
                </c:pt>
                <c:pt idx="140">
                  <c:v>558.92130154667086</c:v>
                </c:pt>
                <c:pt idx="141">
                  <c:v>521.1121735097696</c:v>
                </c:pt>
                <c:pt idx="142">
                  <c:v>524.24500195940573</c:v>
                </c:pt>
                <c:pt idx="143">
                  <c:v>527.37743595079053</c:v>
                </c:pt>
                <c:pt idx="144">
                  <c:v>530.50947815942561</c:v>
                </c:pt>
                <c:pt idx="145">
                  <c:v>533.64113122661763</c:v>
                </c:pt>
                <c:pt idx="146">
                  <c:v>536.77239776011834</c:v>
                </c:pt>
                <c:pt idx="147">
                  <c:v>539.90328033474827</c:v>
                </c:pt>
                <c:pt idx="148">
                  <c:v>543.03378149300568</c:v>
                </c:pt>
                <c:pt idx="149">
                  <c:v>546.16390374566026</c:v>
                </c:pt>
                <c:pt idx="150">
                  <c:v>549.29364957233327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2.9040762087142453</c:v>
                </c:pt>
                <c:pt idx="2">
                  <c:v>3.4773202748427425</c:v>
                </c:pt>
                <c:pt idx="3">
                  <c:v>4.1641381375843167</c:v>
                </c:pt>
                <c:pt idx="4">
                  <c:v>4.9871099734380619</c:v>
                </c:pt>
                <c:pt idx="5">
                  <c:v>5.9733198374868941</c:v>
                </c:pt>
                <c:pt idx="6">
                  <c:v>7.1552567237350262</c:v>
                </c:pt>
                <c:pt idx="7">
                  <c:v>8.5718963956172569</c:v>
                </c:pt>
                <c:pt idx="8">
                  <c:v>10.27000034510241</c:v>
                </c:pt>
                <c:pt idx="9">
                  <c:v>12.305675568602934</c:v>
                </c:pt>
                <c:pt idx="10">
                  <c:v>14.746247658482027</c:v>
                </c:pt>
                <c:pt idx="11">
                  <c:v>17.672510300043498</c:v>
                </c:pt>
                <c:pt idx="12">
                  <c:v>21.181426995993817</c:v>
                </c:pt>
                <c:pt idx="13">
                  <c:v>25.389376147088512</c:v>
                </c:pt>
                <c:pt idx="14">
                  <c:v>30.436049020586243</c:v>
                </c:pt>
                <c:pt idx="15">
                  <c:v>36.489132264635835</c:v>
                </c:pt>
                <c:pt idx="16">
                  <c:v>43.749933231556859</c:v>
                </c:pt>
                <c:pt idx="17">
                  <c:v>52.46013836410372</c:v>
                </c:pt>
                <c:pt idx="18">
                  <c:v>62.909933368561269</c:v>
                </c:pt>
                <c:pt idx="19">
                  <c:v>75.447760161097548</c:v>
                </c:pt>
                <c:pt idx="20">
                  <c:v>90.49204121037269</c:v>
                </c:pt>
                <c:pt idx="21">
                  <c:v>103.88728278022079</c:v>
                </c:pt>
                <c:pt idx="22">
                  <c:v>117.23980835118829</c:v>
                </c:pt>
                <c:pt idx="23">
                  <c:v>130.55517654420012</c:v>
                </c:pt>
                <c:pt idx="24">
                  <c:v>143.8377157626374</c:v>
                </c:pt>
                <c:pt idx="25">
                  <c:v>157.09088766117378</c:v>
                </c:pt>
                <c:pt idx="26">
                  <c:v>170.31752090038557</c:v>
                </c:pt>
                <c:pt idx="27">
                  <c:v>183.51996818710302</c:v>
                </c:pt>
                <c:pt idx="28">
                  <c:v>196.70021560689827</c:v>
                </c:pt>
                <c:pt idx="29">
                  <c:v>209.85996103719199</c:v>
                </c:pt>
                <c:pt idx="30">
                  <c:v>223.00067181711495</c:v>
                </c:pt>
                <c:pt idx="31">
                  <c:v>180.01530940854045</c:v>
                </c:pt>
                <c:pt idx="32">
                  <c:v>196.70021560689827</c:v>
                </c:pt>
                <c:pt idx="33">
                  <c:v>213.35226315305866</c:v>
                </c:pt>
                <c:pt idx="34">
                  <c:v>229.97437815272829</c:v>
                </c:pt>
                <c:pt idx="35">
                  <c:v>246.56902883285352</c:v>
                </c:pt>
                <c:pt idx="36">
                  <c:v>263.13832385446148</c:v>
                </c:pt>
                <c:pt idx="37">
                  <c:v>279.68408452310422</c:v>
                </c:pt>
                <c:pt idx="38">
                  <c:v>296.20789899347511</c:v>
                </c:pt>
                <c:pt idx="39">
                  <c:v>312.71116373264709</c:v>
                </c:pt>
                <c:pt idx="40">
                  <c:v>329.19511576502629</c:v>
                </c:pt>
                <c:pt idx="41">
                  <c:v>260.68513965168</c:v>
                </c:pt>
                <c:pt idx="42">
                  <c:v>277.84677769273566</c:v>
                </c:pt>
                <c:pt idx="43">
                  <c:v>294.98463359298842</c:v>
                </c:pt>
                <c:pt idx="44">
                  <c:v>312.10028329420305</c:v>
                </c:pt>
                <c:pt idx="45">
                  <c:v>329.19511576502634</c:v>
                </c:pt>
                <c:pt idx="46">
                  <c:v>346.2703639450699</c:v>
                </c:pt>
                <c:pt idx="47">
                  <c:v>363.32712926298319</c:v>
                </c:pt>
                <c:pt idx="48">
                  <c:v>380.36640130807137</c:v>
                </c:pt>
                <c:pt idx="49">
                  <c:v>397.38907379199071</c:v>
                </c:pt>
                <c:pt idx="50">
                  <c:v>414.39595763230824</c:v>
                </c:pt>
                <c:pt idx="51">
                  <c:v>344.84814694300218</c:v>
                </c:pt>
                <c:pt idx="52">
                  <c:v>360.48557531469936</c:v>
                </c:pt>
                <c:pt idx="53">
                  <c:v>376.10817290955674</c:v>
                </c:pt>
                <c:pt idx="54">
                  <c:v>391.71664239340998</c:v>
                </c:pt>
                <c:pt idx="55">
                  <c:v>407.31162587374251</c:v>
                </c:pt>
                <c:pt idx="56">
                  <c:v>422.8937122859416</c:v>
                </c:pt>
                <c:pt idx="57">
                  <c:v>438.4634436341409</c:v>
                </c:pt>
                <c:pt idx="58">
                  <c:v>454.02132029945079</c:v>
                </c:pt>
                <c:pt idx="59">
                  <c:v>469.567805582765</c:v>
                </c:pt>
                <c:pt idx="60">
                  <c:v>485.10332961470607</c:v>
                </c:pt>
                <c:pt idx="61">
                  <c:v>414.39595763230813</c:v>
                </c:pt>
                <c:pt idx="62">
                  <c:v>428.5568351254654</c:v>
                </c:pt>
                <c:pt idx="63">
                  <c:v>442.70765644555917</c:v>
                </c:pt>
                <c:pt idx="64">
                  <c:v>456.84878825602163</c:v>
                </c:pt>
                <c:pt idx="65">
                  <c:v>470.98057267368955</c:v>
                </c:pt>
                <c:pt idx="66">
                  <c:v>485.10332961470607</c:v>
                </c:pt>
                <c:pt idx="67">
                  <c:v>499.21735885305503</c:v>
                </c:pt>
                <c:pt idx="68">
                  <c:v>513.32294183422573</c:v>
                </c:pt>
                <c:pt idx="69">
                  <c:v>527.42034327919725</c:v>
                </c:pt>
                <c:pt idx="70">
                  <c:v>541.50981260805463</c:v>
                </c:pt>
                <c:pt idx="71">
                  <c:v>469.36597432654617</c:v>
                </c:pt>
                <c:pt idx="72">
                  <c:v>481.87605086617629</c:v>
                </c:pt>
                <c:pt idx="73">
                  <c:v>494.37922843874406</c:v>
                </c:pt>
                <c:pt idx="74">
                  <c:v>506.87570609003541</c:v>
                </c:pt>
                <c:pt idx="75">
                  <c:v>519.36567225225338</c:v>
                </c:pt>
                <c:pt idx="76">
                  <c:v>531.84930555696235</c:v>
                </c:pt>
                <c:pt idx="77">
                  <c:v>544.32677556775195</c:v>
                </c:pt>
                <c:pt idx="78">
                  <c:v>556.7982434422413</c:v>
                </c:pt>
                <c:pt idx="79">
                  <c:v>569.26386253170324</c:v>
                </c:pt>
                <c:pt idx="80">
                  <c:v>581.72377892544966</c:v>
                </c:pt>
                <c:pt idx="81">
                  <c:v>508.28618624105098</c:v>
                </c:pt>
                <c:pt idx="82">
                  <c:v>519.36567225225326</c:v>
                </c:pt>
                <c:pt idx="83">
                  <c:v>530.44017480681111</c:v>
                </c:pt>
                <c:pt idx="84">
                  <c:v>541.50981260805452</c:v>
                </c:pt>
                <c:pt idx="85">
                  <c:v>552.57469911082444</c:v>
                </c:pt>
                <c:pt idx="86">
                  <c:v>563.63494285621744</c:v>
                </c:pt>
                <c:pt idx="87">
                  <c:v>574.69064777868914</c:v>
                </c:pt>
                <c:pt idx="88">
                  <c:v>585.74191348830414</c:v>
                </c:pt>
                <c:pt idx="89">
                  <c:v>596.78883553058267</c:v>
                </c:pt>
                <c:pt idx="90">
                  <c:v>607.8315056261107</c:v>
                </c:pt>
                <c:pt idx="91">
                  <c:v>533.25835775155963</c:v>
                </c:pt>
                <c:pt idx="92">
                  <c:v>543.11954330395054</c:v>
                </c:pt>
                <c:pt idx="93">
                  <c:v>552.9769704942488</c:v>
                </c:pt>
                <c:pt idx="94">
                  <c:v>562.8307157648976</c:v>
                </c:pt>
                <c:pt idx="95">
                  <c:v>572.68085266346759</c:v>
                </c:pt>
                <c:pt idx="96">
                  <c:v>582.52745200125821</c:v>
                </c:pt>
                <c:pt idx="97">
                  <c:v>592.37058200061415</c:v>
                </c:pt>
                <c:pt idx="98">
                  <c:v>602.21030843194546</c:v>
                </c:pt>
                <c:pt idx="99">
                  <c:v>612.04669474132891</c:v>
                </c:pt>
                <c:pt idx="100">
                  <c:v>621.87980216948017</c:v>
                </c:pt>
                <c:pt idx="101">
                  <c:v>546.1375186226627</c:v>
                </c:pt>
                <c:pt idx="102">
                  <c:v>554.78711589011277</c:v>
                </c:pt>
                <c:pt idx="103">
                  <c:v>563.43388833539382</c:v>
                </c:pt>
                <c:pt idx="104">
                  <c:v>572.07788542675621</c:v>
                </c:pt>
                <c:pt idx="105">
                  <c:v>580.71915501549972</c:v>
                </c:pt>
                <c:pt idx="106">
                  <c:v>589.35774341261833</c:v>
                </c:pt>
                <c:pt idx="107">
                  <c:v>597.99369546071875</c:v>
                </c:pt>
                <c:pt idx="108">
                  <c:v>606.62705460156656</c:v>
                </c:pt>
                <c:pt idx="109">
                  <c:v>615.25786293959038</c:v>
                </c:pt>
                <c:pt idx="110">
                  <c:v>623.88616130163496</c:v>
                </c:pt>
                <c:pt idx="111">
                  <c:v>552.9769704942488</c:v>
                </c:pt>
                <c:pt idx="112">
                  <c:v>560.41789006787917</c:v>
                </c:pt>
                <c:pt idx="113">
                  <c:v>567.85674215756671</c:v>
                </c:pt>
                <c:pt idx="114">
                  <c:v>575.29355767229811</c:v>
                </c:pt>
                <c:pt idx="115">
                  <c:v>582.72836665660998</c:v>
                </c:pt>
                <c:pt idx="116">
                  <c:v>590.16119832572508</c:v>
                </c:pt>
                <c:pt idx="117">
                  <c:v>597.5920810988265</c:v>
                </c:pt>
                <c:pt idx="118">
                  <c:v>605.02104263059312</c:v>
                </c:pt>
                <c:pt idx="119">
                  <c:v>612.44810984110029</c:v>
                </c:pt>
                <c:pt idx="120">
                  <c:v>619.87330894420086</c:v>
                </c:pt>
                <c:pt idx="121">
                  <c:v>555.99381071316213</c:v>
                </c:pt>
                <c:pt idx="122">
                  <c:v>562.42859320508376</c:v>
                </c:pt>
                <c:pt idx="123">
                  <c:v>568.86183556500498</c:v>
                </c:pt>
                <c:pt idx="124">
                  <c:v>575.29355767229788</c:v>
                </c:pt>
                <c:pt idx="125">
                  <c:v>581.72377892544921</c:v>
                </c:pt>
                <c:pt idx="126">
                  <c:v>588.15251825899577</c:v>
                </c:pt>
                <c:pt idx="127">
                  <c:v>594.57979415968214</c:v>
                </c:pt>
                <c:pt idx="128">
                  <c:v>601.00562468188082</c:v>
                </c:pt>
                <c:pt idx="129">
                  <c:v>607.4300274623223</c:v>
                </c:pt>
                <c:pt idx="130">
                  <c:v>613.85301973416608</c:v>
                </c:pt>
                <c:pt idx="131">
                  <c:v>557.20045067599301</c:v>
                </c:pt>
                <c:pt idx="132">
                  <c:v>562.83071576489704</c:v>
                </c:pt>
                <c:pt idx="133">
                  <c:v>568.45980265997594</c:v>
                </c:pt>
                <c:pt idx="134">
                  <c:v>574.0877246785077</c:v>
                </c:pt>
                <c:pt idx="135">
                  <c:v>579.71449485526637</c:v>
                </c:pt>
                <c:pt idx="136">
                  <c:v>585.34012595125932</c:v>
                </c:pt>
                <c:pt idx="137">
                  <c:v>590.96463046211181</c:v>
                </c:pt>
                <c:pt idx="138">
                  <c:v>596.58802062611267</c:v>
                </c:pt>
                <c:pt idx="139">
                  <c:v>602.21030843194546</c:v>
                </c:pt>
                <c:pt idx="140">
                  <c:v>607.83150562611013</c:v>
                </c:pt>
                <c:pt idx="141">
                  <c:v>558.20594216914844</c:v>
                </c:pt>
                <c:pt idx="142">
                  <c:v>562.83071576489726</c:v>
                </c:pt>
                <c:pt idx="143">
                  <c:v>567.45469438570626</c:v>
                </c:pt>
                <c:pt idx="144">
                  <c:v>572.07788542675621</c:v>
                </c:pt>
                <c:pt idx="145">
                  <c:v>576.70029615389137</c:v>
                </c:pt>
                <c:pt idx="146">
                  <c:v>581.32193370692187</c:v>
                </c:pt>
                <c:pt idx="147">
                  <c:v>585.94280510281794</c:v>
                </c:pt>
                <c:pt idx="148">
                  <c:v>590.56291723879565</c:v>
                </c:pt>
                <c:pt idx="149">
                  <c:v>595.1822768953042</c:v>
                </c:pt>
                <c:pt idx="150">
                  <c:v>599.80089073891088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1.9627183682368348</c:v>
                </c:pt>
                <c:pt idx="2">
                  <c:v>2.9296177218978201</c:v>
                </c:pt>
                <c:pt idx="3">
                  <c:v>4.3750427238432126</c:v>
                </c:pt>
                <c:pt idx="4">
                  <c:v>6.5368417380674515</c:v>
                </c:pt>
                <c:pt idx="5">
                  <c:v>9.7715574252038202</c:v>
                </c:pt>
                <c:pt idx="6">
                  <c:v>19.116663060080281</c:v>
                </c:pt>
                <c:pt idx="7">
                  <c:v>28.324046173221777</c:v>
                </c:pt>
                <c:pt idx="8">
                  <c:v>37.446533919516241</c:v>
                </c:pt>
                <c:pt idx="9">
                  <c:v>46.508069297347539</c:v>
                </c:pt>
                <c:pt idx="10">
                  <c:v>55.52231039264192</c:v>
                </c:pt>
                <c:pt idx="11">
                  <c:v>70.314640771330318</c:v>
                </c:pt>
                <c:pt idx="12">
                  <c:v>85.02677361495121</c:v>
                </c:pt>
                <c:pt idx="13">
                  <c:v>99.674616093212293</c:v>
                </c:pt>
                <c:pt idx="14">
                  <c:v>114.26897817740655</c:v>
                </c:pt>
                <c:pt idx="15">
                  <c:v>128.81766707701399</c:v>
                </c:pt>
                <c:pt idx="16">
                  <c:v>147.27727495467681</c:v>
                </c:pt>
                <c:pt idx="17">
                  <c:v>165.68157863366847</c:v>
                </c:pt>
                <c:pt idx="18">
                  <c:v>184.03759142828565</c:v>
                </c:pt>
                <c:pt idx="19">
                  <c:v>202.35081012570723</c:v>
                </c:pt>
                <c:pt idx="20">
                  <c:v>220.62565368587721</c:v>
                </c:pt>
                <c:pt idx="21">
                  <c:v>239.95044065745751</c:v>
                </c:pt>
                <c:pt idx="22">
                  <c:v>259.23979608332712</c:v>
                </c:pt>
                <c:pt idx="23">
                  <c:v>278.49672677602507</c:v>
                </c:pt>
                <c:pt idx="24">
                  <c:v>297.72378964112482</c:v>
                </c:pt>
                <c:pt idx="25">
                  <c:v>316.92318432258975</c:v>
                </c:pt>
                <c:pt idx="26">
                  <c:v>335.23561425220646</c:v>
                </c:pt>
                <c:pt idx="27">
                  <c:v>353.52601555163739</c:v>
                </c:pt>
                <c:pt idx="28">
                  <c:v>371.79568788143587</c:v>
                </c:pt>
                <c:pt idx="29">
                  <c:v>390.04579278210946</c:v>
                </c:pt>
                <c:pt idx="30">
                  <c:v>408.27737426224104</c:v>
                </c:pt>
                <c:pt idx="31">
                  <c:v>424.56364013116928</c:v>
                </c:pt>
                <c:pt idx="32">
                  <c:v>440.83646752372414</c:v>
                </c:pt>
                <c:pt idx="33">
                  <c:v>457.09642217269425</c:v>
                </c:pt>
                <c:pt idx="34">
                  <c:v>473.34402629324501</c:v>
                </c:pt>
                <c:pt idx="35">
                  <c:v>489.57976334014251</c:v>
                </c:pt>
                <c:pt idx="36">
                  <c:v>502.6027980378617</c:v>
                </c:pt>
                <c:pt idx="37">
                  <c:v>515.61869487259048</c:v>
                </c:pt>
                <c:pt idx="38">
                  <c:v>528.62765937805182</c:v>
                </c:pt>
                <c:pt idx="39">
                  <c:v>541.62988614942594</c:v>
                </c:pt>
                <c:pt idx="40">
                  <c:v>554.62555967962123</c:v>
                </c:pt>
                <c:pt idx="41">
                  <c:v>564.20843439551379</c:v>
                </c:pt>
                <c:pt idx="42">
                  <c:v>573.787905537955</c:v>
                </c:pt>
                <c:pt idx="43">
                  <c:v>583.36403794019805</c:v>
                </c:pt>
                <c:pt idx="44">
                  <c:v>592.93689413347124</c:v>
                </c:pt>
                <c:pt idx="45">
                  <c:v>602.50653446535637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85.717976445344206</c:v>
                </c:pt>
                <c:pt idx="17">
                  <c:v>109.9801976137059</c:v>
                </c:pt>
                <c:pt idx="18">
                  <c:v>134.11022621722108</c:v>
                </c:pt>
                <c:pt idx="19">
                  <c:v>158.13531316832263</c:v>
                </c:pt>
                <c:pt idx="20">
                  <c:v>182.07368538348692</c:v>
                </c:pt>
                <c:pt idx="21">
                  <c:v>146.4878835393109</c:v>
                </c:pt>
                <c:pt idx="22">
                  <c:v>172.5782022160528</c:v>
                </c:pt>
                <c:pt idx="23">
                  <c:v>198.57561628436054</c:v>
                </c:pt>
                <c:pt idx="24">
                  <c:v>224.49401164296523</c:v>
                </c:pt>
                <c:pt idx="25">
                  <c:v>250.34379664975131</c:v>
                </c:pt>
                <c:pt idx="26">
                  <c:v>213.99534899736284</c:v>
                </c:pt>
                <c:pt idx="27">
                  <c:v>238.82410470699162</c:v>
                </c:pt>
                <c:pt idx="28">
                  <c:v>263.5940496944483</c:v>
                </c:pt>
                <c:pt idx="29">
                  <c:v>288.31148567604191</c:v>
                </c:pt>
                <c:pt idx="30">
                  <c:v>312.98154497816944</c:v>
                </c:pt>
                <c:pt idx="31">
                  <c:v>274.74047191396761</c:v>
                </c:pt>
                <c:pt idx="32">
                  <c:v>297.35084841658909</c:v>
                </c:pt>
                <c:pt idx="33">
                  <c:v>319.92290747907691</c:v>
                </c:pt>
                <c:pt idx="34">
                  <c:v>342.45973119739165</c:v>
                </c:pt>
                <c:pt idx="35">
                  <c:v>364.96396296815789</c:v>
                </c:pt>
                <c:pt idx="36">
                  <c:v>324.08611998804457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383.29104626329894</c:v>
                </c:pt>
                <c:pt idx="40">
                  <c:v>402.98008185125178</c:v>
                </c:pt>
                <c:pt idx="41">
                  <c:v>359.42735412725943</c:v>
                </c:pt>
                <c:pt idx="42">
                  <c:v>376.37745953930602</c:v>
                </c:pt>
                <c:pt idx="43">
                  <c:v>393.31094714884631</c:v>
                </c:pt>
                <c:pt idx="44">
                  <c:v>410.228632896401</c:v>
                </c:pt>
                <c:pt idx="45">
                  <c:v>427.13125995293149</c:v>
                </c:pt>
                <c:pt idx="46">
                  <c:v>400.21798993353849</c:v>
                </c:pt>
                <c:pt idx="47">
                  <c:v>414.71444195012668</c:v>
                </c:pt>
                <c:pt idx="48">
                  <c:v>429.19996819929179</c:v>
                </c:pt>
                <c:pt idx="49">
                  <c:v>443.67498930140272</c:v>
                </c:pt>
                <c:pt idx="50">
                  <c:v>458.1398961971957</c:v>
                </c:pt>
                <c:pt idx="51">
                  <c:v>438.16190875664512</c:v>
                </c:pt>
                <c:pt idx="52">
                  <c:v>450.90868366625449</c:v>
                </c:pt>
                <c:pt idx="53">
                  <c:v>463.6477533371106</c:v>
                </c:pt>
                <c:pt idx="54">
                  <c:v>476.3793592915211</c:v>
                </c:pt>
                <c:pt idx="55">
                  <c:v>489.1037290903123</c:v>
                </c:pt>
                <c:pt idx="56">
                  <c:v>472.59505313253635</c:v>
                </c:pt>
                <c:pt idx="57">
                  <c:v>483.60217285660264</c:v>
                </c:pt>
                <c:pt idx="58">
                  <c:v>494.60397248668642</c:v>
                </c:pt>
                <c:pt idx="59">
                  <c:v>505.60058704475279</c:v>
                </c:pt>
                <c:pt idx="60">
                  <c:v>516.59214520035391</c:v>
                </c:pt>
                <c:pt idx="61">
                  <c:v>501.47745591010653</c:v>
                </c:pt>
                <c:pt idx="62">
                  <c:v>510.41000854334516</c:v>
                </c:pt>
                <c:pt idx="63">
                  <c:v>519.33925918522505</c:v>
                </c:pt>
                <c:pt idx="64">
                  <c:v>528.26527262385036</c:v>
                </c:pt>
                <c:pt idx="65">
                  <c:v>537.18811127897254</c:v>
                </c:pt>
                <c:pt idx="66">
                  <c:v>522.42939619004278</c:v>
                </c:pt>
                <c:pt idx="67">
                  <c:v>529.98144780881648</c:v>
                </c:pt>
                <c:pt idx="68">
                  <c:v>537.53123480300735</c:v>
                </c:pt>
                <c:pt idx="69">
                  <c:v>545.07879347460812</c:v>
                </c:pt>
                <c:pt idx="70">
                  <c:v>552.62415903802264</c:v>
                </c:pt>
                <c:pt idx="71">
                  <c:v>537.53123480300735</c:v>
                </c:pt>
                <c:pt idx="72">
                  <c:v>544.73577046597154</c:v>
                </c:pt>
                <c:pt idx="73">
                  <c:v>551.93830643246702</c:v>
                </c:pt>
                <c:pt idx="74">
                  <c:v>559.13887248512401</c:v>
                </c:pt>
                <c:pt idx="75">
                  <c:v>566.33749757672797</c:v>
                </c:pt>
                <c:pt idx="76">
                  <c:v>551.93830643246702</c:v>
                </c:pt>
                <c:pt idx="77">
                  <c:v>558.11033969274683</c:v>
                </c:pt>
                <c:pt idx="78">
                  <c:v>564.28094395143182</c:v>
                </c:pt>
                <c:pt idx="79">
                  <c:v>570.45013704480994</c:v>
                </c:pt>
                <c:pt idx="80">
                  <c:v>576.617936391787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1.9802613068729091</c:v>
                </c:pt>
                <c:pt idx="2">
                  <c:v>2.9558362187243916</c:v>
                </c:pt>
                <c:pt idx="3">
                  <c:v>4.4142458728464229</c:v>
                </c:pt>
                <c:pt idx="4">
                  <c:v>6.5954876140614855</c:v>
                </c:pt>
                <c:pt idx="5">
                  <c:v>9.8593288013918841</c:v>
                </c:pt>
                <c:pt idx="6">
                  <c:v>19.288707888490986</c:v>
                </c:pt>
                <c:pt idx="7">
                  <c:v>28.579234799999075</c:v>
                </c:pt>
                <c:pt idx="8">
                  <c:v>37.784169999739142</c:v>
                </c:pt>
                <c:pt idx="9">
                  <c:v>46.927652875909189</c:v>
                </c:pt>
                <c:pt idx="10">
                  <c:v>56.023453543384989</c:v>
                </c:pt>
                <c:pt idx="11">
                  <c:v>70.949691449256093</c:v>
                </c:pt>
                <c:pt idx="12">
                  <c:v>85.795074008587846</c:v>
                </c:pt>
                <c:pt idx="13">
                  <c:v>100.57563886790003</c:v>
                </c:pt>
                <c:pt idx="14">
                  <c:v>115.30228466608776</c:v>
                </c:pt>
                <c:pt idx="15">
                  <c:v>129.98288265040921</c:v>
                </c:pt>
                <c:pt idx="16">
                  <c:v>148.60990805850403</c:v>
                </c:pt>
                <c:pt idx="17">
                  <c:v>167.18117564131299</c:v>
                </c:pt>
                <c:pt idx="18">
                  <c:v>185.70375623907319</c:v>
                </c:pt>
                <c:pt idx="19">
                  <c:v>204.18319172575627</c:v>
                </c:pt>
                <c:pt idx="20">
                  <c:v>222.6239373073399</c:v>
                </c:pt>
                <c:pt idx="21">
                  <c:v>242.12419100205588</c:v>
                </c:pt>
                <c:pt idx="22">
                  <c:v>261.58872252769964</c:v>
                </c:pt>
                <c:pt idx="23">
                  <c:v>281.02056335985958</c:v>
                </c:pt>
                <c:pt idx="24">
                  <c:v>300.42229137684649</c:v>
                </c:pt>
                <c:pt idx="25">
                  <c:v>319.79612426496152</c:v>
                </c:pt>
                <c:pt idx="26">
                  <c:v>338.27495504530327</c:v>
                </c:pt>
                <c:pt idx="27">
                  <c:v>356.73157650803984</c:v>
                </c:pt>
                <c:pt idx="28">
                  <c:v>375.16729897404758</c:v>
                </c:pt>
                <c:pt idx="29">
                  <c:v>393.58329351124257</c:v>
                </c:pt>
                <c:pt idx="30">
                  <c:v>411.9806126915733</c:v>
                </c:pt>
                <c:pt idx="31">
                  <c:v>428.41494524188528</c:v>
                </c:pt>
                <c:pt idx="32">
                  <c:v>444.83572908819764</c:v>
                </c:pt>
                <c:pt idx="33">
                  <c:v>461.24353460365984</c:v>
                </c:pt>
                <c:pt idx="34">
                  <c:v>477.63888828685032</c:v>
                </c:pt>
                <c:pt idx="35">
                  <c:v>494.02227755801914</c:v>
                </c:pt>
                <c:pt idx="36">
                  <c:v>507.16375467322695</c:v>
                </c:pt>
                <c:pt idx="37">
                  <c:v>520.29803537790769</c:v>
                </c:pt>
                <c:pt idx="38">
                  <c:v>533.42532689165125</c:v>
                </c:pt>
                <c:pt idx="39">
                  <c:v>546.54582540578406</c:v>
                </c:pt>
                <c:pt idx="40">
                  <c:v>559.6597169264968</c:v>
                </c:pt>
                <c:pt idx="41">
                  <c:v>569.32976802560449</c:v>
                </c:pt>
                <c:pt idx="42">
                  <c:v>578.9963876338237</c:v>
                </c:pt>
                <c:pt idx="43">
                  <c:v>588.65964111619451</c:v>
                </c:pt>
                <c:pt idx="44">
                  <c:v>598.3195915168518</c:v>
                </c:pt>
                <c:pt idx="45">
                  <c:v>607.97629967837099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0" zoomScaleNormal="70" zoomScaleSheetLayoutView="40" workbookViewId="0">
      <selection activeCell="C16" sqref="C1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12</v>
      </c>
      <c r="C9" s="32">
        <v>0.14000000000000001</v>
      </c>
      <c r="D9" s="33">
        <f t="shared" ref="D9:D18" si="0">C9*$C$5</f>
        <v>2.1</v>
      </c>
      <c r="E9" s="34">
        <v>150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0.12</v>
      </c>
      <c r="D10" s="33">
        <f t="shared" si="0"/>
        <v>1.7999999999999998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11</v>
      </c>
      <c r="C11" s="32">
        <v>0.2</v>
      </c>
      <c r="D11" s="33">
        <f t="shared" si="0"/>
        <v>3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21</v>
      </c>
      <c r="C12" s="32">
        <v>0.17</v>
      </c>
      <c r="D12" s="33">
        <f t="shared" si="0"/>
        <v>2.5500000000000003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16</v>
      </c>
      <c r="C13" s="32">
        <v>0.05</v>
      </c>
      <c r="D13" s="33">
        <f t="shared" si="0"/>
        <v>0.75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6</v>
      </c>
      <c r="C14" s="32">
        <v>0.14000000000000001</v>
      </c>
      <c r="D14" s="33">
        <f t="shared" si="0"/>
        <v>2.1</v>
      </c>
      <c r="E14" s="34">
        <v>150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128</v>
      </c>
      <c r="C15" s="32">
        <v>0.04</v>
      </c>
      <c r="D15" s="33">
        <f t="shared" si="0"/>
        <v>0.6</v>
      </c>
      <c r="E15" s="34">
        <v>45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30</v>
      </c>
      <c r="C16" s="32">
        <v>0.06</v>
      </c>
      <c r="D16" s="33">
        <f t="shared" si="0"/>
        <v>0.89999999999999991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112</v>
      </c>
      <c r="C17" s="32">
        <v>0.04</v>
      </c>
      <c r="D17" s="33">
        <f t="shared" si="0"/>
        <v>0.6</v>
      </c>
      <c r="E17" s="34">
        <v>45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0.96000000000000019</v>
      </c>
      <c r="D19" s="38">
        <f>SUM(D9:D18)</f>
        <v>14.4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42</v>
      </c>
      <c r="C36" s="60">
        <v>1</v>
      </c>
      <c r="D36" s="60">
        <v>0</v>
      </c>
      <c r="E36" s="51"/>
      <c r="F36" s="51"/>
      <c r="G36" s="51">
        <v>1</v>
      </c>
      <c r="H36" s="51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106</v>
      </c>
      <c r="C37" s="60">
        <v>2</v>
      </c>
      <c r="D37" s="60">
        <v>29</v>
      </c>
      <c r="E37" s="51"/>
      <c r="F37" s="51"/>
      <c r="G37" s="51">
        <v>1</v>
      </c>
      <c r="H37" s="51"/>
      <c r="I37" s="53">
        <f t="shared" ref="I37:I55" si="1">IF(A37&lt;&gt;0,(B37-(B36-D36))/(A37-A36),"")</f>
        <v>6.4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158</v>
      </c>
      <c r="C38" s="60">
        <v>3</v>
      </c>
      <c r="D38" s="60">
        <v>42</v>
      </c>
      <c r="E38" s="51"/>
      <c r="F38" s="51"/>
      <c r="G38" s="51">
        <v>1</v>
      </c>
      <c r="H38" s="51"/>
      <c r="I38" s="53">
        <f t="shared" si="1"/>
        <v>8.1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200</v>
      </c>
      <c r="C39" s="60">
        <v>4</v>
      </c>
      <c r="D39" s="60">
        <v>42</v>
      </c>
      <c r="E39" s="51">
        <v>1</v>
      </c>
      <c r="F39" s="51"/>
      <c r="G39" s="51"/>
      <c r="H39" s="51"/>
      <c r="I39" s="49">
        <f t="shared" si="1"/>
        <v>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235</v>
      </c>
      <c r="C40" s="60">
        <v>5</v>
      </c>
      <c r="D40" s="60">
        <v>42</v>
      </c>
      <c r="E40" s="51"/>
      <c r="F40" s="51"/>
      <c r="G40" s="51"/>
      <c r="H40" s="51"/>
      <c r="I40" s="49">
        <f t="shared" si="1"/>
        <v>7.7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263</v>
      </c>
      <c r="C41" s="60">
        <v>6</v>
      </c>
      <c r="D41" s="60">
        <v>42</v>
      </c>
      <c r="E41" s="51">
        <v>1</v>
      </c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283</v>
      </c>
      <c r="C42" s="60">
        <v>7</v>
      </c>
      <c r="D42" s="60">
        <v>42</v>
      </c>
      <c r="E42" s="51"/>
      <c r="F42" s="51"/>
      <c r="G42" s="51"/>
      <c r="H42" s="51"/>
      <c r="I42" s="53">
        <f t="shared" si="1"/>
        <v>6.2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296</v>
      </c>
      <c r="C43" s="60">
        <v>8</v>
      </c>
      <c r="D43" s="60">
        <v>42</v>
      </c>
      <c r="E43" s="51">
        <v>1</v>
      </c>
      <c r="F43" s="51"/>
      <c r="G43" s="51"/>
      <c r="H43" s="51"/>
      <c r="I43" s="49">
        <f t="shared" si="1"/>
        <v>5.5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303</v>
      </c>
      <c r="C44" s="60">
        <v>9</v>
      </c>
      <c r="D44" s="60">
        <v>42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v>304</v>
      </c>
      <c r="C45" s="60">
        <v>10</v>
      </c>
      <c r="D45" s="60">
        <v>39</v>
      </c>
      <c r="E45" s="51">
        <v>1</v>
      </c>
      <c r="F45" s="51"/>
      <c r="G45" s="51"/>
      <c r="H45" s="51"/>
      <c r="I45" s="49">
        <f t="shared" si="1"/>
        <v>4.3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v>302</v>
      </c>
      <c r="C46" s="60">
        <v>11</v>
      </c>
      <c r="D46" s="60">
        <v>35</v>
      </c>
      <c r="E46" s="51"/>
      <c r="F46" s="51"/>
      <c r="G46" s="51"/>
      <c r="H46" s="51"/>
      <c r="I46" s="49">
        <f t="shared" si="1"/>
        <v>3.7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130</v>
      </c>
      <c r="B47" s="60">
        <v>299</v>
      </c>
      <c r="C47" s="60">
        <v>12</v>
      </c>
      <c r="D47" s="60">
        <v>31</v>
      </c>
      <c r="E47" s="51">
        <v>1</v>
      </c>
      <c r="F47" s="51"/>
      <c r="G47" s="51"/>
      <c r="H47" s="51"/>
      <c r="I47" s="49">
        <f t="shared" si="1"/>
        <v>3.2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140</v>
      </c>
      <c r="B48" s="60">
        <v>296</v>
      </c>
      <c r="C48" s="60">
        <v>13</v>
      </c>
      <c r="D48" s="60">
        <v>27</v>
      </c>
      <c r="E48" s="51"/>
      <c r="F48" s="51"/>
      <c r="G48" s="51"/>
      <c r="H48" s="51"/>
      <c r="I48" s="49">
        <f t="shared" si="1"/>
        <v>2.8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150</v>
      </c>
      <c r="B49" s="60">
        <v>292</v>
      </c>
      <c r="C49" s="60">
        <v>14</v>
      </c>
      <c r="D49" s="60">
        <v>292</v>
      </c>
      <c r="E49" s="51">
        <v>1</v>
      </c>
      <c r="F49" s="51"/>
      <c r="G49" s="51"/>
      <c r="H49" s="51"/>
      <c r="I49" s="49">
        <f t="shared" si="1"/>
        <v>2.2999999999999998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42</v>
      </c>
      <c r="C62" s="60">
        <v>1</v>
      </c>
      <c r="D62" s="60">
        <v>0</v>
      </c>
      <c r="E62" s="51"/>
      <c r="F62" s="51"/>
      <c r="G62" s="51">
        <v>1</v>
      </c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106</v>
      </c>
      <c r="C63" s="60">
        <v>2</v>
      </c>
      <c r="D63" s="60">
        <v>29</v>
      </c>
      <c r="E63" s="51"/>
      <c r="F63" s="51"/>
      <c r="G63" s="51">
        <v>1</v>
      </c>
      <c r="H63" s="51"/>
      <c r="I63" s="49">
        <f>IF(A63&lt;&gt;0,(B63-(B62-D62))/(A63-A62),"")</f>
        <v>6.4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158</v>
      </c>
      <c r="C64" s="60">
        <v>3</v>
      </c>
      <c r="D64" s="60">
        <v>42</v>
      </c>
      <c r="E64" s="51"/>
      <c r="F64" s="51"/>
      <c r="G64" s="51">
        <v>1</v>
      </c>
      <c r="H64" s="51"/>
      <c r="I64" s="49">
        <f>IF(A64&lt;&gt;0,(B64-(B63-D63))/(A64-A63),"")</f>
        <v>8.1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200</v>
      </c>
      <c r="C65" s="60">
        <v>4</v>
      </c>
      <c r="D65" s="60">
        <v>42</v>
      </c>
      <c r="E65" s="51">
        <v>1</v>
      </c>
      <c r="F65" s="51"/>
      <c r="G65" s="51"/>
      <c r="H65" s="51"/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235</v>
      </c>
      <c r="C66" s="60">
        <v>5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7.7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263</v>
      </c>
      <c r="C67" s="60">
        <v>6</v>
      </c>
      <c r="D67" s="60">
        <v>42</v>
      </c>
      <c r="E67" s="51">
        <v>1</v>
      </c>
      <c r="F67" s="51"/>
      <c r="G67" s="51"/>
      <c r="H67" s="51"/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283</v>
      </c>
      <c r="C68" s="60">
        <v>7</v>
      </c>
      <c r="D68" s="60">
        <v>42</v>
      </c>
      <c r="E68" s="51"/>
      <c r="F68" s="51"/>
      <c r="G68" s="51"/>
      <c r="H68" s="51"/>
      <c r="I68" s="49">
        <f t="shared" si="2"/>
        <v>6.2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296</v>
      </c>
      <c r="C69" s="50">
        <v>8</v>
      </c>
      <c r="D69" s="50">
        <v>42</v>
      </c>
      <c r="E69" s="51">
        <v>1</v>
      </c>
      <c r="F69" s="51"/>
      <c r="G69" s="51"/>
      <c r="H69" s="51"/>
      <c r="I69" s="49">
        <f t="shared" si="2"/>
        <v>5.5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v>303</v>
      </c>
      <c r="C70" s="50">
        <v>9</v>
      </c>
      <c r="D70" s="50">
        <v>42</v>
      </c>
      <c r="E70" s="51"/>
      <c r="F70" s="51"/>
      <c r="G70" s="51"/>
      <c r="H70" s="51"/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v>304</v>
      </c>
      <c r="C71" s="50">
        <v>10</v>
      </c>
      <c r="D71" s="50">
        <v>39</v>
      </c>
      <c r="E71" s="51">
        <v>1</v>
      </c>
      <c r="F71" s="51"/>
      <c r="G71" s="51"/>
      <c r="H71" s="51"/>
      <c r="I71" s="49">
        <f t="shared" si="2"/>
        <v>4.3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v>302</v>
      </c>
      <c r="C72" s="50">
        <v>11</v>
      </c>
      <c r="D72" s="50">
        <v>35</v>
      </c>
      <c r="E72" s="51"/>
      <c r="F72" s="51"/>
      <c r="G72" s="51"/>
      <c r="H72" s="51"/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130</v>
      </c>
      <c r="B73" s="50">
        <v>299</v>
      </c>
      <c r="C73" s="50">
        <v>12</v>
      </c>
      <c r="D73" s="50">
        <v>31</v>
      </c>
      <c r="E73" s="51">
        <v>1</v>
      </c>
      <c r="F73" s="51"/>
      <c r="G73" s="51"/>
      <c r="H73" s="51"/>
      <c r="I73" s="49">
        <f t="shared" si="2"/>
        <v>3.2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140</v>
      </c>
      <c r="B74" s="50">
        <v>296</v>
      </c>
      <c r="C74" s="50">
        <v>13</v>
      </c>
      <c r="D74" s="50">
        <v>27</v>
      </c>
      <c r="E74" s="51"/>
      <c r="F74" s="51"/>
      <c r="G74" s="51"/>
      <c r="H74" s="51"/>
      <c r="I74" s="49">
        <f t="shared" si="2"/>
        <v>2.8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150</v>
      </c>
      <c r="B75" s="50">
        <v>292</v>
      </c>
      <c r="C75" s="50">
        <v>14</v>
      </c>
      <c r="D75" s="50">
        <v>292</v>
      </c>
      <c r="E75" s="51">
        <v>1</v>
      </c>
      <c r="F75" s="51"/>
      <c r="G75" s="51"/>
      <c r="H75" s="51"/>
      <c r="I75" s="49">
        <f t="shared" si="2"/>
        <v>2.2999999999999998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pédonculé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>
        <v>1</v>
      </c>
      <c r="D88" s="60">
        <v>0</v>
      </c>
      <c r="E88" s="51"/>
      <c r="F88" s="51"/>
      <c r="G88" s="51">
        <v>1</v>
      </c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106</v>
      </c>
      <c r="C89" s="60">
        <v>2</v>
      </c>
      <c r="D89" s="60">
        <v>29</v>
      </c>
      <c r="E89" s="51"/>
      <c r="F89" s="51"/>
      <c r="G89" s="51">
        <v>1</v>
      </c>
      <c r="H89" s="87"/>
      <c r="I89" s="53">
        <f t="shared" ref="I89:I107" si="3">IF(A89&lt;&gt;0,(B89-(B88-D88))/(A89-A88),"")</f>
        <v>6.4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158</v>
      </c>
      <c r="C90" s="60">
        <v>3</v>
      </c>
      <c r="D90" s="60">
        <v>42</v>
      </c>
      <c r="E90" s="87"/>
      <c r="F90" s="87"/>
      <c r="G90" s="87">
        <v>1</v>
      </c>
      <c r="H90" s="87"/>
      <c r="I90" s="53">
        <f t="shared" si="3"/>
        <v>8.1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200</v>
      </c>
      <c r="C91" s="60">
        <v>4</v>
      </c>
      <c r="D91" s="60">
        <v>42</v>
      </c>
      <c r="E91" s="87">
        <v>1</v>
      </c>
      <c r="F91" s="87"/>
      <c r="G91" s="87"/>
      <c r="H91" s="87"/>
      <c r="I91" s="53">
        <f t="shared" si="3"/>
        <v>8.4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235</v>
      </c>
      <c r="C92" s="60">
        <v>5</v>
      </c>
      <c r="D92" s="60">
        <v>42</v>
      </c>
      <c r="E92" s="87"/>
      <c r="F92" s="87"/>
      <c r="G92" s="87"/>
      <c r="H92" s="87"/>
      <c r="I92" s="53">
        <f t="shared" si="3"/>
        <v>7.7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263</v>
      </c>
      <c r="C93" s="60">
        <v>6</v>
      </c>
      <c r="D93" s="60">
        <v>42</v>
      </c>
      <c r="E93" s="87">
        <v>1</v>
      </c>
      <c r="F93" s="87"/>
      <c r="G93" s="87"/>
      <c r="H93" s="87"/>
      <c r="I93" s="53">
        <f t="shared" si="3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283</v>
      </c>
      <c r="C94" s="60">
        <v>7</v>
      </c>
      <c r="D94" s="60">
        <v>42</v>
      </c>
      <c r="E94" s="87"/>
      <c r="F94" s="87"/>
      <c r="G94" s="87"/>
      <c r="H94" s="87"/>
      <c r="I94" s="53">
        <f t="shared" si="3"/>
        <v>6.2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296</v>
      </c>
      <c r="C95" s="60">
        <v>8</v>
      </c>
      <c r="D95" s="60">
        <v>42</v>
      </c>
      <c r="E95" s="87">
        <v>1</v>
      </c>
      <c r="F95" s="87"/>
      <c r="G95" s="87"/>
      <c r="H95" s="87"/>
      <c r="I95" s="53">
        <f t="shared" si="3"/>
        <v>5.5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v>303</v>
      </c>
      <c r="C96" s="60">
        <v>9</v>
      </c>
      <c r="D96" s="60">
        <v>42</v>
      </c>
      <c r="E96" s="87"/>
      <c r="F96" s="87"/>
      <c r="G96" s="87"/>
      <c r="H96" s="87"/>
      <c r="I96" s="53">
        <f t="shared" si="3"/>
        <v>4.9000000000000004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v>304</v>
      </c>
      <c r="C97" s="60">
        <v>10</v>
      </c>
      <c r="D97" s="60">
        <v>39</v>
      </c>
      <c r="E97" s="87">
        <v>1</v>
      </c>
      <c r="F97" s="87"/>
      <c r="G97" s="87"/>
      <c r="H97" s="87"/>
      <c r="I97" s="53">
        <f t="shared" si="3"/>
        <v>4.3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v>302</v>
      </c>
      <c r="C98" s="60">
        <v>11</v>
      </c>
      <c r="D98" s="60">
        <v>35</v>
      </c>
      <c r="E98" s="87"/>
      <c r="F98" s="87"/>
      <c r="G98" s="87"/>
      <c r="H98" s="87"/>
      <c r="I98" s="53">
        <f t="shared" si="3"/>
        <v>3.7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130</v>
      </c>
      <c r="B99" s="60">
        <v>299</v>
      </c>
      <c r="C99" s="60">
        <v>12</v>
      </c>
      <c r="D99" s="60">
        <v>31</v>
      </c>
      <c r="E99" s="87">
        <v>1</v>
      </c>
      <c r="F99" s="87"/>
      <c r="G99" s="87"/>
      <c r="H99" s="87"/>
      <c r="I99" s="53">
        <f t="shared" si="3"/>
        <v>3.2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140</v>
      </c>
      <c r="B100" s="60">
        <v>296</v>
      </c>
      <c r="C100" s="60">
        <v>13</v>
      </c>
      <c r="D100" s="60">
        <v>27</v>
      </c>
      <c r="E100" s="65"/>
      <c r="F100" s="65"/>
      <c r="G100" s="65"/>
      <c r="H100" s="65"/>
      <c r="I100" s="53">
        <f t="shared" si="3"/>
        <v>2.8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150</v>
      </c>
      <c r="B101" s="60">
        <v>292</v>
      </c>
      <c r="C101" s="60">
        <v>14</v>
      </c>
      <c r="D101" s="60">
        <v>292</v>
      </c>
      <c r="E101" s="65">
        <v>1</v>
      </c>
      <c r="F101" s="65"/>
      <c r="G101" s="65"/>
      <c r="H101" s="65"/>
      <c r="I101" s="53">
        <f t="shared" si="3"/>
        <v>2.2999999999999998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Erable champêtre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11</v>
      </c>
      <c r="C114" s="50">
        <v>1</v>
      </c>
      <c r="D114" s="60">
        <v>0</v>
      </c>
      <c r="E114" s="51"/>
      <c r="F114" s="51"/>
      <c r="G114" s="51">
        <v>1</v>
      </c>
      <c r="H114" s="51"/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15</v>
      </c>
      <c r="B115" s="60">
        <v>65</v>
      </c>
      <c r="C115" s="50">
        <v>2</v>
      </c>
      <c r="D115" s="60">
        <v>32</v>
      </c>
      <c r="E115" s="51"/>
      <c r="F115" s="51"/>
      <c r="G115" s="51">
        <v>1</v>
      </c>
      <c r="H115" s="51"/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20</v>
      </c>
      <c r="B116" s="60">
        <v>101</v>
      </c>
      <c r="C116" s="50">
        <v>3</v>
      </c>
      <c r="D116" s="60">
        <v>35</v>
      </c>
      <c r="E116" s="51"/>
      <c r="F116" s="51"/>
      <c r="G116" s="51">
        <v>1</v>
      </c>
      <c r="H116" s="51"/>
      <c r="I116" s="53">
        <f t="shared" si="4"/>
        <v>13.6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25</v>
      </c>
      <c r="B117" s="60">
        <v>140</v>
      </c>
      <c r="C117" s="50">
        <v>4</v>
      </c>
      <c r="D117" s="60">
        <v>35</v>
      </c>
      <c r="E117" s="51">
        <v>1</v>
      </c>
      <c r="F117" s="51"/>
      <c r="G117" s="51"/>
      <c r="H117" s="51"/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30</v>
      </c>
      <c r="B118" s="60">
        <v>176</v>
      </c>
      <c r="C118" s="50">
        <v>5</v>
      </c>
      <c r="D118" s="60">
        <v>35</v>
      </c>
      <c r="E118" s="51">
        <v>1</v>
      </c>
      <c r="F118" s="51"/>
      <c r="G118" s="51"/>
      <c r="H118" s="51"/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35</v>
      </c>
      <c r="B119" s="60">
        <v>206</v>
      </c>
      <c r="C119" s="50">
        <v>6</v>
      </c>
      <c r="D119" s="60">
        <v>35</v>
      </c>
      <c r="E119" s="51">
        <v>1</v>
      </c>
      <c r="F119" s="51"/>
      <c r="G119" s="51"/>
      <c r="H119" s="51"/>
      <c r="I119" s="53">
        <f t="shared" si="4"/>
        <v>13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40</v>
      </c>
      <c r="B120" s="60">
        <v>228</v>
      </c>
      <c r="C120" s="60">
        <v>7</v>
      </c>
      <c r="D120" s="60">
        <v>35</v>
      </c>
      <c r="E120" s="87">
        <v>1</v>
      </c>
      <c r="F120" s="87"/>
      <c r="G120" s="87"/>
      <c r="H120" s="87"/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45</v>
      </c>
      <c r="B121" s="60">
        <v>242</v>
      </c>
      <c r="C121" s="60">
        <v>8</v>
      </c>
      <c r="D121" s="60">
        <v>24</v>
      </c>
      <c r="E121" s="87">
        <v>1</v>
      </c>
      <c r="F121" s="87"/>
      <c r="G121" s="87"/>
      <c r="H121" s="87"/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50</v>
      </c>
      <c r="B122" s="60">
        <v>260</v>
      </c>
      <c r="C122" s="60">
        <v>9</v>
      </c>
      <c r="D122" s="60">
        <v>19</v>
      </c>
      <c r="E122" s="87">
        <v>1</v>
      </c>
      <c r="F122" s="87"/>
      <c r="G122" s="87"/>
      <c r="H122" s="87"/>
      <c r="I122" s="53">
        <f t="shared" si="4"/>
        <v>8.4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55</v>
      </c>
      <c r="B123" s="60">
        <v>278</v>
      </c>
      <c r="C123" s="60">
        <v>10</v>
      </c>
      <c r="D123" s="60">
        <v>16</v>
      </c>
      <c r="E123" s="87">
        <v>1</v>
      </c>
      <c r="F123" s="87"/>
      <c r="G123" s="87"/>
      <c r="H123" s="87"/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60</v>
      </c>
      <c r="B124" s="60">
        <v>294</v>
      </c>
      <c r="C124" s="60">
        <v>11</v>
      </c>
      <c r="D124" s="60">
        <v>14</v>
      </c>
      <c r="E124" s="87">
        <v>1</v>
      </c>
      <c r="F124" s="87"/>
      <c r="G124" s="87"/>
      <c r="H124" s="87"/>
      <c r="I124" s="53">
        <f t="shared" si="4"/>
        <v>6.4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65</v>
      </c>
      <c r="B125" s="60">
        <v>306</v>
      </c>
      <c r="C125" s="60">
        <v>12</v>
      </c>
      <c r="D125" s="60">
        <v>13</v>
      </c>
      <c r="E125" s="87">
        <v>1</v>
      </c>
      <c r="F125" s="87"/>
      <c r="G125" s="87"/>
      <c r="H125" s="87"/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70</v>
      </c>
      <c r="B126" s="60">
        <v>315</v>
      </c>
      <c r="C126" s="60">
        <v>13</v>
      </c>
      <c r="D126" s="60">
        <v>13</v>
      </c>
      <c r="E126" s="65">
        <v>1</v>
      </c>
      <c r="F126" s="65"/>
      <c r="G126" s="65"/>
      <c r="H126" s="65"/>
      <c r="I126" s="53">
        <f t="shared" si="4"/>
        <v>4.4000000000000004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75</v>
      </c>
      <c r="B127" s="60">
        <v>323</v>
      </c>
      <c r="C127" s="60">
        <v>14</v>
      </c>
      <c r="D127" s="60">
        <v>12</v>
      </c>
      <c r="E127" s="65">
        <v>1</v>
      </c>
      <c r="F127" s="65"/>
      <c r="G127" s="65"/>
      <c r="H127" s="65"/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80</v>
      </c>
      <c r="B128" s="50">
        <v>329</v>
      </c>
      <c r="C128" s="50">
        <v>15</v>
      </c>
      <c r="D128" s="50">
        <v>329</v>
      </c>
      <c r="E128" s="54">
        <v>1</v>
      </c>
      <c r="F128" s="54"/>
      <c r="G128" s="54"/>
      <c r="H128" s="54"/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vert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30</v>
      </c>
      <c r="B140" s="60">
        <v>54</v>
      </c>
      <c r="C140" s="50">
        <v>1</v>
      </c>
      <c r="D140" s="60">
        <v>0</v>
      </c>
      <c r="E140" s="51"/>
      <c r="F140" s="51"/>
      <c r="G140" s="51">
        <v>1</v>
      </c>
      <c r="H140" s="51"/>
      <c r="I140" s="57">
        <f>IFERROR(B140/A140,"")</f>
        <v>1.8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40</v>
      </c>
      <c r="B141" s="60">
        <v>106</v>
      </c>
      <c r="C141" s="50">
        <v>2</v>
      </c>
      <c r="D141" s="60">
        <v>27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5.2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50</v>
      </c>
      <c r="B142" s="60">
        <v>135</v>
      </c>
      <c r="C142" s="50">
        <v>3</v>
      </c>
      <c r="D142" s="60">
        <v>28</v>
      </c>
      <c r="E142" s="51"/>
      <c r="F142" s="51"/>
      <c r="G142" s="51">
        <v>1</v>
      </c>
      <c r="H142" s="51"/>
      <c r="I142" s="57">
        <f t="shared" si="5"/>
        <v>5.6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60</v>
      </c>
      <c r="B143" s="60">
        <v>163</v>
      </c>
      <c r="C143" s="50">
        <v>4</v>
      </c>
      <c r="D143" s="60">
        <v>28</v>
      </c>
      <c r="E143" s="51">
        <v>1</v>
      </c>
      <c r="F143" s="51"/>
      <c r="G143" s="51"/>
      <c r="H143" s="51"/>
      <c r="I143" s="57">
        <f t="shared" si="5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70</v>
      </c>
      <c r="B144" s="60">
        <v>187</v>
      </c>
      <c r="C144" s="50">
        <v>5</v>
      </c>
      <c r="D144" s="60">
        <v>28</v>
      </c>
      <c r="E144" s="51"/>
      <c r="F144" s="51"/>
      <c r="G144" s="51"/>
      <c r="H144" s="51"/>
      <c r="I144" s="57">
        <f t="shared" si="5"/>
        <v>5.2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80</v>
      </c>
      <c r="B145" s="60">
        <v>206</v>
      </c>
      <c r="C145" s="50">
        <v>6</v>
      </c>
      <c r="D145" s="60">
        <v>28</v>
      </c>
      <c r="E145" s="51">
        <v>1</v>
      </c>
      <c r="F145" s="51"/>
      <c r="G145" s="51"/>
      <c r="H145" s="51"/>
      <c r="I145" s="57">
        <f t="shared" si="5"/>
        <v>4.7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90</v>
      </c>
      <c r="B146" s="60">
        <v>221</v>
      </c>
      <c r="C146" s="50">
        <v>7</v>
      </c>
      <c r="D146" s="60">
        <v>28</v>
      </c>
      <c r="E146" s="51"/>
      <c r="F146" s="51"/>
      <c r="G146" s="51"/>
      <c r="H146" s="51"/>
      <c r="I146" s="57">
        <f t="shared" si="5"/>
        <v>4.3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100</v>
      </c>
      <c r="B147" s="60">
        <v>230</v>
      </c>
      <c r="C147" s="50">
        <v>8</v>
      </c>
      <c r="D147" s="60">
        <v>28</v>
      </c>
      <c r="E147" s="51">
        <v>1</v>
      </c>
      <c r="F147" s="51"/>
      <c r="G147" s="51"/>
      <c r="H147" s="51"/>
      <c r="I147" s="57">
        <f>IF(A147&lt;&gt;0,(B147-(B146-D146))/(A147-A146),"")</f>
        <v>3.7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110</v>
      </c>
      <c r="B148" s="60">
        <v>234</v>
      </c>
      <c r="C148" s="50">
        <v>9</v>
      </c>
      <c r="D148" s="60">
        <v>27</v>
      </c>
      <c r="E148" s="51"/>
      <c r="F148" s="51"/>
      <c r="G148" s="51"/>
      <c r="H148" s="51"/>
      <c r="I148" s="57">
        <f t="shared" si="5"/>
        <v>3.2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120</v>
      </c>
      <c r="B149" s="60">
        <v>233</v>
      </c>
      <c r="C149" s="50">
        <v>10</v>
      </c>
      <c r="D149" s="60">
        <v>25</v>
      </c>
      <c r="E149" s="51">
        <v>1</v>
      </c>
      <c r="F149" s="51"/>
      <c r="G149" s="51"/>
      <c r="H149" s="51"/>
      <c r="I149" s="57">
        <f t="shared" si="5"/>
        <v>2.6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130</v>
      </c>
      <c r="B150" s="60">
        <v>230</v>
      </c>
      <c r="C150" s="50">
        <v>11</v>
      </c>
      <c r="D150" s="60">
        <v>21</v>
      </c>
      <c r="E150" s="51"/>
      <c r="F150" s="51"/>
      <c r="G150" s="51"/>
      <c r="H150" s="51"/>
      <c r="I150" s="57">
        <f t="shared" si="5"/>
        <v>2.2000000000000002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140</v>
      </c>
      <c r="B151" s="60">
        <v>227</v>
      </c>
      <c r="C151" s="50">
        <v>12</v>
      </c>
      <c r="D151" s="60">
        <v>17</v>
      </c>
      <c r="E151" s="51"/>
      <c r="F151" s="51"/>
      <c r="G151" s="51"/>
      <c r="H151" s="51"/>
      <c r="I151" s="57">
        <f t="shared" si="5"/>
        <v>1.8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150</v>
      </c>
      <c r="B152" s="60">
        <v>223</v>
      </c>
      <c r="C152" s="50">
        <v>13</v>
      </c>
      <c r="D152" s="60">
        <v>223</v>
      </c>
      <c r="E152" s="54">
        <v>1</v>
      </c>
      <c r="F152" s="54"/>
      <c r="G152" s="54"/>
      <c r="H152" s="54"/>
      <c r="I152" s="57">
        <f t="shared" si="5"/>
        <v>1.3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Charme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42</v>
      </c>
      <c r="C166" s="60">
        <v>1</v>
      </c>
      <c r="D166" s="60">
        <v>0</v>
      </c>
      <c r="E166" s="51"/>
      <c r="F166" s="51"/>
      <c r="G166" s="51">
        <v>1</v>
      </c>
      <c r="H166" s="51"/>
      <c r="I166" s="49">
        <f>IFERROR(B166/A166,"")</f>
        <v>2.1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106</v>
      </c>
      <c r="C167" s="60">
        <v>2</v>
      </c>
      <c r="D167" s="60">
        <v>29</v>
      </c>
      <c r="E167" s="51"/>
      <c r="F167" s="51"/>
      <c r="G167" s="51">
        <v>1</v>
      </c>
      <c r="H167" s="51"/>
      <c r="I167" s="49">
        <f t="shared" ref="I167:I185" si="6">IF(A167&lt;&gt;0,(B167-(B166-D166))/(A167-A166),"")</f>
        <v>6.4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158</v>
      </c>
      <c r="C168" s="60">
        <v>3</v>
      </c>
      <c r="D168" s="60">
        <v>42</v>
      </c>
      <c r="E168" s="51"/>
      <c r="F168" s="51"/>
      <c r="G168" s="51">
        <v>1</v>
      </c>
      <c r="H168" s="51"/>
      <c r="I168" s="49">
        <f t="shared" si="6"/>
        <v>8.1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200</v>
      </c>
      <c r="C169" s="60">
        <v>4</v>
      </c>
      <c r="D169" s="60">
        <v>42</v>
      </c>
      <c r="E169" s="51">
        <v>1</v>
      </c>
      <c r="F169" s="51"/>
      <c r="G169" s="51"/>
      <c r="H169" s="51"/>
      <c r="I169" s="49">
        <f t="shared" si="6"/>
        <v>8.4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235</v>
      </c>
      <c r="C170" s="60">
        <v>5</v>
      </c>
      <c r="D170" s="60">
        <v>42</v>
      </c>
      <c r="E170" s="51"/>
      <c r="F170" s="51"/>
      <c r="G170" s="51"/>
      <c r="H170" s="51"/>
      <c r="I170" s="49">
        <f t="shared" si="6"/>
        <v>7.7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263</v>
      </c>
      <c r="C171" s="60">
        <v>6</v>
      </c>
      <c r="D171" s="60">
        <v>42</v>
      </c>
      <c r="E171" s="51">
        <v>1</v>
      </c>
      <c r="F171" s="51"/>
      <c r="G171" s="51"/>
      <c r="H171" s="51"/>
      <c r="I171" s="49">
        <f t="shared" si="6"/>
        <v>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283</v>
      </c>
      <c r="C172" s="60">
        <v>7</v>
      </c>
      <c r="D172" s="60">
        <v>42</v>
      </c>
      <c r="E172" s="51"/>
      <c r="F172" s="51"/>
      <c r="G172" s="51"/>
      <c r="H172" s="51"/>
      <c r="I172" s="49">
        <f t="shared" si="6"/>
        <v>6.2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90</v>
      </c>
      <c r="B173" s="50">
        <v>296</v>
      </c>
      <c r="C173" s="50">
        <v>8</v>
      </c>
      <c r="D173" s="50">
        <v>42</v>
      </c>
      <c r="E173" s="51">
        <v>1</v>
      </c>
      <c r="F173" s="51"/>
      <c r="G173" s="51"/>
      <c r="H173" s="51"/>
      <c r="I173" s="49">
        <f t="shared" si="6"/>
        <v>5.5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100</v>
      </c>
      <c r="B174" s="50">
        <v>303</v>
      </c>
      <c r="C174" s="50">
        <v>9</v>
      </c>
      <c r="D174" s="50">
        <v>42</v>
      </c>
      <c r="E174" s="51"/>
      <c r="F174" s="51"/>
      <c r="G174" s="51"/>
      <c r="H174" s="51"/>
      <c r="I174" s="49">
        <f t="shared" si="6"/>
        <v>4.9000000000000004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110</v>
      </c>
      <c r="B175" s="50">
        <v>304</v>
      </c>
      <c r="C175" s="50">
        <v>10</v>
      </c>
      <c r="D175" s="50">
        <v>39</v>
      </c>
      <c r="E175" s="51">
        <v>1</v>
      </c>
      <c r="F175" s="51"/>
      <c r="G175" s="51"/>
      <c r="H175" s="51"/>
      <c r="I175" s="49">
        <f t="shared" si="6"/>
        <v>4.3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120</v>
      </c>
      <c r="B176" s="50">
        <v>302</v>
      </c>
      <c r="C176" s="50">
        <v>11</v>
      </c>
      <c r="D176" s="50">
        <v>35</v>
      </c>
      <c r="E176" s="51"/>
      <c r="F176" s="51"/>
      <c r="G176" s="51"/>
      <c r="H176" s="51"/>
      <c r="I176" s="49">
        <f t="shared" si="6"/>
        <v>3.7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130</v>
      </c>
      <c r="B177" s="50">
        <v>299</v>
      </c>
      <c r="C177" s="50">
        <v>12</v>
      </c>
      <c r="D177" s="50">
        <v>31</v>
      </c>
      <c r="E177" s="51">
        <v>1</v>
      </c>
      <c r="F177" s="51"/>
      <c r="G177" s="51"/>
      <c r="H177" s="51"/>
      <c r="I177" s="49">
        <f t="shared" si="6"/>
        <v>3.2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140</v>
      </c>
      <c r="B178" s="50">
        <v>296</v>
      </c>
      <c r="C178" s="50">
        <v>13</v>
      </c>
      <c r="D178" s="50">
        <v>27</v>
      </c>
      <c r="E178" s="51"/>
      <c r="F178" s="51"/>
      <c r="G178" s="51"/>
      <c r="H178" s="51"/>
      <c r="I178" s="49">
        <f t="shared" si="6"/>
        <v>2.8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150</v>
      </c>
      <c r="B179" s="50">
        <v>292</v>
      </c>
      <c r="C179" s="50">
        <v>14</v>
      </c>
      <c r="D179" s="50">
        <v>292</v>
      </c>
      <c r="E179" s="51">
        <v>1</v>
      </c>
      <c r="F179" s="51"/>
      <c r="G179" s="51"/>
      <c r="H179" s="51"/>
      <c r="I179" s="49">
        <f t="shared" si="6"/>
        <v>2.2999999999999998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Peuplier Raspalje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5</v>
      </c>
      <c r="B192" s="60">
        <v>8</v>
      </c>
      <c r="C192" s="60">
        <v>1</v>
      </c>
      <c r="D192" s="60">
        <v>0</v>
      </c>
      <c r="E192" s="51"/>
      <c r="F192" s="51"/>
      <c r="G192" s="51"/>
      <c r="H192" s="51"/>
      <c r="I192" s="49">
        <f>IFERROR(B192/A192,"")</f>
        <v>1.6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10</v>
      </c>
      <c r="B193" s="60">
        <v>48</v>
      </c>
      <c r="C193" s="60">
        <v>2</v>
      </c>
      <c r="D193" s="60">
        <v>0</v>
      </c>
      <c r="E193" s="51"/>
      <c r="F193" s="51"/>
      <c r="G193" s="51"/>
      <c r="H193" s="51"/>
      <c r="I193" s="49">
        <f t="shared" ref="I193:I211" si="7">IF(A193&lt;&gt;0,(B193-(B192-D192))/(A193-A192),"")</f>
        <v>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15</v>
      </c>
      <c r="B194" s="60">
        <v>114</v>
      </c>
      <c r="C194" s="60">
        <v>3</v>
      </c>
      <c r="D194" s="60">
        <v>0</v>
      </c>
      <c r="E194" s="51"/>
      <c r="F194" s="51"/>
      <c r="G194" s="51"/>
      <c r="H194" s="51"/>
      <c r="I194" s="49">
        <f t="shared" si="7"/>
        <v>13.2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20</v>
      </c>
      <c r="B195" s="60">
        <v>198</v>
      </c>
      <c r="C195" s="60">
        <v>4</v>
      </c>
      <c r="D195" s="60">
        <v>0</v>
      </c>
      <c r="E195" s="51"/>
      <c r="F195" s="51"/>
      <c r="G195" s="51"/>
      <c r="H195" s="51"/>
      <c r="I195" s="49">
        <f t="shared" si="7"/>
        <v>16.8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25</v>
      </c>
      <c r="B196" s="60">
        <v>287</v>
      </c>
      <c r="C196" s="60">
        <v>5</v>
      </c>
      <c r="D196" s="60">
        <v>0</v>
      </c>
      <c r="E196" s="51"/>
      <c r="F196" s="51"/>
      <c r="G196" s="51"/>
      <c r="H196" s="51"/>
      <c r="I196" s="49">
        <f t="shared" si="7"/>
        <v>17.8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30</v>
      </c>
      <c r="B197" s="60">
        <v>372</v>
      </c>
      <c r="C197" s="60">
        <v>6</v>
      </c>
      <c r="D197" s="60">
        <v>0</v>
      </c>
      <c r="E197" s="51"/>
      <c r="F197" s="51"/>
      <c r="G197" s="51"/>
      <c r="H197" s="51"/>
      <c r="I197" s="49">
        <f t="shared" si="7"/>
        <v>17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35</v>
      </c>
      <c r="B198" s="60">
        <v>448</v>
      </c>
      <c r="C198" s="60">
        <v>7</v>
      </c>
      <c r="D198" s="60">
        <v>0</v>
      </c>
      <c r="E198" s="51"/>
      <c r="F198" s="51"/>
      <c r="G198" s="51"/>
      <c r="H198" s="51"/>
      <c r="I198" s="49">
        <f t="shared" si="7"/>
        <v>15.2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40</v>
      </c>
      <c r="B199" s="50">
        <v>509</v>
      </c>
      <c r="C199" s="50">
        <v>8</v>
      </c>
      <c r="D199" s="50">
        <v>0</v>
      </c>
      <c r="E199" s="51"/>
      <c r="F199" s="51"/>
      <c r="G199" s="51"/>
      <c r="H199" s="51"/>
      <c r="I199" s="49">
        <f t="shared" si="7"/>
        <v>12.2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45</v>
      </c>
      <c r="B200" s="50">
        <v>554</v>
      </c>
      <c r="C200" s="50">
        <v>9</v>
      </c>
      <c r="D200" s="50">
        <v>554</v>
      </c>
      <c r="E200" s="51">
        <v>0.85</v>
      </c>
      <c r="F200" s="51"/>
      <c r="G200" s="51">
        <v>0.15</v>
      </c>
      <c r="H200" s="51"/>
      <c r="I200" s="49">
        <f t="shared" si="7"/>
        <v>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Noyer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10</v>
      </c>
      <c r="B218" s="60">
        <v>11</v>
      </c>
      <c r="C218" s="50">
        <v>1</v>
      </c>
      <c r="D218" s="60">
        <v>0</v>
      </c>
      <c r="E218" s="63"/>
      <c r="F218" s="63"/>
      <c r="G218" s="63"/>
      <c r="H218" s="63"/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15</v>
      </c>
      <c r="B219" s="60">
        <v>65</v>
      </c>
      <c r="C219" s="50">
        <v>2</v>
      </c>
      <c r="D219" s="60">
        <v>32</v>
      </c>
      <c r="E219" s="63"/>
      <c r="F219" s="63"/>
      <c r="G219" s="63"/>
      <c r="H219" s="63"/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20</v>
      </c>
      <c r="B220" s="60">
        <v>101</v>
      </c>
      <c r="C220" s="50">
        <v>3</v>
      </c>
      <c r="D220" s="60">
        <v>35</v>
      </c>
      <c r="E220" s="63"/>
      <c r="F220" s="63"/>
      <c r="G220" s="63"/>
      <c r="H220" s="63"/>
      <c r="I220" s="53">
        <f t="shared" si="8"/>
        <v>13.6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25</v>
      </c>
      <c r="B221" s="55">
        <v>140</v>
      </c>
      <c r="C221" s="55">
        <v>4</v>
      </c>
      <c r="D221" s="55">
        <v>35</v>
      </c>
      <c r="E221" s="63"/>
      <c r="F221" s="63"/>
      <c r="G221" s="63"/>
      <c r="H221" s="63"/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30</v>
      </c>
      <c r="B222" s="55">
        <v>176</v>
      </c>
      <c r="C222" s="55">
        <v>5</v>
      </c>
      <c r="D222" s="55">
        <v>35</v>
      </c>
      <c r="E222" s="63"/>
      <c r="F222" s="63"/>
      <c r="G222" s="63"/>
      <c r="H222" s="63"/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35</v>
      </c>
      <c r="B223" s="55">
        <v>206</v>
      </c>
      <c r="C223" s="55">
        <v>6</v>
      </c>
      <c r="D223" s="55">
        <v>35</v>
      </c>
      <c r="E223" s="63"/>
      <c r="F223" s="63"/>
      <c r="G223" s="63"/>
      <c r="H223" s="63"/>
      <c r="I223" s="53">
        <f t="shared" si="8"/>
        <v>13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40</v>
      </c>
      <c r="B224" s="55">
        <v>228</v>
      </c>
      <c r="C224" s="55">
        <v>7</v>
      </c>
      <c r="D224" s="55">
        <v>35</v>
      </c>
      <c r="E224" s="63"/>
      <c r="F224" s="63"/>
      <c r="G224" s="63"/>
      <c r="H224" s="63"/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45</v>
      </c>
      <c r="B225" s="55">
        <v>242</v>
      </c>
      <c r="C225" s="55">
        <v>8</v>
      </c>
      <c r="D225" s="55">
        <v>24</v>
      </c>
      <c r="E225" s="63"/>
      <c r="F225" s="63"/>
      <c r="G225" s="63"/>
      <c r="H225" s="63"/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50</v>
      </c>
      <c r="B226" s="55">
        <v>260</v>
      </c>
      <c r="C226" s="55">
        <v>9</v>
      </c>
      <c r="D226" s="55">
        <v>19</v>
      </c>
      <c r="E226" s="63"/>
      <c r="F226" s="63"/>
      <c r="G226" s="63"/>
      <c r="H226" s="63"/>
      <c r="I226" s="53">
        <f t="shared" si="8"/>
        <v>8.4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55</v>
      </c>
      <c r="B227" s="55">
        <v>278</v>
      </c>
      <c r="C227" s="55">
        <v>10</v>
      </c>
      <c r="D227" s="55">
        <v>16</v>
      </c>
      <c r="E227" s="63"/>
      <c r="F227" s="63"/>
      <c r="G227" s="63"/>
      <c r="H227" s="63"/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60</v>
      </c>
      <c r="B228" s="55">
        <v>294</v>
      </c>
      <c r="C228" s="55">
        <v>11</v>
      </c>
      <c r="D228" s="55">
        <v>14</v>
      </c>
      <c r="E228" s="63"/>
      <c r="F228" s="63"/>
      <c r="G228" s="63"/>
      <c r="H228" s="63"/>
      <c r="I228" s="53">
        <f t="shared" si="8"/>
        <v>6.4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>
        <v>65</v>
      </c>
      <c r="B229" s="55">
        <v>306</v>
      </c>
      <c r="C229" s="55">
        <v>12</v>
      </c>
      <c r="D229" s="55">
        <v>13</v>
      </c>
      <c r="E229" s="63"/>
      <c r="F229" s="63"/>
      <c r="G229" s="63"/>
      <c r="H229" s="63"/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>
        <v>70</v>
      </c>
      <c r="B230" s="55">
        <v>315</v>
      </c>
      <c r="C230" s="55">
        <v>13</v>
      </c>
      <c r="D230" s="55">
        <v>13</v>
      </c>
      <c r="E230" s="64"/>
      <c r="F230" s="64"/>
      <c r="G230" s="64"/>
      <c r="H230" s="64"/>
      <c r="I230" s="53">
        <f t="shared" si="8"/>
        <v>4.4000000000000004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>
        <v>75</v>
      </c>
      <c r="B231" s="60">
        <v>323</v>
      </c>
      <c r="C231" s="88">
        <v>14</v>
      </c>
      <c r="D231" s="60">
        <v>12</v>
      </c>
      <c r="E231" s="54"/>
      <c r="F231" s="54"/>
      <c r="G231" s="54"/>
      <c r="H231" s="54"/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>
        <v>80</v>
      </c>
      <c r="B232" s="50">
        <v>329</v>
      </c>
      <c r="C232" s="50">
        <v>15</v>
      </c>
      <c r="D232" s="50">
        <v>329</v>
      </c>
      <c r="E232" s="54">
        <v>0.8</v>
      </c>
      <c r="F232" s="54"/>
      <c r="G232" s="54">
        <v>0.2</v>
      </c>
      <c r="H232" s="54"/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Peuplier Koster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5</v>
      </c>
      <c r="B244" s="60">
        <v>8</v>
      </c>
      <c r="C244" s="60">
        <v>1</v>
      </c>
      <c r="D244" s="60">
        <v>0</v>
      </c>
      <c r="E244" s="51"/>
      <c r="F244" s="51"/>
      <c r="G244" s="51"/>
      <c r="H244" s="63"/>
      <c r="I244" s="53">
        <f>IFERROR(B244/A244,"")</f>
        <v>1.6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10</v>
      </c>
      <c r="B245" s="60">
        <v>48</v>
      </c>
      <c r="C245" s="60">
        <v>2</v>
      </c>
      <c r="D245" s="60">
        <v>0</v>
      </c>
      <c r="E245" s="63"/>
      <c r="F245" s="63"/>
      <c r="G245" s="63"/>
      <c r="H245" s="63"/>
      <c r="I245" s="53">
        <f>IF(A245&lt;&gt;0,(B245-(B244-D244))/(A245-A244),"")</f>
        <v>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15</v>
      </c>
      <c r="B246" s="60">
        <v>114</v>
      </c>
      <c r="C246" s="60">
        <v>3</v>
      </c>
      <c r="D246" s="60">
        <v>0</v>
      </c>
      <c r="E246" s="63"/>
      <c r="F246" s="63"/>
      <c r="G246" s="63"/>
      <c r="H246" s="63"/>
      <c r="I246" s="53">
        <f>IF(A246&lt;&gt;0,(B246-(B245-D245))/(A246-A245),"")</f>
        <v>13.2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20</v>
      </c>
      <c r="B247" s="60">
        <v>198</v>
      </c>
      <c r="C247" s="60">
        <v>4</v>
      </c>
      <c r="D247" s="60">
        <v>0</v>
      </c>
      <c r="E247" s="63"/>
      <c r="F247" s="63"/>
      <c r="G247" s="63"/>
      <c r="H247" s="63"/>
      <c r="I247" s="53">
        <f t="shared" ref="I247:I263" si="9">IF(A247&lt;&gt;0,(B247-(B246-D246))/(A247-A246),"")</f>
        <v>16.8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25</v>
      </c>
      <c r="B248" s="60">
        <v>287</v>
      </c>
      <c r="C248" s="60">
        <v>5</v>
      </c>
      <c r="D248" s="60">
        <v>0</v>
      </c>
      <c r="E248" s="63"/>
      <c r="F248" s="63"/>
      <c r="G248" s="63"/>
      <c r="H248" s="63"/>
      <c r="I248" s="53">
        <f t="shared" si="9"/>
        <v>17.8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30</v>
      </c>
      <c r="B249" s="60">
        <v>372</v>
      </c>
      <c r="C249" s="60">
        <v>6</v>
      </c>
      <c r="D249" s="60">
        <v>0</v>
      </c>
      <c r="E249" s="63"/>
      <c r="F249" s="63"/>
      <c r="G249" s="63"/>
      <c r="H249" s="63"/>
      <c r="I249" s="53">
        <f t="shared" si="9"/>
        <v>17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35</v>
      </c>
      <c r="B250" s="60">
        <v>448</v>
      </c>
      <c r="C250" s="60">
        <v>7</v>
      </c>
      <c r="D250" s="60">
        <v>0</v>
      </c>
      <c r="E250" s="63"/>
      <c r="F250" s="63"/>
      <c r="G250" s="63"/>
      <c r="H250" s="63"/>
      <c r="I250" s="53">
        <f t="shared" si="9"/>
        <v>15.2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40</v>
      </c>
      <c r="B251" s="55">
        <v>509</v>
      </c>
      <c r="C251" s="55">
        <v>8</v>
      </c>
      <c r="D251" s="55">
        <v>0</v>
      </c>
      <c r="E251" s="63"/>
      <c r="F251" s="63"/>
      <c r="G251" s="63"/>
      <c r="H251" s="63"/>
      <c r="I251" s="53">
        <f t="shared" si="9"/>
        <v>12.2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45</v>
      </c>
      <c r="B252" s="55">
        <v>554</v>
      </c>
      <c r="C252" s="55">
        <v>9</v>
      </c>
      <c r="D252" s="55">
        <v>554</v>
      </c>
      <c r="E252" s="63">
        <v>0.85</v>
      </c>
      <c r="F252" s="63"/>
      <c r="G252" s="63">
        <v>0.15</v>
      </c>
      <c r="H252" s="63"/>
      <c r="I252" s="53">
        <f t="shared" si="9"/>
        <v>9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42" orientation="portrait" r:id="rId1"/>
  <rowBreaks count="2" manualBreakCount="2">
    <brk id="108" max="16383" man="1"/>
    <brk id="212" max="16383" man="1"/>
  </rowBreaks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7" sqref="C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pubescent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pédonculé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champêtre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Charme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Peuplier Raspalje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Noyer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Peuplier Koster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475.52010215365254</v>
      </c>
      <c r="T3" s="59">
        <f>IF('Données projet'!E9&gt;30,$R$33-$H$33,LOOKUP('Données projet'!$E$9,$A$3:$A$203,R3:R203)-LOOKUP('Données projet'!$E$9,$A$3:$A$203,$H$3:$H$203))</f>
        <v>273.91893734509262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428.8856275972966</v>
      </c>
      <c r="AO3" s="59">
        <f>IF('Données projet'!E10&gt;30,$AM$33-$H$33,LOOKUP('Données projet'!$E$10,$A$3:$A$203,AM3:AM203)-LOOKUP('Données projet'!$E$10,$A$3:$A$203,$H$3:$H$203))</f>
        <v>248.96498044443103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402.18557752041221</v>
      </c>
      <c r="BJ3" s="59">
        <f>IF('Données projet'!E11&gt;30,$BH$33-$H$33,LOOKUP('Données projet'!$E$11,$A$3:$A$203,BH3:BH203)-LOOKUP('Données projet'!$E$11,$A$3:$A$203,$H$3:$H$203))</f>
        <v>234.67565865251817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383.46266660377637</v>
      </c>
      <c r="CE3" s="59">
        <f>IF('Données projet'!E12&gt;30,$CC$33-$H$33,LOOKUP('Données projet'!$E$12,$A$3:$A$203,CC3:CC203)-LOOKUP('Données projet'!$E$12,$A$3:$A$203,$H$3:$H$203))</f>
        <v>373.1287543230714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398.97653653651656</v>
      </c>
      <c r="CZ3" s="59">
        <f>IF('Données projet'!E13&gt;30,$CX$33-$H$33,LOOKUP('Données projet'!$E$13,$A$3:$A$203,CX3:CX203)-LOOKUP('Données projet'!$E$13,$A$3:$A$203,$H$3:$H$203))</f>
        <v>174.32967064896349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448.88533925504049</v>
      </c>
      <c r="DU3" s="59">
        <f>IF('Données projet'!E14&gt;30,$DS$33-$H$33,LOOKUP('Données projet'!$E$14,$A$3:$A$203,DS3:DS203)-LOOKUP('Données projet'!$E$14,$A$3:$A$203,$H$3:$H$203))</f>
        <v>259.66733848378163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300.98794489079791</v>
      </c>
      <c r="EP3" s="59">
        <f>IF('Données projet'!E15&gt;30,$EN$33-$H$33,LOOKUP('Données projet'!$E$15,$A$3:$A$203,EN3:EN203)-LOOKUP('Données projet'!$E$15,$A$3:$A$203,$H$3:$H$203))</f>
        <v>444.94404092890767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358.75637627589799</v>
      </c>
      <c r="FK3" s="59">
        <f>IF('Données projet'!E16&gt;30,$FI$33-$H$33,LOOKUP('Données projet'!$E$16,$A$3:$A$203,FI3:FI203)-LOOKUP('Données projet'!$E$16,$A$3:$A$203,$H$3:$H$203))</f>
        <v>349.64821164483607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256.66666666666669</v>
      </c>
      <c r="GE3" s="59">
        <f ca="1">AVERAGE(OFFSET($GD$3,0,0,'Données projet'!$E$17+1,1))-AVERAGE(OFFSET($H$3,0,0,'Données projet'!$E$17+1,1))</f>
        <v>303.49714356858993</v>
      </c>
      <c r="GF3" s="59">
        <f>IF('Données projet'!E17&gt;30,$GD$33-$H$33,LOOKUP('Données projet'!$E$17,$A$3:$A$203,GD3:GD203)-LOOKUP('Données projet'!$E$17,$A$3:$A$203,$H$3:$H$203))</f>
        <v>448.64727935823993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1.2223636300497438</v>
      </c>
      <c r="P4" s="13">
        <f>EXP(-1.0587+0.8836*LN(O4)+0.284)</f>
        <v>0.55030360208821416</v>
      </c>
      <c r="Q4" s="20">
        <f t="shared" ref="Q4:Q34" si="2">(O4+P4)*0.475*44/12</f>
        <v>3.0873954293069432</v>
      </c>
      <c r="R4" s="59">
        <f t="shared" si="0"/>
        <v>260.97628431819578</v>
      </c>
      <c r="S4" s="59">
        <f ca="1">AVERAGE(OFFSET($R$3,0,0,'Données projet'!$E$9+1,1))-AVERAGE(OFFSET($H$3,0,0,'Données projet'!$E$9+1,1))</f>
        <v>475.52010215365254</v>
      </c>
      <c r="T4" s="59">
        <f>$T$3</f>
        <v>273.91893734509262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1.0907244698905405</v>
      </c>
      <c r="AK4" s="13">
        <f>EXP(-1.0587+0.8836*LN(AJ4)+0.284)</f>
        <v>0.49759623852608204</v>
      </c>
      <c r="AL4" s="20">
        <f t="shared" ref="AL4:AL67" si="4">(AJ4+AK4)*0.475*44/12</f>
        <v>2.7663252338256172</v>
      </c>
      <c r="AM4" s="59">
        <f t="shared" ref="AM4:AM67" si="5">AL4+(AD4+AE4)*44/12</f>
        <v>260.65521412271448</v>
      </c>
      <c r="AN4" s="59">
        <f ca="1">AVERAGE(OFFSET($AM$3,0,0,'Données projet'!$E$10+1,1))-AVERAGE(OFFSET($H$3,0,0,'Données projet'!$E$10+1,1))</f>
        <v>428.8856275972966</v>
      </c>
      <c r="AO4" s="59">
        <f>$AO$3</f>
        <v>248.96498044443103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1.0155020926567102</v>
      </c>
      <c r="BF4" s="13">
        <f>EXP(-1.0587+0.8836*LN(BE4)+0.284)</f>
        <v>0.46714880239274614</v>
      </c>
      <c r="BG4" s="20">
        <f t="shared" ref="BG4:BG67" si="7">(BE4+BF4)*0.475*44/12</f>
        <v>2.5822836422111366</v>
      </c>
      <c r="BH4" s="59">
        <f t="shared" ref="BH4:BH67" si="8">BG4+(AY4+AZ4)*44/12</f>
        <v>260.47117253109997</v>
      </c>
      <c r="BI4" s="59">
        <f ca="1">AVERAGE(OFFSET($BH$3,0,0,'Données projet'!$E$11+1,1))-AVERAGE(OFFSET($H$3,0,0,'Données projet'!$E$11+1,1))</f>
        <v>402.18557752041221</v>
      </c>
      <c r="BJ4" s="59">
        <f>$BJ$3</f>
        <v>234.67565865251817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1.1103295390475791</v>
      </c>
      <c r="CA4" s="13">
        <f>EXP(-1.0587+0.8836*LN(BZ4)+0.284)</f>
        <v>0.50549091932363655</v>
      </c>
      <c r="CB4" s="20">
        <f t="shared" ref="CB4:CB67" si="10">(BZ4+CA4)*0.475*44/12</f>
        <v>2.8142206316632006</v>
      </c>
      <c r="CC4" s="59">
        <f t="shared" ref="CC4:CC67" si="11">CB4+(BT4+BU4)*44/12</f>
        <v>260.70310952055206</v>
      </c>
      <c r="CD4" s="59">
        <f ca="1">AVERAGE(OFFSET($CC$3,0,0,'Données projet'!$E$12+1,1))-AVERAGE(OFFSET($H$3,0,0,'Données projet'!$E$12+1,1))</f>
        <v>383.46266660377637</v>
      </c>
      <c r="CE4" s="59">
        <f>$CE$3</f>
        <v>373.1287543230714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1.8</v>
      </c>
      <c r="CT4" s="12">
        <f>IF('Données projet'!$A$140&gt;35,CT3+CS4-DB3,IF(A4&lt;'Données projet'!$A$140,$CQ$205^A4,IF(A4='Données projet'!$A$140,'Données projet'!$B$140,CT3+CS4-DB3)))</f>
        <v>1.1422113165588705</v>
      </c>
      <c r="CU4" s="17">
        <f>CT4*VLOOKUP('Données projet'!$B$13,Paramètres!$A$1:$I$89,3,0)*VLOOKUP('Données projet'!$B$13,Paramètres!$A$1:$I$89,5,0)</f>
        <v>1.3007502472972419</v>
      </c>
      <c r="CV4" s="13">
        <f>EXP(-1.0587+0.8836*LN(CU4)+0.284)</f>
        <v>0.58137159649475068</v>
      </c>
      <c r="CW4" s="20">
        <f t="shared" ref="CW4:CW67" si="13">(CU4+CV4)*0.475*44/12</f>
        <v>3.2780288779377198</v>
      </c>
      <c r="CX4" s="59">
        <f t="shared" ref="CX4:CX67" si="14">CW4+(CO4+CP4)*44/12</f>
        <v>261.1669177668266</v>
      </c>
      <c r="CY4" s="59">
        <f ca="1">AVERAGE(OFFSET($CX$3,0,0,'Données projet'!$E$13+1,1))-AVERAGE(OFFSET($H$3,0,0,'Données projet'!$E$13+1,1))</f>
        <v>398.97653653651656</v>
      </c>
      <c r="CZ4" s="59">
        <f>$CZ$3</f>
        <v>174.32967064896349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2.1</v>
      </c>
      <c r="DO4" s="12">
        <f>IF('Données projet'!$A$166&gt;35,DO3+DN4-DW3,IF(A4&lt;'Données projet'!$A$166,$DL$205^A4,IF(A4='Données projet'!$A$166,'Données projet'!$B$166,DO3+DN4-DW3)))</f>
        <v>1.2054868146447177</v>
      </c>
      <c r="DP4" s="17">
        <f>DO4*VLOOKUP('Données projet'!$B$14,Paramètres!$A$1:$I$89,3,0)*VLOOKUP('Données projet'!$B$14,Paramètres!$A$1:$I$89,5,0)</f>
        <v>1.1471412528159133</v>
      </c>
      <c r="DQ4" s="13">
        <f>EXP(-1.0587+0.8836*LN(DP4)+0.284)</f>
        <v>0.52027092443628509</v>
      </c>
      <c r="DR4" s="20">
        <f t="shared" ref="DR4:DR67" si="16">(DP4+DQ4)*0.475*44/12</f>
        <v>2.9040762087142453</v>
      </c>
      <c r="DS4" s="59">
        <f t="shared" ref="DS4:DS67" si="17">DR4+(DJ4+DK4)*44/12</f>
        <v>260.79296509760309</v>
      </c>
      <c r="DT4" s="59">
        <f ca="1">AVERAGE(OFFSET($DS$3,0,0,'Données projet'!$E$14+1,1))-AVERAGE(OFFSET($H$3,0,0,'Données projet'!$E$14+1,1))</f>
        <v>448.88533925504049</v>
      </c>
      <c r="DU4" s="59">
        <f>$DU$3</f>
        <v>259.66733848378163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1.6</v>
      </c>
      <c r="EJ4" s="12">
        <f>IF('Données projet'!$A$192&gt;35,EJ3+EI4-ER3,IF(A4&lt;'Données projet'!$A$192,$EG$205^A4,IF(A4='Données projet'!$A$192,'Données projet'!$B$192,EJ3+EI4-ER3)))</f>
        <v>1.515716566510398</v>
      </c>
      <c r="EK4" s="17">
        <f>EJ4*VLOOKUP('Données projet'!$B$15,Paramètres!$A$1:$I$89,3,0)*VLOOKUP('Données projet'!$B$15,Paramètres!$A$1:$I$89,5,0)</f>
        <v>0.76373926353325938</v>
      </c>
      <c r="EL4" s="13">
        <f>EXP(-1.0587+0.8836*LN(EK4)+0.284)</f>
        <v>0.36318037373190903</v>
      </c>
      <c r="EM4" s="20">
        <f t="shared" ref="EM4:EM67" si="19">(EK4+EL4)*0.475*44/12</f>
        <v>1.9627183682368348</v>
      </c>
      <c r="EN4" s="59">
        <f t="shared" ref="EN4:EN67" si="20">EM4+(EE4+EF4)*44/12</f>
        <v>259.85160725712569</v>
      </c>
      <c r="EO4" s="59">
        <f ca="1">AVERAGE(OFFSET($EN$3,0,0,'Données projet'!$E$15+1,1))-AVERAGE(OFFSET($H$3,0,0,'Données projet'!$E$15+1,1))</f>
        <v>300.98794489079791</v>
      </c>
      <c r="EP4" s="59">
        <f>$EP$3</f>
        <v>444.94404092890767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1.0310202862584663</v>
      </c>
      <c r="FG4" s="13">
        <f>EXP(-1.0587+0.8836*LN(FF4)+0.284)</f>
        <v>0.47345092792653765</v>
      </c>
      <c r="FH4" s="20">
        <f t="shared" ref="FH4:FH67" si="22">(FF4+FG4)*0.475*44/12</f>
        <v>2.6202873647055487</v>
      </c>
      <c r="FI4" s="59">
        <f t="shared" ref="FI4:FI67" si="23">FH4+(EZ4+FA4)*44/12</f>
        <v>260.50917625359443</v>
      </c>
      <c r="FJ4" s="59">
        <f ca="1">AVERAGE(OFFSET($FI$3,0,0,'Données projet'!$E$16+1,1))-AVERAGE(OFFSET($H$3,0,0,'Données projet'!$E$16+1,1))</f>
        <v>358.75637627589799</v>
      </c>
      <c r="FK4" s="59">
        <f>$FK$3</f>
        <v>349.64821164483607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1.6</v>
      </c>
      <c r="FZ4" s="12">
        <f>IF('Données projet'!$A$244&gt;35,FZ3+FY4-GH3,IF(A4&lt;'Données projet'!$A$244,$FW$205^A4,IF(A4='Données projet'!$A$244,'Données projet'!$B$244,FZ3+FY4-GH3)))</f>
        <v>1.515716566510398</v>
      </c>
      <c r="GA4" s="17">
        <f>FZ4*VLOOKUP('Données projet'!$B$17,Paramètres!$A$1:$I$89,3,0)*VLOOKUP('Données projet'!$B$17,Paramètres!$A$1:$I$89,5,0)</f>
        <v>0.770832817064528</v>
      </c>
      <c r="GB4" s="13">
        <f>EXP(-1.0587+0.8836*LN(GA4)+0.284)</f>
        <v>0.36615932085293179</v>
      </c>
      <c r="GC4" s="20">
        <f t="shared" ref="GC4:GC67" si="25">(GA4+GB4)*0.475*44/12</f>
        <v>1.9802613068729091</v>
      </c>
      <c r="GD4" s="59">
        <f t="shared" ref="GD4:GD67" si="26">GC4+(FU4+FV4)*44/12</f>
        <v>259.86915019576179</v>
      </c>
      <c r="GE4" s="59">
        <f ca="1">AVERAGE(OFFSET($GD$3,0,0,'Données projet'!$E$17+1,1))-AVERAGE(OFFSET($H$3,0,0,'Données projet'!$E$17+1,1))</f>
        <v>303.49714356858993</v>
      </c>
      <c r="GF4" s="59">
        <f>$GF$3</f>
        <v>448.64727935823993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1.47354323872622</v>
      </c>
      <c r="P5" s="13">
        <f t="shared" ref="P5:P68" si="33">EXP(-1.0587+0.8836*LN(O5)+0.284)</f>
        <v>0.64910881835703094</v>
      </c>
      <c r="Q5" s="20">
        <f t="shared" si="2"/>
        <v>3.6969523327533285</v>
      </c>
      <c r="R5" s="59">
        <f t="shared" si="0"/>
        <v>262.80806344386446</v>
      </c>
      <c r="S5" s="59">
        <f ca="1">AVERAGE(OFFSET($R$3,0,0,'Données projet'!$E$9+1,1))-AVERAGE(OFFSET($H$3,0,0,'Données projet'!$E$9+1,1))</f>
        <v>475.52010215365254</v>
      </c>
      <c r="T5" s="59">
        <f t="shared" ref="T5:T68" si="34">$T$3</f>
        <v>273.91893734509262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1.3148539668633961</v>
      </c>
      <c r="AK5" s="13">
        <f t="shared" ref="AK5:AK68" si="35">EXP(-1.0587+0.8836*LN(AJ5)+0.284)</f>
        <v>0.58693801963664449</v>
      </c>
      <c r="AL5" s="20">
        <f t="shared" si="4"/>
        <v>3.3122877098209038</v>
      </c>
      <c r="AM5" s="59">
        <f t="shared" si="5"/>
        <v>262.42339882093205</v>
      </c>
      <c r="AN5" s="59">
        <f ca="1">AVERAGE(OFFSET($AM$3,0,0,'Données projet'!$E$10+1,1))-AVERAGE(OFFSET($H$3,0,0,'Données projet'!$E$10+1,1))</f>
        <v>428.8856275972966</v>
      </c>
      <c r="AO5" s="59">
        <f t="shared" ref="AO5:AO68" si="36">$AO$3</f>
        <v>248.96498044443103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1.2241743829417828</v>
      </c>
      <c r="BF5" s="13">
        <f t="shared" ref="BF5:BF68" si="37">EXP(-1.0587+0.8836*LN(BE5)+0.284)</f>
        <v>0.55102384568700224</v>
      </c>
      <c r="BG5" s="20">
        <f t="shared" si="7"/>
        <v>3.0918035815284672</v>
      </c>
      <c r="BH5" s="59">
        <f t="shared" si="8"/>
        <v>262.20291469263964</v>
      </c>
      <c r="BI5" s="59">
        <f ca="1">AVERAGE(OFFSET($BH$3,0,0,'Données projet'!$E$11+1,1))-AVERAGE(OFFSET($H$3,0,0,'Données projet'!$E$11+1,1))</f>
        <v>402.18557752041221</v>
      </c>
      <c r="BJ5" s="59">
        <f t="shared" ref="BJ5:BJ68" si="38">$BJ$3</f>
        <v>234.67565865251817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1.4112084309542232</v>
      </c>
      <c r="CA5" s="13">
        <f t="shared" ref="CA5:CA68" si="39">EXP(-1.0587+0.8836*LN(BZ5)+0.284)</f>
        <v>0.62478531882621136</v>
      </c>
      <c r="CB5" s="20">
        <f t="shared" si="10"/>
        <v>3.546022447534257</v>
      </c>
      <c r="CC5" s="59">
        <f t="shared" si="11"/>
        <v>262.6571335586454</v>
      </c>
      <c r="CD5" s="59">
        <f ca="1">AVERAGE(OFFSET($CC$3,0,0,'Données projet'!$E$12+1,1))-AVERAGE(OFFSET($H$3,0,0,'Données projet'!$E$12+1,1))</f>
        <v>383.46266660377637</v>
      </c>
      <c r="CE5" s="59">
        <f t="shared" ref="CE5:CE68" si="40">$CE$3</f>
        <v>373.1287543230714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1.8</v>
      </c>
      <c r="CT5" s="12">
        <f>IF('Données projet'!$A$140&gt;35,CT4+CS5-DB4,IF(A5&lt;'Données projet'!$A$140,$CQ$205^A5,IF(A5='Données projet'!$A$140,'Données projet'!$B$140,CT4+CS5-DB4)))</f>
        <v>1.3046466916751485</v>
      </c>
      <c r="CU5" s="17">
        <f>CT5*VLOOKUP('Données projet'!$B$13,Paramètres!$A$1:$I$89,3,0)*VLOOKUP('Données projet'!$B$13,Paramètres!$A$1:$I$89,5,0)</f>
        <v>1.4857316524796591</v>
      </c>
      <c r="CV5" s="13">
        <f t="shared" ref="CV5:CV68" si="41">EXP(-1.0587+0.8836*LN(CU5)+0.284)</f>
        <v>0.65385068178641903</v>
      </c>
      <c r="CW5" s="20">
        <f t="shared" si="13"/>
        <v>3.7264392321800863</v>
      </c>
      <c r="CX5" s="59">
        <f t="shared" si="14"/>
        <v>262.83755034329124</v>
      </c>
      <c r="CY5" s="59">
        <f ca="1">AVERAGE(OFFSET($CX$3,0,0,'Données projet'!$E$13+1,1))-AVERAGE(OFFSET($H$3,0,0,'Données projet'!$E$13+1,1))</f>
        <v>398.97653653651656</v>
      </c>
      <c r="CZ5" s="59">
        <f t="shared" ref="CZ5:CZ68" si="42">$CZ$3</f>
        <v>174.32967064896349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2.1</v>
      </c>
      <c r="DO5" s="12">
        <f>IF('Données projet'!$A$166&gt;35,DO4+DN5-DW4,IF(A5&lt;'Données projet'!$A$166,$DL$205^A5,IF(A5='Données projet'!$A$166,'Données projet'!$B$166,DO4+DN5-DW4)))</f>
        <v>1.4531984602822681</v>
      </c>
      <c r="DP5" s="17">
        <f>DO5*VLOOKUP('Données projet'!$B$14,Paramètres!$A$1:$I$89,3,0)*VLOOKUP('Données projet'!$B$14,Paramètres!$A$1:$I$89,5,0)</f>
        <v>1.3828636548046063</v>
      </c>
      <c r="DQ5" s="13">
        <f t="shared" ref="DQ5:DQ68" si="43">EXP(-1.0587+0.8836*LN(DP5)+0.284)</f>
        <v>0.61368387142089176</v>
      </c>
      <c r="DR5" s="20">
        <f t="shared" si="16"/>
        <v>3.4773202748427425</v>
      </c>
      <c r="DS5" s="59">
        <f t="shared" si="17"/>
        <v>262.58843138595387</v>
      </c>
      <c r="DT5" s="59">
        <f ca="1">AVERAGE(OFFSET($DS$3,0,0,'Données projet'!$E$14+1,1))-AVERAGE(OFFSET($H$3,0,0,'Données projet'!$E$14+1,1))</f>
        <v>448.88533925504049</v>
      </c>
      <c r="DU5" s="59">
        <f t="shared" ref="DU5:DU68" si="44">$DU$3</f>
        <v>259.66733848378163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1.6</v>
      </c>
      <c r="EJ5" s="12">
        <f>IF('Données projet'!$A$192&gt;35,EJ4+EI5-ER4,IF(A5&lt;'Données projet'!$A$192,$EG$205^A5,IF(A5='Données projet'!$A$192,'Données projet'!$B$192,EJ4+EI5-ER4)))</f>
        <v>2.2973967099940698</v>
      </c>
      <c r="EK5" s="17">
        <f>EJ5*VLOOKUP('Données projet'!$B$15,Paramètres!$A$1:$I$89,3,0)*VLOOKUP('Données projet'!$B$15,Paramètres!$A$1:$I$89,5,0)</f>
        <v>1.1576122542318119</v>
      </c>
      <c r="EL5" s="13">
        <f t="shared" ref="EL5:EL68" si="45">EXP(-1.0587+0.8836*LN(EK5)+0.284)</f>
        <v>0.52446490666645784</v>
      </c>
      <c r="EM5" s="20">
        <f t="shared" si="19"/>
        <v>2.9296177218978201</v>
      </c>
      <c r="EN5" s="59">
        <f t="shared" si="20"/>
        <v>262.04072883300898</v>
      </c>
      <c r="EO5" s="59">
        <f ca="1">AVERAGE(OFFSET($EN$3,0,0,'Données projet'!$E$15+1,1))-AVERAGE(OFFSET($H$3,0,0,'Données projet'!$E$15+1,1))</f>
        <v>300.98794489079791</v>
      </c>
      <c r="EP5" s="59">
        <f t="shared" ref="EP5:EP68" si="46">$EP$3</f>
        <v>444.94404092890767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1.310407828743207</v>
      </c>
      <c r="FG5" s="13">
        <f t="shared" ref="FG5:FG68" si="47">EXP(-1.0587+0.8836*LN(FF5)+0.284)</f>
        <v>0.58518398183877263</v>
      </c>
      <c r="FH5" s="20">
        <f t="shared" si="22"/>
        <v>3.3014890700969475</v>
      </c>
      <c r="FI5" s="59">
        <f t="shared" si="23"/>
        <v>262.41260018120806</v>
      </c>
      <c r="FJ5" s="59">
        <f ca="1">AVERAGE(OFFSET($FI$3,0,0,'Données projet'!$E$16+1,1))-AVERAGE(OFFSET($H$3,0,0,'Données projet'!$E$16+1,1))</f>
        <v>358.75637627589799</v>
      </c>
      <c r="FK5" s="59">
        <f t="shared" ref="FK5:FK68" si="48">$FK$3</f>
        <v>349.64821164483607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1.6</v>
      </c>
      <c r="FZ5" s="12">
        <f>IF('Données projet'!$A$244&gt;35,FZ4+FY5-GH4,IF(A5&lt;'Données projet'!$A$244,$FW$205^A5,IF(A5='Données projet'!$A$244,'Données projet'!$B$244,FZ4+FY5-GH4)))</f>
        <v>2.2973967099940698</v>
      </c>
      <c r="GA5" s="17">
        <f>FZ5*VLOOKUP('Données projet'!$B$17,Paramètres!$A$1:$I$89,3,0)*VLOOKUP('Données projet'!$B$17,Paramètres!$A$1:$I$89,5,0)</f>
        <v>1.1683640708345842</v>
      </c>
      <c r="GB5" s="13">
        <f t="shared" ref="GB5:GB68" si="49">EXP(-1.0587+0.8836*LN(GA5)+0.284)</f>
        <v>0.5287667724521482</v>
      </c>
      <c r="GC5" s="20">
        <f t="shared" si="25"/>
        <v>2.9558362187243916</v>
      </c>
      <c r="GD5" s="59">
        <f t="shared" si="26"/>
        <v>262.06694732983556</v>
      </c>
      <c r="GE5" s="59">
        <f ca="1">AVERAGE(OFFSET($GD$3,0,0,'Données projet'!$E$17+1,1))-AVERAGE(OFFSET($H$3,0,0,'Données projet'!$E$17+1,1))</f>
        <v>303.49714356858993</v>
      </c>
      <c r="GF5" s="59">
        <f t="shared" ref="GF5:GF68" si="50">$GF$3</f>
        <v>448.64727935823993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1.7763369450933317</v>
      </c>
      <c r="P6" s="13">
        <f t="shared" si="33"/>
        <v>0.76565418883323866</v>
      </c>
      <c r="Q6" s="20">
        <f t="shared" si="2"/>
        <v>4.4273012249221102</v>
      </c>
      <c r="R6" s="59">
        <f t="shared" si="0"/>
        <v>264.76063455825545</v>
      </c>
      <c r="S6" s="59">
        <f ca="1">AVERAGE(OFFSET($R$3,0,0,'Données projet'!$E$9+1,1))-AVERAGE(OFFSET($H$3,0,0,'Données projet'!$E$9+1,1))</f>
        <v>475.52010215365254</v>
      </c>
      <c r="T6" s="59">
        <f t="shared" si="34"/>
        <v>273.91893734509262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1.5850391202371266</v>
      </c>
      <c r="AK6" s="13">
        <f t="shared" si="35"/>
        <v>0.69232082604846479</v>
      </c>
      <c r="AL6" s="20">
        <f t="shared" si="4"/>
        <v>3.966401906447405</v>
      </c>
      <c r="AM6" s="59">
        <f t="shared" si="5"/>
        <v>264.29973523978072</v>
      </c>
      <c r="AN6" s="59">
        <f ca="1">AVERAGE(OFFSET($AM$3,0,0,'Données projet'!$E$10+1,1))-AVERAGE(OFFSET($H$3,0,0,'Données projet'!$E$10+1,1))</f>
        <v>428.8856275972966</v>
      </c>
      <c r="AO6" s="59">
        <f t="shared" si="36"/>
        <v>248.96498044443103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1.4757260774621526</v>
      </c>
      <c r="BF6" s="13">
        <f t="shared" si="37"/>
        <v>0.64995837934402878</v>
      </c>
      <c r="BG6" s="20">
        <f t="shared" si="7"/>
        <v>3.7022337622707653</v>
      </c>
      <c r="BH6" s="59">
        <f t="shared" si="8"/>
        <v>264.03556709560405</v>
      </c>
      <c r="BI6" s="59">
        <f ca="1">AVERAGE(OFFSET($BH$3,0,0,'Données projet'!$E$11+1,1))-AVERAGE(OFFSET($H$3,0,0,'Données projet'!$E$11+1,1))</f>
        <v>402.18557752041221</v>
      </c>
      <c r="BJ6" s="59">
        <f t="shared" si="38"/>
        <v>234.67565865251817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1.7936199709723673</v>
      </c>
      <c r="CA6" s="13">
        <f t="shared" si="39"/>
        <v>0.77223285265555475</v>
      </c>
      <c r="CB6" s="20">
        <f t="shared" si="10"/>
        <v>4.4688603344852975</v>
      </c>
      <c r="CC6" s="59">
        <f t="shared" si="11"/>
        <v>264.80219366781859</v>
      </c>
      <c r="CD6" s="59">
        <f ca="1">AVERAGE(OFFSET($CC$3,0,0,'Données projet'!$E$12+1,1))-AVERAGE(OFFSET($H$3,0,0,'Données projet'!$E$12+1,1))</f>
        <v>383.46266660377637</v>
      </c>
      <c r="CE6" s="59">
        <f t="shared" si="40"/>
        <v>373.1287543230714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1.8</v>
      </c>
      <c r="CT6" s="12">
        <f>IF('Données projet'!$A$140&gt;35,CT5+CS6-DB5,IF(A6&lt;'Données projet'!$A$140,$CQ$205^A6,IF(A6='Données projet'!$A$140,'Données projet'!$B$140,CT5+CS6-DB5)))</f>
        <v>1.4901822153424462</v>
      </c>
      <c r="CU6" s="17">
        <f>CT6*VLOOKUP('Données projet'!$B$13,Paramètres!$A$1:$I$89,3,0)*VLOOKUP('Données projet'!$B$13,Paramètres!$A$1:$I$89,5,0)</f>
        <v>1.6970195068319778</v>
      </c>
      <c r="CV6" s="13">
        <f t="shared" si="41"/>
        <v>0.73536567085527593</v>
      </c>
      <c r="CW6" s="20">
        <f t="shared" si="13"/>
        <v>4.2364041844719669</v>
      </c>
      <c r="CX6" s="59">
        <f t="shared" si="14"/>
        <v>264.56973751780527</v>
      </c>
      <c r="CY6" s="59">
        <f ca="1">AVERAGE(OFFSET($CX$3,0,0,'Données projet'!$E$13+1,1))-AVERAGE(OFFSET($H$3,0,0,'Données projet'!$E$13+1,1))</f>
        <v>398.97653653651656</v>
      </c>
      <c r="CZ6" s="59">
        <f t="shared" si="42"/>
        <v>174.32967064896349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2.1</v>
      </c>
      <c r="DO6" s="12">
        <f>IF('Données projet'!$A$166&gt;35,DO5+DN6-DW5,IF(A6&lt;'Données projet'!$A$166,$DL$205^A6,IF(A6='Données projet'!$A$166,'Données projet'!$B$166,DO5+DN6-DW5)))</f>
        <v>1.7518115829322798</v>
      </c>
      <c r="DP6" s="17">
        <f>DO6*VLOOKUP('Données projet'!$B$14,Paramètres!$A$1:$I$89,3,0)*VLOOKUP('Données projet'!$B$14,Paramètres!$A$1:$I$89,5,0)</f>
        <v>1.6670239023183575</v>
      </c>
      <c r="DQ6" s="13">
        <f t="shared" si="43"/>
        <v>0.72386880825637001</v>
      </c>
      <c r="DR6" s="20">
        <f t="shared" si="16"/>
        <v>4.1641381375843167</v>
      </c>
      <c r="DS6" s="59">
        <f t="shared" si="17"/>
        <v>264.49747147091762</v>
      </c>
      <c r="DT6" s="59">
        <f ca="1">AVERAGE(OFFSET($DS$3,0,0,'Données projet'!$E$14+1,1))-AVERAGE(OFFSET($H$3,0,0,'Données projet'!$E$14+1,1))</f>
        <v>448.88533925504049</v>
      </c>
      <c r="DU6" s="59">
        <f t="shared" si="44"/>
        <v>259.66733848378163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1.6</v>
      </c>
      <c r="EJ6" s="12">
        <f>IF('Données projet'!$A$192&gt;35,EJ5+EI6-ER5,IF(A6&lt;'Données projet'!$A$192,$EG$205^A6,IF(A6='Données projet'!$A$192,'Données projet'!$B$192,EJ5+EI6-ER5)))</f>
        <v>3.4822022531844961</v>
      </c>
      <c r="EK6" s="17">
        <f>EJ6*VLOOKUP('Données projet'!$B$15,Paramètres!$A$1:$I$89,3,0)*VLOOKUP('Données projet'!$B$15,Paramètres!$A$1:$I$89,5,0)</f>
        <v>1.7546120713346041</v>
      </c>
      <c r="EL6" s="13">
        <f t="shared" si="45"/>
        <v>0.75737418158972869</v>
      </c>
      <c r="EM6" s="20">
        <f t="shared" si="19"/>
        <v>4.3750427238432126</v>
      </c>
      <c r="EN6" s="59">
        <f t="shared" si="20"/>
        <v>264.70837605717651</v>
      </c>
      <c r="EO6" s="59">
        <f ca="1">AVERAGE(OFFSET($EN$3,0,0,'Données projet'!$E$15+1,1))-AVERAGE(OFFSET($H$3,0,0,'Données projet'!$E$15+1,1))</f>
        <v>300.98794489079791</v>
      </c>
      <c r="EP6" s="59">
        <f t="shared" si="46"/>
        <v>444.94404092890767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1.6655042587600553</v>
      </c>
      <c r="FG6" s="13">
        <f t="shared" si="47"/>
        <v>0.72328571431972233</v>
      </c>
      <c r="FH6" s="20">
        <f t="shared" si="22"/>
        <v>4.1604758697806128</v>
      </c>
      <c r="FI6" s="59">
        <f t="shared" si="23"/>
        <v>264.49380920311393</v>
      </c>
      <c r="FJ6" s="59">
        <f ca="1">AVERAGE(OFFSET($FI$3,0,0,'Données projet'!$E$16+1,1))-AVERAGE(OFFSET($H$3,0,0,'Données projet'!$E$16+1,1))</f>
        <v>358.75637627589799</v>
      </c>
      <c r="FK6" s="59">
        <f t="shared" si="48"/>
        <v>349.64821164483607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1.6</v>
      </c>
      <c r="FZ6" s="12">
        <f>IF('Données projet'!$A$244&gt;35,FZ5+FY6-GH5,IF(A6&lt;'Données projet'!$A$244,$FW$205^A6,IF(A6='Données projet'!$A$244,'Données projet'!$B$244,FZ5+FY6-GH5)))</f>
        <v>3.4822022531844961</v>
      </c>
      <c r="GA6" s="17">
        <f>FZ6*VLOOKUP('Données projet'!$B$17,Paramètres!$A$1:$I$89,3,0)*VLOOKUP('Données projet'!$B$17,Paramètres!$A$1:$I$89,5,0)</f>
        <v>1.7709087778795074</v>
      </c>
      <c r="GB6" s="13">
        <f t="shared" si="49"/>
        <v>0.76358646011843889</v>
      </c>
      <c r="GC6" s="20">
        <f t="shared" si="25"/>
        <v>4.4142458728464229</v>
      </c>
      <c r="GD6" s="59">
        <f t="shared" si="26"/>
        <v>264.74757920617975</v>
      </c>
      <c r="GE6" s="59">
        <f ca="1">AVERAGE(OFFSET($GD$3,0,0,'Données projet'!$E$17+1,1))-AVERAGE(OFFSET($H$3,0,0,'Données projet'!$E$17+1,1))</f>
        <v>303.49714356858993</v>
      </c>
      <c r="GF6" s="59">
        <f t="shared" si="50"/>
        <v>448.64727935823993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2.1413507656762891</v>
      </c>
      <c r="P7" s="13">
        <f t="shared" si="33"/>
        <v>0.9031249003236328</v>
      </c>
      <c r="Q7" s="20">
        <f t="shared" si="2"/>
        <v>5.3024617849498643</v>
      </c>
      <c r="R7" s="59">
        <f t="shared" si="0"/>
        <v>266.8580173405054</v>
      </c>
      <c r="S7" s="59">
        <f ca="1">AVERAGE(OFFSET($R$3,0,0,'Données projet'!$E$9+1,1))-AVERAGE(OFFSET($H$3,0,0,'Données projet'!$E$9+1,1))</f>
        <v>475.52010215365254</v>
      </c>
      <c r="T7" s="59">
        <f t="shared" si="34"/>
        <v>273.91893734509262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1.9107437601419195</v>
      </c>
      <c r="AK7" s="13">
        <f t="shared" si="35"/>
        <v>0.81662477151702284</v>
      </c>
      <c r="AL7" s="20">
        <f t="shared" si="4"/>
        <v>4.7501668593059909</v>
      </c>
      <c r="AM7" s="59">
        <f t="shared" si="5"/>
        <v>266.30572241486152</v>
      </c>
      <c r="AN7" s="59">
        <f ca="1">AVERAGE(OFFSET($AM$3,0,0,'Données projet'!$E$10+1,1))-AVERAGE(OFFSET($H$3,0,0,'Données projet'!$E$10+1,1))</f>
        <v>428.8856275972966</v>
      </c>
      <c r="AO7" s="59">
        <f t="shared" si="36"/>
        <v>248.96498044443103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1.7789683284079942</v>
      </c>
      <c r="BF7" s="13">
        <f t="shared" si="37"/>
        <v>0.76665628572357314</v>
      </c>
      <c r="BG7" s="20">
        <f t="shared" si="7"/>
        <v>4.4336295362791462</v>
      </c>
      <c r="BH7" s="59">
        <f t="shared" si="8"/>
        <v>265.98918509183471</v>
      </c>
      <c r="BI7" s="59">
        <f ca="1">AVERAGE(OFFSET($BH$3,0,0,'Données projet'!$E$11+1,1))-AVERAGE(OFFSET($H$3,0,0,'Données projet'!$E$11+1,1))</f>
        <v>402.18557752041221</v>
      </c>
      <c r="BJ7" s="59">
        <f t="shared" si="38"/>
        <v>234.67565865251817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2.2796580077796249</v>
      </c>
      <c r="CA7" s="13">
        <f t="shared" si="39"/>
        <v>0.95447757934019706</v>
      </c>
      <c r="CB7" s="20">
        <f t="shared" si="10"/>
        <v>5.632786147567022</v>
      </c>
      <c r="CC7" s="59">
        <f t="shared" si="11"/>
        <v>267.18834170312255</v>
      </c>
      <c r="CD7" s="59">
        <f ca="1">AVERAGE(OFFSET($CC$3,0,0,'Données projet'!$E$12+1,1))-AVERAGE(OFFSET($H$3,0,0,'Données projet'!$E$12+1,1))</f>
        <v>383.46266660377637</v>
      </c>
      <c r="CE7" s="59">
        <f t="shared" si="40"/>
        <v>373.1287543230714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1.8</v>
      </c>
      <c r="CT7" s="12">
        <f>IF('Données projet'!$A$140&gt;35,CT6+CS7-DB6,IF(A7&lt;'Données projet'!$A$140,$CQ$205^A7,IF(A7='Données projet'!$A$140,'Données projet'!$B$140,CT6+CS7-DB6)))</f>
        <v>1.70210299009891</v>
      </c>
      <c r="CU7" s="17">
        <f>CT7*VLOOKUP('Données projet'!$B$13,Paramètres!$A$1:$I$89,3,0)*VLOOKUP('Données projet'!$B$13,Paramètres!$A$1:$I$89,5,0)</f>
        <v>1.9383548851246386</v>
      </c>
      <c r="CV7" s="13">
        <f t="shared" si="41"/>
        <v>0.82704306187306331</v>
      </c>
      <c r="CW7" s="20">
        <f t="shared" si="13"/>
        <v>4.8164014243543303</v>
      </c>
      <c r="CX7" s="59">
        <f t="shared" si="14"/>
        <v>266.3719569799099</v>
      </c>
      <c r="CY7" s="59">
        <f ca="1">AVERAGE(OFFSET($CX$3,0,0,'Données projet'!$E$13+1,1))-AVERAGE(OFFSET($H$3,0,0,'Données projet'!$E$13+1,1))</f>
        <v>398.97653653651656</v>
      </c>
      <c r="CZ7" s="59">
        <f t="shared" si="42"/>
        <v>174.32967064896349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2.1</v>
      </c>
      <c r="DO7" s="12">
        <f>IF('Données projet'!$A$166&gt;35,DO6+DN7-DW6,IF(A7&lt;'Données projet'!$A$166,$DL$205^A7,IF(A7='Données projet'!$A$166,'Données projet'!$B$166,DO6+DN7-DW6)))</f>
        <v>2.1117857649667546</v>
      </c>
      <c r="DP7" s="17">
        <f>DO7*VLOOKUP('Données projet'!$B$14,Paramètres!$A$1:$I$89,3,0)*VLOOKUP('Données projet'!$B$14,Paramètres!$A$1:$I$89,5,0)</f>
        <v>2.0095753339423639</v>
      </c>
      <c r="DQ7" s="13">
        <f t="shared" si="43"/>
        <v>0.85383709099815042</v>
      </c>
      <c r="DR7" s="20">
        <f t="shared" si="16"/>
        <v>4.9871099734380619</v>
      </c>
      <c r="DS7" s="59">
        <f t="shared" si="17"/>
        <v>266.54266552899361</v>
      </c>
      <c r="DT7" s="59">
        <f ca="1">AVERAGE(OFFSET($DS$3,0,0,'Données projet'!$E$14+1,1))-AVERAGE(OFFSET($H$3,0,0,'Données projet'!$E$14+1,1))</f>
        <v>448.88533925504049</v>
      </c>
      <c r="DU7" s="59">
        <f t="shared" si="44"/>
        <v>259.66733848378163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1.6</v>
      </c>
      <c r="EJ7" s="12">
        <f>IF('Données projet'!$A$192&gt;35,EJ6+EI7-ER6,IF(A7&lt;'Données projet'!$A$192,$EG$205^A7,IF(A7='Données projet'!$A$192,'Données projet'!$B$192,EJ6+EI7-ER6)))</f>
        <v>5.2780316430915759</v>
      </c>
      <c r="EK7" s="17">
        <f>EJ7*VLOOKUP('Données projet'!$B$15,Paramètres!$A$1:$I$89,3,0)*VLOOKUP('Données projet'!$B$15,Paramètres!$A$1:$I$89,5,0)</f>
        <v>2.6594945843209836</v>
      </c>
      <c r="EL7" s="13">
        <f t="shared" si="45"/>
        <v>1.0937159829904723</v>
      </c>
      <c r="EM7" s="20">
        <f t="shared" si="19"/>
        <v>6.5368417380674515</v>
      </c>
      <c r="EN7" s="59">
        <f t="shared" si="20"/>
        <v>268.09239729362298</v>
      </c>
      <c r="EO7" s="59">
        <f ca="1">AVERAGE(OFFSET($EN$3,0,0,'Données projet'!$E$15+1,1))-AVERAGE(OFFSET($H$3,0,0,'Données projet'!$E$15+1,1))</f>
        <v>300.98794489079791</v>
      </c>
      <c r="EP7" s="59">
        <f t="shared" si="46"/>
        <v>444.94404092890767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2.116825292938223</v>
      </c>
      <c r="FG7" s="13">
        <f t="shared" si="47"/>
        <v>0.89397905748405238</v>
      </c>
      <c r="FH7" s="20">
        <f t="shared" si="22"/>
        <v>5.2438175769854629</v>
      </c>
      <c r="FI7" s="59">
        <f t="shared" si="23"/>
        <v>266.79937313254101</v>
      </c>
      <c r="FJ7" s="59">
        <f ca="1">AVERAGE(OFFSET($FI$3,0,0,'Données projet'!$E$16+1,1))-AVERAGE(OFFSET($H$3,0,0,'Données projet'!$E$16+1,1))</f>
        <v>358.75637627589799</v>
      </c>
      <c r="FK7" s="59">
        <f t="shared" si="48"/>
        <v>349.64821164483607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1.6</v>
      </c>
      <c r="FZ7" s="12">
        <f>IF('Données projet'!$A$244&gt;35,FZ6+FY7-GH6,IF(A7&lt;'Données projet'!$A$244,$FW$205^A7,IF(A7='Données projet'!$A$244,'Données projet'!$B$244,FZ6+FY7-GH6)))</f>
        <v>5.2780316430915759</v>
      </c>
      <c r="GA7" s="17">
        <f>FZ7*VLOOKUP('Données projet'!$B$17,Paramètres!$A$1:$I$89,3,0)*VLOOKUP('Données projet'!$B$17,Paramètres!$A$1:$I$89,5,0)</f>
        <v>2.6841957724106518</v>
      </c>
      <c r="GB7" s="13">
        <f t="shared" si="49"/>
        <v>1.102687068198813</v>
      </c>
      <c r="GC7" s="20">
        <f t="shared" si="25"/>
        <v>6.5954876140614855</v>
      </c>
      <c r="GD7" s="59">
        <f t="shared" si="26"/>
        <v>268.15104316961703</v>
      </c>
      <c r="GE7" s="59">
        <f ca="1">AVERAGE(OFFSET($GD$3,0,0,'Données projet'!$E$17+1,1))-AVERAGE(OFFSET($H$3,0,0,'Données projet'!$E$17+1,1))</f>
        <v>303.49714356858993</v>
      </c>
      <c r="GF7" s="59">
        <f t="shared" si="50"/>
        <v>448.64727935823993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2.5813701135521372</v>
      </c>
      <c r="P8" s="13">
        <f t="shared" si="33"/>
        <v>1.0652780295337991</v>
      </c>
      <c r="Q8" s="20">
        <f t="shared" si="2"/>
        <v>6.3512455158746723</v>
      </c>
      <c r="R8" s="59">
        <f t="shared" si="0"/>
        <v>269.12902329365244</v>
      </c>
      <c r="S8" s="59">
        <f ca="1">AVERAGE(OFFSET($R$3,0,0,'Données projet'!$E$9+1,1))-AVERAGE(OFFSET($H$3,0,0,'Données projet'!$E$9+1,1))</f>
        <v>475.52010215365254</v>
      </c>
      <c r="T8" s="59">
        <f t="shared" si="34"/>
        <v>273.91893734509262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2.3033764090157529</v>
      </c>
      <c r="AK8" s="13">
        <f t="shared" si="35"/>
        <v>0.96324708482559218</v>
      </c>
      <c r="AL8" s="20">
        <f t="shared" si="4"/>
        <v>5.6893692517736758</v>
      </c>
      <c r="AM8" s="59">
        <f t="shared" si="5"/>
        <v>268.46714702955143</v>
      </c>
      <c r="AN8" s="59">
        <f ca="1">AVERAGE(OFFSET($AM$3,0,0,'Données projet'!$E$10+1,1))-AVERAGE(OFFSET($H$3,0,0,'Données projet'!$E$10+1,1))</f>
        <v>428.8856275972966</v>
      </c>
      <c r="AO8" s="59">
        <f t="shared" si="36"/>
        <v>248.96498044443103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2.1445228635663907</v>
      </c>
      <c r="BF8" s="13">
        <f t="shared" si="37"/>
        <v>0.90430692044106609</v>
      </c>
      <c r="BG8" s="20">
        <f t="shared" si="7"/>
        <v>5.3100452071463202</v>
      </c>
      <c r="BH8" s="59">
        <f t="shared" si="8"/>
        <v>268.08782298492412</v>
      </c>
      <c r="BI8" s="59">
        <f ca="1">AVERAGE(OFFSET($BH$3,0,0,'Données projet'!$E$11+1,1))-AVERAGE(OFFSET($H$3,0,0,'Données projet'!$E$11+1,1))</f>
        <v>402.18557752041221</v>
      </c>
      <c r="BJ8" s="59">
        <f t="shared" si="38"/>
        <v>234.67565865251817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2.8974034168544791</v>
      </c>
      <c r="CA8" s="13">
        <f t="shared" si="39"/>
        <v>1.1797315360649065</v>
      </c>
      <c r="CB8" s="20">
        <f t="shared" si="10"/>
        <v>7.1010100430012626</v>
      </c>
      <c r="CC8" s="59">
        <f t="shared" si="11"/>
        <v>269.87878782077905</v>
      </c>
      <c r="CD8" s="59">
        <f ca="1">AVERAGE(OFFSET($CC$3,0,0,'Données projet'!$E$12+1,1))-AVERAGE(OFFSET($H$3,0,0,'Données projet'!$E$12+1,1))</f>
        <v>383.46266660377637</v>
      </c>
      <c r="CE8" s="59">
        <f t="shared" si="40"/>
        <v>373.1287543230714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1.8</v>
      </c>
      <c r="CT8" s="12">
        <f>IF('Données projet'!$A$140&gt;35,CT7+CS8-DB7,IF(A8&lt;'Données projet'!$A$140,$CQ$205^A8,IF(A8='Données projet'!$A$140,'Données projet'!$B$140,CT7+CS8-DB7)))</f>
        <v>1.9441612972396662</v>
      </c>
      <c r="CU8" s="17">
        <f>CT8*VLOOKUP('Données projet'!$B$13,Paramètres!$A$1:$I$89,3,0)*VLOOKUP('Données projet'!$B$13,Paramètres!$A$1:$I$89,5,0)</f>
        <v>2.2140108852965321</v>
      </c>
      <c r="CV8" s="13">
        <f t="shared" si="41"/>
        <v>0.93014979254720564</v>
      </c>
      <c r="CW8" s="20">
        <f t="shared" si="13"/>
        <v>5.4760798472445096</v>
      </c>
      <c r="CX8" s="59">
        <f t="shared" si="14"/>
        <v>268.25385762502231</v>
      </c>
      <c r="CY8" s="59">
        <f ca="1">AVERAGE(OFFSET($CX$3,0,0,'Données projet'!$E$13+1,1))-AVERAGE(OFFSET($H$3,0,0,'Données projet'!$E$13+1,1))</f>
        <v>398.97653653651656</v>
      </c>
      <c r="CZ8" s="59">
        <f t="shared" si="42"/>
        <v>174.32967064896349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2.1</v>
      </c>
      <c r="DO8" s="12">
        <f>IF('Données projet'!$A$166&gt;35,DO7+DN8-DW7,IF(A8&lt;'Données projet'!$A$166,$DL$205^A8,IF(A8='Données projet'!$A$166,'Données projet'!$B$166,DO7+DN8-DW7)))</f>
        <v>2.5457298950218314</v>
      </c>
      <c r="DP8" s="17">
        <f>DO8*VLOOKUP('Données projet'!$B$14,Paramètres!$A$1:$I$89,3,0)*VLOOKUP('Données projet'!$B$14,Paramètres!$A$1:$I$89,5,0)</f>
        <v>2.4225165681027749</v>
      </c>
      <c r="DQ8" s="13">
        <f t="shared" si="43"/>
        <v>1.0071407548562075</v>
      </c>
      <c r="DR8" s="20">
        <f t="shared" si="16"/>
        <v>5.9733198374868941</v>
      </c>
      <c r="DS8" s="59">
        <f t="shared" si="17"/>
        <v>268.75109761526465</v>
      </c>
      <c r="DT8" s="59">
        <f ca="1">AVERAGE(OFFSET($DS$3,0,0,'Données projet'!$E$14+1,1))-AVERAGE(OFFSET($H$3,0,0,'Données projet'!$E$14+1,1))</f>
        <v>448.88533925504049</v>
      </c>
      <c r="DU8" s="59">
        <f t="shared" si="44"/>
        <v>259.66733848378163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>
        <f>VLOOKUP(A8,'Données projet'!$A$191:$I$211,2,0)</f>
        <v>8</v>
      </c>
      <c r="EH8" s="12">
        <f>VLOOKUP(A8,'Données projet'!$A$191:$I$211,9,0)</f>
        <v>1.6</v>
      </c>
      <c r="EI8" s="12">
        <f t="array" ref="EI8">INDEX(EH:EH,MIN(IF(ISNUMBER(EH8:EH204),ROW(EH8:EH204),"")))</f>
        <v>1.6</v>
      </c>
      <c r="EJ8" s="12">
        <f>IF('Données projet'!$A$192&gt;35,EJ7+EI8-ER7,IF(A8&lt;'Données projet'!$A$192,$EG$205^A8,IF(A8='Données projet'!$A$192,'Données projet'!$B$192,EJ7+EI8-ER7)))</f>
        <v>8</v>
      </c>
      <c r="EK8" s="17">
        <f>EJ8*VLOOKUP('Données projet'!$B$15,Paramètres!$A$1:$I$89,3,0)*VLOOKUP('Données projet'!$B$15,Paramètres!$A$1:$I$89,5,0)</f>
        <v>4.03104</v>
      </c>
      <c r="EL8" s="13">
        <f t="shared" si="45"/>
        <v>1.5794235934184611</v>
      </c>
      <c r="EM8" s="20">
        <f t="shared" si="19"/>
        <v>9.7715574252038202</v>
      </c>
      <c r="EN8" s="59">
        <f t="shared" si="20"/>
        <v>272.54933520298158</v>
      </c>
      <c r="EO8" s="59">
        <f ca="1">AVERAGE(OFFSET($EN$3,0,0,'Données projet'!$E$15+1,1))-AVERAGE(OFFSET($H$3,0,0,'Données projet'!$E$15+1,1))</f>
        <v>300.98794489079791</v>
      </c>
      <c r="EP8" s="59">
        <f t="shared" si="46"/>
        <v>444.94404092890767</v>
      </c>
      <c r="EQ8" s="15">
        <f>IF(ISNA(VLOOKUP(A8,'Données projet'!$A$191:$I$211,3,0)),0,VLOOKUP(A8,'Données projet'!$A$191:$I$211,3,0))</f>
        <v>1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2.690446029936302</v>
      </c>
      <c r="FG8" s="13">
        <f t="shared" si="47"/>
        <v>1.1049555374832079</v>
      </c>
      <c r="FH8" s="20">
        <f t="shared" si="22"/>
        <v>6.6103243965889789</v>
      </c>
      <c r="FI8" s="59">
        <f t="shared" si="23"/>
        <v>269.38810217436674</v>
      </c>
      <c r="FJ8" s="59">
        <f ca="1">AVERAGE(OFFSET($FI$3,0,0,'Données projet'!$E$16+1,1))-AVERAGE(OFFSET($H$3,0,0,'Données projet'!$E$16+1,1))</f>
        <v>358.75637627589799</v>
      </c>
      <c r="FK8" s="59">
        <f t="shared" si="48"/>
        <v>349.64821164483607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>
        <f>VLOOKUP(A8,'Données projet'!$A$243:$I$263,2,0)</f>
        <v>8</v>
      </c>
      <c r="FX8" s="12">
        <f>VLOOKUP(A8,'Données projet'!$A$243:$I$263,9,0)</f>
        <v>1.6</v>
      </c>
      <c r="FY8" s="12">
        <f t="array" ref="FY8">INDEX(FX:FX,MIN(IF(ISNUMBER(FX8:FX204),ROW(FX8:FX204),"")))</f>
        <v>1.6</v>
      </c>
      <c r="FZ8" s="12">
        <f>IF('Données projet'!$A$244&gt;35,FZ7+FY8-GH7,IF(A8&lt;'Données projet'!$A$244,$FW$205^A8,IF(A8='Données projet'!$A$244,'Données projet'!$B$244,FZ7+FY8-GH7)))</f>
        <v>8</v>
      </c>
      <c r="GA8" s="17">
        <f>FZ8*VLOOKUP('Données projet'!$B$17,Paramètres!$A$1:$I$89,3,0)*VLOOKUP('Données projet'!$B$17,Paramètres!$A$1:$I$89,5,0)</f>
        <v>4.0684800000000001</v>
      </c>
      <c r="GB8" s="13">
        <f t="shared" si="49"/>
        <v>1.5923786419474943</v>
      </c>
      <c r="GC8" s="20">
        <f t="shared" si="25"/>
        <v>9.8593288013918841</v>
      </c>
      <c r="GD8" s="59">
        <f t="shared" si="26"/>
        <v>272.63710657916965</v>
      </c>
      <c r="GE8" s="59">
        <f ca="1">AVERAGE(OFFSET($GD$3,0,0,'Données projet'!$E$17+1,1))-AVERAGE(OFFSET($H$3,0,0,'Données projet'!$E$17+1,1))</f>
        <v>303.49714356858993</v>
      </c>
      <c r="GF8" s="59">
        <f t="shared" si="50"/>
        <v>448.64727935823993</v>
      </c>
      <c r="GG8" s="15">
        <f>IF(ISNA(VLOOKUP(A8,'Données projet'!$A$243:$I$263,3,0)),0,VLOOKUP(A8,'Données projet'!$A$243:$I$263,3,0))</f>
        <v>1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3.111807635605039</v>
      </c>
      <c r="P9" s="13">
        <f t="shared" si="33"/>
        <v>1.2565452240335246</v>
      </c>
      <c r="Q9" s="20">
        <f t="shared" si="2"/>
        <v>7.6082145638704972</v>
      </c>
      <c r="R9" s="59">
        <f t="shared" si="0"/>
        <v>271.60821456387049</v>
      </c>
      <c r="S9" s="59">
        <f ca="1">AVERAGE(OFFSET($R$3,0,0,'Données projet'!$E$9+1,1))-AVERAGE(OFFSET($H$3,0,0,'Données projet'!$E$9+1,1))</f>
        <v>475.52010215365254</v>
      </c>
      <c r="T9" s="59">
        <f t="shared" si="34"/>
        <v>273.91893734509262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2.7766898902321886</v>
      </c>
      <c r="AK9" s="13">
        <f t="shared" si="35"/>
        <v>1.1361949561012803</v>
      </c>
      <c r="AL9" s="20">
        <f t="shared" si="4"/>
        <v>6.8149411073641248</v>
      </c>
      <c r="AM9" s="59">
        <f t="shared" si="5"/>
        <v>270.81494110736412</v>
      </c>
      <c r="AN9" s="59">
        <f ca="1">AVERAGE(OFFSET($AM$3,0,0,'Données projet'!$E$10+1,1))-AVERAGE(OFFSET($H$3,0,0,'Données projet'!$E$10+1,1))</f>
        <v>428.8856275972966</v>
      </c>
      <c r="AO9" s="59">
        <f t="shared" si="36"/>
        <v>248.96498044443103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2.5851940357334171</v>
      </c>
      <c r="BF9" s="13">
        <f t="shared" si="37"/>
        <v>1.0666722775067177</v>
      </c>
      <c r="BG9" s="20">
        <f t="shared" si="7"/>
        <v>6.3603338288932347</v>
      </c>
      <c r="BH9" s="59">
        <f t="shared" si="8"/>
        <v>270.36033382889326</v>
      </c>
      <c r="BI9" s="59">
        <f ca="1">AVERAGE(OFFSET($BH$3,0,0,'Données projet'!$E$11+1,1))-AVERAGE(OFFSET($H$3,0,0,'Données projet'!$E$11+1,1))</f>
        <v>402.18557752041221</v>
      </c>
      <c r="BJ9" s="59">
        <f t="shared" si="38"/>
        <v>234.67565865251817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3.6825464746690866</v>
      </c>
      <c r="CA9" s="13">
        <f t="shared" si="39"/>
        <v>1.4581447771126821</v>
      </c>
      <c r="CB9" s="20">
        <f t="shared" si="10"/>
        <v>8.9533705968532473</v>
      </c>
      <c r="CC9" s="59">
        <f t="shared" si="11"/>
        <v>272.95337059685323</v>
      </c>
      <c r="CD9" s="59">
        <f ca="1">AVERAGE(OFFSET($CC$3,0,0,'Données projet'!$E$12+1,1))-AVERAGE(OFFSET($H$3,0,0,'Données projet'!$E$12+1,1))</f>
        <v>383.46266660377637</v>
      </c>
      <c r="CE9" s="59">
        <f t="shared" si="40"/>
        <v>373.1287543230714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1.8</v>
      </c>
      <c r="CT9" s="12">
        <f>IF('Données projet'!$A$140&gt;35,CT8+CS9-DB8,IF(A9&lt;'Données projet'!$A$140,$CQ$205^A9,IF(A9='Données projet'!$A$140,'Données projet'!$B$140,CT8+CS9-DB8)))</f>
        <v>2.2206430349229209</v>
      </c>
      <c r="CU9" s="17">
        <f>CT9*VLOOKUP('Données projet'!$B$13,Paramètres!$A$1:$I$89,3,0)*VLOOKUP('Données projet'!$B$13,Paramètres!$A$1:$I$89,5,0)</f>
        <v>2.5288682881702225</v>
      </c>
      <c r="CV9" s="13">
        <f t="shared" si="41"/>
        <v>1.0461107485941279</v>
      </c>
      <c r="CW9" s="20">
        <f t="shared" si="13"/>
        <v>6.2264218223645775</v>
      </c>
      <c r="CX9" s="59">
        <f t="shared" si="14"/>
        <v>270.22642182236456</v>
      </c>
      <c r="CY9" s="59">
        <f ca="1">AVERAGE(OFFSET($CX$3,0,0,'Données projet'!$E$13+1,1))-AVERAGE(OFFSET($H$3,0,0,'Données projet'!$E$13+1,1))</f>
        <v>398.97653653651656</v>
      </c>
      <c r="CZ9" s="59">
        <f t="shared" si="42"/>
        <v>174.32967064896349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2.1</v>
      </c>
      <c r="DO9" s="12">
        <f>IF('Données projet'!$A$166&gt;35,DO8+DN9-DW8,IF(A9&lt;'Données projet'!$A$166,$DL$205^A9,IF(A9='Données projet'!$A$166,'Données projet'!$B$166,DO8+DN9-DW8)))</f>
        <v>3.0688438220956993</v>
      </c>
      <c r="DP9" s="17">
        <f>DO9*VLOOKUP('Données projet'!$B$14,Paramètres!$A$1:$I$89,3,0)*VLOOKUP('Données projet'!$B$14,Paramètres!$A$1:$I$89,5,0)</f>
        <v>2.9203117811062675</v>
      </c>
      <c r="DQ9" s="13">
        <f t="shared" si="43"/>
        <v>1.1879695913731732</v>
      </c>
      <c r="DR9" s="20">
        <f t="shared" si="16"/>
        <v>7.1552567237350262</v>
      </c>
      <c r="DS9" s="59">
        <f t="shared" si="17"/>
        <v>271.15525672373502</v>
      </c>
      <c r="DT9" s="59">
        <f ca="1">AVERAGE(OFFSET($DS$3,0,0,'Données projet'!$E$14+1,1))-AVERAGE(OFFSET($H$3,0,0,'Données projet'!$E$14+1,1))</f>
        <v>448.88533925504049</v>
      </c>
      <c r="DU9" s="59">
        <f t="shared" si="44"/>
        <v>259.66733848378163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8</v>
      </c>
      <c r="EJ9" s="12">
        <f>IF('Données projet'!$A$192&gt;35,EJ8+EI9-ER8,IF(A9&lt;'Données projet'!$A$192,$EG$205^A9,IF(A9='Données projet'!$A$192,'Données projet'!$B$192,EJ8+EI9-ER8)))</f>
        <v>16</v>
      </c>
      <c r="EK9" s="17">
        <f>EJ9*VLOOKUP('Données projet'!$B$15,Paramètres!$A$1:$I$89,3,0)*VLOOKUP('Données projet'!$B$15,Paramètres!$A$1:$I$89,5,0)</f>
        <v>8.0620799999999999</v>
      </c>
      <c r="EL9" s="13">
        <f t="shared" si="45"/>
        <v>2.9139944842566221</v>
      </c>
      <c r="EM9" s="20">
        <f t="shared" si="19"/>
        <v>19.116663060080281</v>
      </c>
      <c r="EN9" s="59">
        <f t="shared" si="20"/>
        <v>283.11666306008027</v>
      </c>
      <c r="EO9" s="59">
        <f ca="1">AVERAGE(OFFSET($EN$3,0,0,'Données projet'!$E$15+1,1))-AVERAGE(OFFSET($H$3,0,0,'Données projet'!$E$15+1,1))</f>
        <v>300.98794489079791</v>
      </c>
      <c r="EP9" s="59">
        <f t="shared" si="46"/>
        <v>444.94404092890767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3.4195074407641517</v>
      </c>
      <c r="FG9" s="13">
        <f t="shared" si="47"/>
        <v>1.3657218584637647</v>
      </c>
      <c r="FH9" s="20">
        <f t="shared" si="22"/>
        <v>8.3342743628219527</v>
      </c>
      <c r="FI9" s="59">
        <f t="shared" si="23"/>
        <v>272.33427436282193</v>
      </c>
      <c r="FJ9" s="59">
        <f ca="1">AVERAGE(OFFSET($FI$3,0,0,'Données projet'!$E$16+1,1))-AVERAGE(OFFSET($H$3,0,0,'Données projet'!$E$16+1,1))</f>
        <v>358.75637627589799</v>
      </c>
      <c r="FK9" s="59">
        <f t="shared" si="48"/>
        <v>349.64821164483607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8</v>
      </c>
      <c r="FZ9" s="12">
        <f>IF('Données projet'!$A$244&gt;35,FZ8+FY9-GH8,IF(A9&lt;'Données projet'!$A$244,$FW$205^A9,IF(A9='Données projet'!$A$244,'Données projet'!$B$244,FZ8+FY9-GH8)))</f>
        <v>16</v>
      </c>
      <c r="GA9" s="17">
        <f>FZ9*VLOOKUP('Données projet'!$B$17,Paramètres!$A$1:$I$89,3,0)*VLOOKUP('Données projet'!$B$17,Paramètres!$A$1:$I$89,5,0)</f>
        <v>8.1369600000000002</v>
      </c>
      <c r="GB9" s="13">
        <f t="shared" si="49"/>
        <v>2.9378962039182688</v>
      </c>
      <c r="GC9" s="20">
        <f t="shared" si="25"/>
        <v>19.288707888490986</v>
      </c>
      <c r="GD9" s="59">
        <f t="shared" si="26"/>
        <v>283.28870788849099</v>
      </c>
      <c r="GE9" s="59">
        <f ca="1">AVERAGE(OFFSET($GD$3,0,0,'Données projet'!$E$17+1,1))-AVERAGE(OFFSET($H$3,0,0,'Données projet'!$E$17+1,1))</f>
        <v>303.49714356858993</v>
      </c>
      <c r="GF9" s="59">
        <f t="shared" si="50"/>
        <v>448.64727935823993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3.7512430744326299</v>
      </c>
      <c r="P10" s="13">
        <f t="shared" si="33"/>
        <v>1.4821538192545303</v>
      </c>
      <c r="Q10" s="20">
        <f t="shared" si="2"/>
        <v>9.1148329231718037</v>
      </c>
      <c r="R10" s="59">
        <f t="shared" si="0"/>
        <v>274.33705514539406</v>
      </c>
      <c r="S10" s="59">
        <f ca="1">AVERAGE(OFFSET($R$3,0,0,'Données projet'!$E$9+1,1))-AVERAGE(OFFSET($H$3,0,0,'Données projet'!$E$9+1,1))</f>
        <v>475.52010215365254</v>
      </c>
      <c r="T10" s="59">
        <f t="shared" si="34"/>
        <v>273.91893734509262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3.3472630510321921</v>
      </c>
      <c r="AK10" s="13">
        <f t="shared" si="35"/>
        <v>1.34019505338418</v>
      </c>
      <c r="AL10" s="20">
        <f t="shared" si="4"/>
        <v>8.1639895318585136</v>
      </c>
      <c r="AM10" s="59">
        <f t="shared" si="5"/>
        <v>273.38621175408076</v>
      </c>
      <c r="AN10" s="59">
        <f ca="1">AVERAGE(OFFSET($AM$3,0,0,'Données projet'!$E$10+1,1))-AVERAGE(OFFSET($H$3,0,0,'Données projet'!$E$10+1,1))</f>
        <v>428.8856275972966</v>
      </c>
      <c r="AO10" s="59">
        <f t="shared" si="36"/>
        <v>248.96498044443103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3.1164173233748005</v>
      </c>
      <c r="BF10" s="13">
        <f t="shared" si="37"/>
        <v>1.2581898046809412</v>
      </c>
      <c r="BG10" s="20">
        <f t="shared" si="7"/>
        <v>7.6191074146970825</v>
      </c>
      <c r="BH10" s="59">
        <f t="shared" si="8"/>
        <v>272.84132963691928</v>
      </c>
      <c r="BI10" s="59">
        <f ca="1">AVERAGE(OFFSET($BH$3,0,0,'Données projet'!$E$11+1,1))-AVERAGE(OFFSET($H$3,0,0,'Données projet'!$E$11+1,1))</f>
        <v>402.18557752041221</v>
      </c>
      <c r="BJ10" s="59">
        <f t="shared" si="38"/>
        <v>234.67565865251817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4.6804488664613251</v>
      </c>
      <c r="CA10" s="13">
        <f t="shared" si="39"/>
        <v>1.8022627403121443</v>
      </c>
      <c r="CB10" s="20">
        <f t="shared" si="10"/>
        <v>11.290722715130457</v>
      </c>
      <c r="CC10" s="59">
        <f t="shared" si="11"/>
        <v>276.5129449373527</v>
      </c>
      <c r="CD10" s="59">
        <f ca="1">AVERAGE(OFFSET($CC$3,0,0,'Données projet'!$E$12+1,1))-AVERAGE(OFFSET($H$3,0,0,'Données projet'!$E$12+1,1))</f>
        <v>383.46266660377637</v>
      </c>
      <c r="CE10" s="59">
        <f t="shared" si="40"/>
        <v>373.1287543230714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1.8</v>
      </c>
      <c r="CT10" s="12">
        <f>IF('Données projet'!$A$140&gt;35,CT9+CS10-DB9,IF(A10&lt;'Données projet'!$A$140,$CQ$205^A10,IF(A10='Données projet'!$A$140,'Données projet'!$B$140,CT9+CS10-DB9)))</f>
        <v>2.5364436045265957</v>
      </c>
      <c r="CU10" s="17">
        <f>CT10*VLOOKUP('Données projet'!$B$13,Paramètres!$A$1:$I$89,3,0)*VLOOKUP('Données projet'!$B$13,Paramètres!$A$1:$I$89,5,0)</f>
        <v>2.888501976834887</v>
      </c>
      <c r="CV10" s="13">
        <f t="shared" si="41"/>
        <v>1.1765284549785322</v>
      </c>
      <c r="CW10" s="20">
        <f t="shared" si="13"/>
        <v>7.0799280020750386</v>
      </c>
      <c r="CX10" s="59">
        <f t="shared" si="14"/>
        <v>272.30215022429729</v>
      </c>
      <c r="CY10" s="59">
        <f ca="1">AVERAGE(OFFSET($CX$3,0,0,'Données projet'!$E$13+1,1))-AVERAGE(OFFSET($H$3,0,0,'Données projet'!$E$13+1,1))</f>
        <v>398.97653653651656</v>
      </c>
      <c r="CZ10" s="59">
        <f t="shared" si="42"/>
        <v>174.32967064896349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2.1</v>
      </c>
      <c r="DO10" s="12">
        <f>IF('Données projet'!$A$166&gt;35,DO9+DN10-DW9,IF(A10&lt;'Données projet'!$A$166,$DL$205^A10,IF(A10='Données projet'!$A$166,'Données projet'!$B$166,DO9+DN10-DW9)))</f>
        <v>3.6994507637402658</v>
      </c>
      <c r="DP10" s="17">
        <f>DO10*VLOOKUP('Données projet'!$B$14,Paramètres!$A$1:$I$89,3,0)*VLOOKUP('Données projet'!$B$14,Paramètres!$A$1:$I$89,5,0)</f>
        <v>3.520397346775237</v>
      </c>
      <c r="DQ10" s="13">
        <f t="shared" si="43"/>
        <v>1.4012656554930452</v>
      </c>
      <c r="DR10" s="20">
        <f t="shared" si="16"/>
        <v>8.5718963956172569</v>
      </c>
      <c r="DS10" s="59">
        <f t="shared" si="17"/>
        <v>273.7941186178395</v>
      </c>
      <c r="DT10" s="59">
        <f ca="1">AVERAGE(OFFSET($DS$3,0,0,'Données projet'!$E$14+1,1))-AVERAGE(OFFSET($H$3,0,0,'Données projet'!$E$14+1,1))</f>
        <v>448.88533925504049</v>
      </c>
      <c r="DU10" s="59">
        <f t="shared" si="44"/>
        <v>259.66733848378163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8</v>
      </c>
      <c r="EJ10" s="12">
        <f>IF('Données projet'!$A$192&gt;35,EJ9+EI10-ER9,IF(A10&lt;'Données projet'!$A$192,$EG$205^A10,IF(A10='Données projet'!$A$192,'Données projet'!$B$192,EJ9+EI10-ER9)))</f>
        <v>24</v>
      </c>
      <c r="EK10" s="17">
        <f>EJ10*VLOOKUP('Données projet'!$B$15,Paramètres!$A$1:$I$89,3,0)*VLOOKUP('Données projet'!$B$15,Paramètres!$A$1:$I$89,5,0)</f>
        <v>12.093120000000001</v>
      </c>
      <c r="EL10" s="13">
        <f t="shared" si="45"/>
        <v>4.1694902429981484</v>
      </c>
      <c r="EM10" s="20">
        <f t="shared" si="19"/>
        <v>28.324046173221777</v>
      </c>
      <c r="EN10" s="59">
        <f t="shared" si="20"/>
        <v>293.54626839544403</v>
      </c>
      <c r="EO10" s="59">
        <f ca="1">AVERAGE(OFFSET($EN$3,0,0,'Données projet'!$E$15+1,1))-AVERAGE(OFFSET($H$3,0,0,'Données projet'!$E$15+1,1))</f>
        <v>300.98794489079791</v>
      </c>
      <c r="EP10" s="59">
        <f t="shared" si="46"/>
        <v>444.94404092890767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4.3461310902855157</v>
      </c>
      <c r="FG10" s="13">
        <f t="shared" si="47"/>
        <v>1.6880282793406653</v>
      </c>
      <c r="FH10" s="20">
        <f t="shared" si="22"/>
        <v>10.509494235432264</v>
      </c>
      <c r="FI10" s="59">
        <f t="shared" si="23"/>
        <v>275.7317164576545</v>
      </c>
      <c r="FJ10" s="59">
        <f ca="1">AVERAGE(OFFSET($FI$3,0,0,'Données projet'!$E$16+1,1))-AVERAGE(OFFSET($H$3,0,0,'Données projet'!$E$16+1,1))</f>
        <v>358.75637627589799</v>
      </c>
      <c r="FK10" s="59">
        <f t="shared" si="48"/>
        <v>349.64821164483607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8</v>
      </c>
      <c r="FZ10" s="12">
        <f>IF('Données projet'!$A$244&gt;35,FZ9+FY10-GH9,IF(A10&lt;'Données projet'!$A$244,$FW$205^A10,IF(A10='Données projet'!$A$244,'Données projet'!$B$244,FZ9+FY10-GH9)))</f>
        <v>24</v>
      </c>
      <c r="GA10" s="17">
        <f>FZ10*VLOOKUP('Données projet'!$B$17,Paramètres!$A$1:$I$89,3,0)*VLOOKUP('Données projet'!$B$17,Paramètres!$A$1:$I$89,5,0)</f>
        <v>12.205439999999999</v>
      </c>
      <c r="GB10" s="13">
        <f t="shared" si="49"/>
        <v>4.203690028707606</v>
      </c>
      <c r="GC10" s="20">
        <f t="shared" si="25"/>
        <v>28.579234799999075</v>
      </c>
      <c r="GD10" s="59">
        <f t="shared" si="26"/>
        <v>293.80145702222131</v>
      </c>
      <c r="GE10" s="59">
        <f ca="1">AVERAGE(OFFSET($GD$3,0,0,'Données projet'!$E$17+1,1))-AVERAGE(OFFSET($H$3,0,0,'Données projet'!$E$17+1,1))</f>
        <v>303.49714356858993</v>
      </c>
      <c r="GF10" s="59">
        <f t="shared" si="50"/>
        <v>448.64727935823993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4.5220740647558486</v>
      </c>
      <c r="P11" s="13">
        <f t="shared" si="33"/>
        <v>1.7482697016499746</v>
      </c>
      <c r="Q11" s="20">
        <f t="shared" si="2"/>
        <v>10.92084872649014</v>
      </c>
      <c r="R11" s="59">
        <f t="shared" si="0"/>
        <v>277.36529317093459</v>
      </c>
      <c r="S11" s="59">
        <f ca="1">AVERAGE(OFFSET($R$3,0,0,'Données projet'!$E$9+1,1))-AVERAGE(OFFSET($H$3,0,0,'Données projet'!$E$9+1,1))</f>
        <v>475.52010215365254</v>
      </c>
      <c r="T11" s="59">
        <f t="shared" si="34"/>
        <v>273.91893734509262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4.0350814731667564</v>
      </c>
      <c r="AK11" s="13">
        <f t="shared" si="35"/>
        <v>1.5808227025391921</v>
      </c>
      <c r="AL11" s="20">
        <f t="shared" si="4"/>
        <v>9.7810331060211926</v>
      </c>
      <c r="AM11" s="59">
        <f t="shared" si="5"/>
        <v>276.22547755046565</v>
      </c>
      <c r="AN11" s="59">
        <f ca="1">AVERAGE(OFFSET($AM$3,0,0,'Données projet'!$E$10+1,1))-AVERAGE(OFFSET($H$3,0,0,'Données projet'!$E$10+1,1))</f>
        <v>428.8856275972966</v>
      </c>
      <c r="AO11" s="59">
        <f t="shared" si="36"/>
        <v>248.96498044443103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3.7567999922587045</v>
      </c>
      <c r="BF11" s="13">
        <f t="shared" si="37"/>
        <v>1.4840936789913857</v>
      </c>
      <c r="BG11" s="20">
        <f t="shared" si="7"/>
        <v>9.127889810760573</v>
      </c>
      <c r="BH11" s="59">
        <f t="shared" si="8"/>
        <v>275.57233425520502</v>
      </c>
      <c r="BI11" s="59">
        <f ca="1">AVERAGE(OFFSET($BH$3,0,0,'Données projet'!$E$11+1,1))-AVERAGE(OFFSET($H$3,0,0,'Données projet'!$E$11+1,1))</f>
        <v>402.18557752041221</v>
      </c>
      <c r="BJ11" s="59">
        <f t="shared" si="38"/>
        <v>234.67565865251817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5.9487644602034884</v>
      </c>
      <c r="CA11" s="13">
        <f t="shared" si="39"/>
        <v>2.2275915506478068</v>
      </c>
      <c r="CB11" s="20">
        <f t="shared" si="10"/>
        <v>14.240486718899339</v>
      </c>
      <c r="CC11" s="59">
        <f t="shared" si="11"/>
        <v>280.68493116334378</v>
      </c>
      <c r="CD11" s="59">
        <f ca="1">AVERAGE(OFFSET($CC$3,0,0,'Données projet'!$E$12+1,1))-AVERAGE(OFFSET($H$3,0,0,'Données projet'!$E$12+1,1))</f>
        <v>383.46266660377637</v>
      </c>
      <c r="CE11" s="59">
        <f t="shared" si="40"/>
        <v>373.1287543230714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1.8</v>
      </c>
      <c r="CT11" s="12">
        <f>IF('Données projet'!$A$140&gt;35,CT10+CS11-DB10,IF(A11&lt;'Données projet'!$A$140,$CQ$205^A11,IF(A11='Données projet'!$A$140,'Données projet'!$B$140,CT10+CS11-DB10)))</f>
        <v>2.8971545889036499</v>
      </c>
      <c r="CU11" s="17">
        <f>CT11*VLOOKUP('Données projet'!$B$13,Paramètres!$A$1:$I$89,3,0)*VLOOKUP('Données projet'!$B$13,Paramètres!$A$1:$I$89,5,0)</f>
        <v>3.2992796458434768</v>
      </c>
      <c r="CV11" s="13">
        <f t="shared" si="41"/>
        <v>1.32320522204215</v>
      </c>
      <c r="CW11" s="20">
        <f t="shared" si="13"/>
        <v>8.0508278115674656</v>
      </c>
      <c r="CX11" s="59">
        <f t="shared" si="14"/>
        <v>274.4952722560119</v>
      </c>
      <c r="CY11" s="59">
        <f ca="1">AVERAGE(OFFSET($CX$3,0,0,'Données projet'!$E$13+1,1))-AVERAGE(OFFSET($H$3,0,0,'Données projet'!$E$13+1,1))</f>
        <v>398.97653653651656</v>
      </c>
      <c r="CZ11" s="59">
        <f t="shared" si="42"/>
        <v>174.32967064896349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2.1</v>
      </c>
      <c r="DO11" s="12">
        <f>IF('Données projet'!$A$166&gt;35,DO10+DN11-DW10,IF(A11&lt;'Données projet'!$A$166,$DL$205^A11,IF(A11='Données projet'!$A$166,'Données projet'!$B$166,DO10+DN11-DW10)))</f>
        <v>4.4596391171162209</v>
      </c>
      <c r="DP11" s="17">
        <f>DO11*VLOOKUP('Données projet'!$B$14,Paramètres!$A$1:$I$89,3,0)*VLOOKUP('Données projet'!$B$14,Paramètres!$A$1:$I$89,5,0)</f>
        <v>4.2437925838477959</v>
      </c>
      <c r="DQ11" s="13">
        <f t="shared" si="43"/>
        <v>1.6528583320004788</v>
      </c>
      <c r="DR11" s="20">
        <f t="shared" si="16"/>
        <v>10.27000034510241</v>
      </c>
      <c r="DS11" s="59">
        <f t="shared" si="17"/>
        <v>276.71444478954686</v>
      </c>
      <c r="DT11" s="59">
        <f ca="1">AVERAGE(OFFSET($DS$3,0,0,'Données projet'!$E$14+1,1))-AVERAGE(OFFSET($H$3,0,0,'Données projet'!$E$14+1,1))</f>
        <v>448.88533925504049</v>
      </c>
      <c r="DU11" s="59">
        <f t="shared" si="44"/>
        <v>259.66733848378163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8</v>
      </c>
      <c r="EJ11" s="12">
        <f>IF('Données projet'!$A$192&gt;35,EJ10+EI11-ER10,IF(A11&lt;'Données projet'!$A$192,$EG$205^A11,IF(A11='Données projet'!$A$192,'Données projet'!$B$192,EJ10+EI11-ER10)))</f>
        <v>32</v>
      </c>
      <c r="EK11" s="17">
        <f>EJ11*VLOOKUP('Données projet'!$B$15,Paramètres!$A$1:$I$89,3,0)*VLOOKUP('Données projet'!$B$15,Paramètres!$A$1:$I$89,5,0)</f>
        <v>16.12416</v>
      </c>
      <c r="EL11" s="13">
        <f t="shared" si="45"/>
        <v>5.3762422504399474</v>
      </c>
      <c r="EM11" s="20">
        <f t="shared" si="19"/>
        <v>37.446533919516241</v>
      </c>
      <c r="EN11" s="59">
        <f t="shared" si="20"/>
        <v>303.8909783639607</v>
      </c>
      <c r="EO11" s="59">
        <f ca="1">AVERAGE(OFFSET($EN$3,0,0,'Données projet'!$E$15+1,1))-AVERAGE(OFFSET($H$3,0,0,'Données projet'!$E$15+1,1))</f>
        <v>300.98794489079791</v>
      </c>
      <c r="EP11" s="59">
        <f t="shared" si="46"/>
        <v>444.94404092890767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5.5238527130460966</v>
      </c>
      <c r="FG11" s="13">
        <f t="shared" si="47"/>
        <v>2.0863980862538192</v>
      </c>
      <c r="FH11" s="20">
        <f t="shared" si="22"/>
        <v>13.25452014211402</v>
      </c>
      <c r="FI11" s="59">
        <f t="shared" si="23"/>
        <v>279.69896458655847</v>
      </c>
      <c r="FJ11" s="59">
        <f ca="1">AVERAGE(OFFSET($FI$3,0,0,'Données projet'!$E$16+1,1))-AVERAGE(OFFSET($H$3,0,0,'Données projet'!$E$16+1,1))</f>
        <v>358.75637627589799</v>
      </c>
      <c r="FK11" s="59">
        <f t="shared" si="48"/>
        <v>349.64821164483607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8</v>
      </c>
      <c r="FZ11" s="12">
        <f>IF('Données projet'!$A$244&gt;35,FZ10+FY11-GH10,IF(A11&lt;'Données projet'!$A$244,$FW$205^A11,IF(A11='Données projet'!$A$244,'Données projet'!$B$244,FZ10+FY11-GH10)))</f>
        <v>32</v>
      </c>
      <c r="GA11" s="17">
        <f>FZ11*VLOOKUP('Données projet'!$B$17,Paramètres!$A$1:$I$89,3,0)*VLOOKUP('Données projet'!$B$17,Paramètres!$A$1:$I$89,5,0)</f>
        <v>16.27392</v>
      </c>
      <c r="GB11" s="13">
        <f t="shared" si="49"/>
        <v>5.4203402869315651</v>
      </c>
      <c r="GC11" s="20">
        <f t="shared" si="25"/>
        <v>37.784169999739142</v>
      </c>
      <c r="GD11" s="59">
        <f t="shared" si="26"/>
        <v>304.22861444418362</v>
      </c>
      <c r="GE11" s="59">
        <f ca="1">AVERAGE(OFFSET($GD$3,0,0,'Données projet'!$E$17+1,1))-AVERAGE(OFFSET($H$3,0,0,'Données projet'!$E$17+1,1))</f>
        <v>303.49714356858993</v>
      </c>
      <c r="GF11" s="59">
        <f t="shared" si="50"/>
        <v>448.64727935823993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5.4513006599100189</v>
      </c>
      <c r="P12" s="13">
        <f t="shared" si="33"/>
        <v>2.062165822468125</v>
      </c>
      <c r="Q12" s="20">
        <f t="shared" si="2"/>
        <v>13.085954123475267</v>
      </c>
      <c r="R12" s="59">
        <f t="shared" si="0"/>
        <v>280.75262079014198</v>
      </c>
      <c r="S12" s="59">
        <f ca="1">AVERAGE(OFFSET($R$3,0,0,'Données projet'!$E$9+1,1))-AVERAGE(OFFSET($H$3,0,0,'Données projet'!$E$9+1,1))</f>
        <v>475.52010215365254</v>
      </c>
      <c r="T12" s="59">
        <f t="shared" si="34"/>
        <v>273.91893734509262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4.8642375119197085</v>
      </c>
      <c r="AK12" s="13">
        <f t="shared" si="35"/>
        <v>1.8646542609995393</v>
      </c>
      <c r="AL12" s="20">
        <f t="shared" si="4"/>
        <v>11.719486504501022</v>
      </c>
      <c r="AM12" s="59">
        <f t="shared" si="5"/>
        <v>279.38615317116773</v>
      </c>
      <c r="AN12" s="59">
        <f ca="1">AVERAGE(OFFSET($AM$3,0,0,'Données projet'!$E$10+1,1))-AVERAGE(OFFSET($H$3,0,0,'Données projet'!$E$10+1,1))</f>
        <v>428.8856275972966</v>
      </c>
      <c r="AO12" s="59">
        <f t="shared" si="36"/>
        <v>248.96498044443103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4.5287728559252471</v>
      </c>
      <c r="BF12" s="13">
        <f t="shared" si="37"/>
        <v>1.7505578568733651</v>
      </c>
      <c r="BG12" s="20">
        <f t="shared" si="7"/>
        <v>10.93650099145758</v>
      </c>
      <c r="BH12" s="59">
        <f t="shared" si="8"/>
        <v>278.60316765812428</v>
      </c>
      <c r="BI12" s="59">
        <f ca="1">AVERAGE(OFFSET($BH$3,0,0,'Données projet'!$E$11+1,1))-AVERAGE(OFFSET($H$3,0,0,'Données projet'!$E$11+1,1))</f>
        <v>402.18557752041221</v>
      </c>
      <c r="BJ12" s="59">
        <f t="shared" si="38"/>
        <v>234.67565865251817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7.5607702621341106</v>
      </c>
      <c r="CA12" s="13">
        <f t="shared" si="39"/>
        <v>2.7532967338924581</v>
      </c>
      <c r="CB12" s="20">
        <f t="shared" si="10"/>
        <v>17.963666684746272</v>
      </c>
      <c r="CC12" s="59">
        <f t="shared" si="11"/>
        <v>285.63033335141296</v>
      </c>
      <c r="CD12" s="59">
        <f ca="1">AVERAGE(OFFSET($CC$3,0,0,'Données projet'!$E$12+1,1))-AVERAGE(OFFSET($H$3,0,0,'Données projet'!$E$12+1,1))</f>
        <v>383.46266660377637</v>
      </c>
      <c r="CE12" s="59">
        <f t="shared" si="40"/>
        <v>373.1287543230714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1.8</v>
      </c>
      <c r="CT12" s="12">
        <f>IF('Données projet'!$A$140&gt;35,CT11+CS12-DB11,IF(A12&lt;'Données projet'!$A$140,$CQ$205^A12,IF(A12='Données projet'!$A$140,'Données projet'!$B$140,CT11+CS12-DB11)))</f>
        <v>3.3091627572662112</v>
      </c>
      <c r="CU12" s="17">
        <f>CT12*VLOOKUP('Données projet'!$B$13,Paramètres!$A$1:$I$89,3,0)*VLOOKUP('Données projet'!$B$13,Paramètres!$A$1:$I$89,5,0)</f>
        <v>3.7684745479747619</v>
      </c>
      <c r="CV12" s="13">
        <f t="shared" si="41"/>
        <v>1.4881680525708685</v>
      </c>
      <c r="CW12" s="20">
        <f t="shared" si="13"/>
        <v>9.1553191959503053</v>
      </c>
      <c r="CX12" s="59">
        <f t="shared" si="14"/>
        <v>276.821985862617</v>
      </c>
      <c r="CY12" s="59">
        <f ca="1">AVERAGE(OFFSET($CX$3,0,0,'Données projet'!$E$13+1,1))-AVERAGE(OFFSET($H$3,0,0,'Données projet'!$E$13+1,1))</f>
        <v>398.97653653651656</v>
      </c>
      <c r="CZ12" s="59">
        <f t="shared" si="42"/>
        <v>174.32967064896349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2.1</v>
      </c>
      <c r="DO12" s="12">
        <f>IF('Données projet'!$A$166&gt;35,DO11+DN12-DW11,IF(A12&lt;'Données projet'!$A$166,$DL$205^A12,IF(A12='Données projet'!$A$166,'Données projet'!$B$166,DO11+DN12-DW11)))</f>
        <v>5.3760361537574148</v>
      </c>
      <c r="DP12" s="17">
        <f>DO12*VLOOKUP('Données projet'!$B$14,Paramètres!$A$1:$I$89,3,0)*VLOOKUP('Données projet'!$B$14,Paramètres!$A$1:$I$89,5,0)</f>
        <v>5.1158360039155557</v>
      </c>
      <c r="DQ12" s="13">
        <f t="shared" si="43"/>
        <v>1.9496236526985691</v>
      </c>
      <c r="DR12" s="20">
        <f t="shared" si="16"/>
        <v>12.305675568602934</v>
      </c>
      <c r="DS12" s="59">
        <f t="shared" si="17"/>
        <v>279.97234223526959</v>
      </c>
      <c r="DT12" s="59">
        <f ca="1">AVERAGE(OFFSET($DS$3,0,0,'Données projet'!$E$14+1,1))-AVERAGE(OFFSET($H$3,0,0,'Données projet'!$E$14+1,1))</f>
        <v>448.88533925504049</v>
      </c>
      <c r="DU12" s="59">
        <f t="shared" si="44"/>
        <v>259.66733848378163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8</v>
      </c>
      <c r="EJ12" s="12">
        <f>IF('Données projet'!$A$192&gt;35,EJ11+EI12-ER11,IF(A12&lt;'Données projet'!$A$192,$EG$205^A12,IF(A12='Données projet'!$A$192,'Données projet'!$B$192,EJ11+EI12-ER11)))</f>
        <v>40</v>
      </c>
      <c r="EK12" s="17">
        <f>EJ12*VLOOKUP('Données projet'!$B$15,Paramètres!$A$1:$I$89,3,0)*VLOOKUP('Données projet'!$B$15,Paramètres!$A$1:$I$89,5,0)</f>
        <v>20.155200000000001</v>
      </c>
      <c r="EL12" s="13">
        <f t="shared" si="45"/>
        <v>6.5479976826875852</v>
      </c>
      <c r="EM12" s="20">
        <f t="shared" si="19"/>
        <v>46.508069297347539</v>
      </c>
      <c r="EN12" s="59">
        <f t="shared" si="20"/>
        <v>314.17473596401425</v>
      </c>
      <c r="EO12" s="59">
        <f ca="1">AVERAGE(OFFSET($EN$3,0,0,'Données projet'!$E$15+1,1))-AVERAGE(OFFSET($H$3,0,0,'Données projet'!$E$15+1,1))</f>
        <v>300.98794489079791</v>
      </c>
      <c r="EP12" s="59">
        <f t="shared" si="46"/>
        <v>444.94404092890767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7.0207152434102458</v>
      </c>
      <c r="FG12" s="13">
        <f t="shared" si="47"/>
        <v>2.5787820189978565</v>
      </c>
      <c r="FH12" s="20">
        <f t="shared" si="22"/>
        <v>16.71912439869411</v>
      </c>
      <c r="FI12" s="59">
        <f t="shared" si="23"/>
        <v>284.38579106536082</v>
      </c>
      <c r="FJ12" s="59">
        <f ca="1">AVERAGE(OFFSET($FI$3,0,0,'Données projet'!$E$16+1,1))-AVERAGE(OFFSET($H$3,0,0,'Données projet'!$E$16+1,1))</f>
        <v>358.75637627589799</v>
      </c>
      <c r="FK12" s="59">
        <f t="shared" si="48"/>
        <v>349.64821164483607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8</v>
      </c>
      <c r="FZ12" s="12">
        <f>IF('Données projet'!$A$244&gt;35,FZ11+FY12-GH11,IF(A12&lt;'Données projet'!$A$244,$FW$205^A12,IF(A12='Données projet'!$A$244,'Données projet'!$B$244,FZ11+FY12-GH11)))</f>
        <v>40</v>
      </c>
      <c r="GA12" s="17">
        <f>FZ12*VLOOKUP('Données projet'!$B$17,Paramètres!$A$1:$I$89,3,0)*VLOOKUP('Données projet'!$B$17,Paramètres!$A$1:$I$89,5,0)</f>
        <v>20.342400000000001</v>
      </c>
      <c r="GB12" s="13">
        <f t="shared" si="49"/>
        <v>6.6017069143976217</v>
      </c>
      <c r="GC12" s="20">
        <f t="shared" si="25"/>
        <v>46.927652875909189</v>
      </c>
      <c r="GD12" s="59">
        <f t="shared" si="26"/>
        <v>314.59431954257587</v>
      </c>
      <c r="GE12" s="59">
        <f ca="1">AVERAGE(OFFSET($GD$3,0,0,'Données projet'!$E$17+1,1))-AVERAGE(OFFSET($H$3,0,0,'Données projet'!$E$17+1,1))</f>
        <v>303.49714356858993</v>
      </c>
      <c r="GF12" s="59">
        <f t="shared" si="50"/>
        <v>448.64727935823993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6.5714710681855761</v>
      </c>
      <c r="P13" s="13">
        <f t="shared" si="33"/>
        <v>2.4324209676242781</v>
      </c>
      <c r="Q13" s="20">
        <f t="shared" si="2"/>
        <v>15.681778629035497</v>
      </c>
      <c r="R13" s="59">
        <f t="shared" si="0"/>
        <v>284.57066751792433</v>
      </c>
      <c r="S13" s="59">
        <f ca="1">AVERAGE(OFFSET($R$3,0,0,'Données projet'!$E$9+1,1))-AVERAGE(OFFSET($H$3,0,0,'Données projet'!$E$9+1,1))</f>
        <v>475.52010215365254</v>
      </c>
      <c r="T13" s="59">
        <f t="shared" si="34"/>
        <v>273.91893734509262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5.8637741839194364</v>
      </c>
      <c r="AK13" s="13">
        <f t="shared" si="35"/>
        <v>2.1994468497187687</v>
      </c>
      <c r="AL13" s="20">
        <f t="shared" si="4"/>
        <v>14.043443300253207</v>
      </c>
      <c r="AM13" s="59">
        <f t="shared" si="5"/>
        <v>282.93233218914207</v>
      </c>
      <c r="AN13" s="59">
        <f ca="1">AVERAGE(OFFSET($AM$3,0,0,'Données projet'!$E$10+1,1))-AVERAGE(OFFSET($H$3,0,0,'Données projet'!$E$10+1,1))</f>
        <v>428.8856275972966</v>
      </c>
      <c r="AO13" s="59">
        <f t="shared" si="36"/>
        <v>248.96498044443103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5.4593759643387862</v>
      </c>
      <c r="BF13" s="13">
        <f t="shared" si="37"/>
        <v>2.0648648084962673</v>
      </c>
      <c r="BG13" s="20">
        <f t="shared" si="7"/>
        <v>13.104719346021051</v>
      </c>
      <c r="BH13" s="59">
        <f t="shared" si="8"/>
        <v>281.99360823490991</v>
      </c>
      <c r="BI13" s="59">
        <f ca="1">AVERAGE(OFFSET($BH$3,0,0,'Données projet'!$E$11+1,1))-AVERAGE(OFFSET($H$3,0,0,'Données projet'!$E$11+1,1))</f>
        <v>402.18557752041221</v>
      </c>
      <c r="BJ13" s="59">
        <f t="shared" si="38"/>
        <v>234.67565865251817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9.6096000000000004</v>
      </c>
      <c r="CA13" s="13">
        <f t="shared" si="39"/>
        <v>3.4030668246422207</v>
      </c>
      <c r="CB13" s="20">
        <f t="shared" si="10"/>
        <v>22.663728052918533</v>
      </c>
      <c r="CC13" s="59">
        <f t="shared" si="11"/>
        <v>291.5526169418074</v>
      </c>
      <c r="CD13" s="59">
        <f ca="1">AVERAGE(OFFSET($CC$3,0,0,'Données projet'!$E$12+1,1))-AVERAGE(OFFSET($H$3,0,0,'Données projet'!$E$12+1,1))</f>
        <v>383.46266660377637</v>
      </c>
      <c r="CE13" s="59">
        <f t="shared" si="40"/>
        <v>373.1287543230714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1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1.8</v>
      </c>
      <c r="CT13" s="12">
        <f>IF('Données projet'!$A$140&gt;35,CT12+CS13-DB12,IF(A13&lt;'Données projet'!$A$140,$CQ$205^A13,IF(A13='Données projet'!$A$140,'Données projet'!$B$140,CT12+CS13-DB12)))</f>
        <v>3.7797631496846216</v>
      </c>
      <c r="CU13" s="17">
        <f>CT13*VLOOKUP('Données projet'!$B$13,Paramètres!$A$1:$I$89,3,0)*VLOOKUP('Données projet'!$B$13,Paramètres!$A$1:$I$89,5,0)</f>
        <v>4.3043942748608472</v>
      </c>
      <c r="CV13" s="13">
        <f t="shared" si="41"/>
        <v>1.6736966540040037</v>
      </c>
      <c r="CW13" s="20">
        <f t="shared" si="13"/>
        <v>10.411841701106281</v>
      </c>
      <c r="CX13" s="59">
        <f t="shared" si="14"/>
        <v>279.30073058999511</v>
      </c>
      <c r="CY13" s="59">
        <f ca="1">AVERAGE(OFFSET($CX$3,0,0,'Données projet'!$E$13+1,1))-AVERAGE(OFFSET($H$3,0,0,'Données projet'!$E$13+1,1))</f>
        <v>398.97653653651656</v>
      </c>
      <c r="CZ13" s="59">
        <f t="shared" si="42"/>
        <v>174.32967064896349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2.1</v>
      </c>
      <c r="DO13" s="12">
        <f>IF('Données projet'!$A$166&gt;35,DO12+DN13-DW12,IF(A13&lt;'Données projet'!$A$166,$DL$205^A13,IF(A13='Données projet'!$A$166,'Données projet'!$B$166,DO12+DN13-DW12)))</f>
        <v>6.4807406984078657</v>
      </c>
      <c r="DP13" s="17">
        <f>DO13*VLOOKUP('Données projet'!$B$14,Paramètres!$A$1:$I$89,3,0)*VLOOKUP('Données projet'!$B$14,Paramètres!$A$1:$I$89,5,0)</f>
        <v>6.1670728486049251</v>
      </c>
      <c r="DQ13" s="13">
        <f t="shared" si="43"/>
        <v>2.2996722184660952</v>
      </c>
      <c r="DR13" s="20">
        <f t="shared" si="16"/>
        <v>14.746247658482027</v>
      </c>
      <c r="DS13" s="59">
        <f t="shared" si="17"/>
        <v>283.63513654737091</v>
      </c>
      <c r="DT13" s="59">
        <f ca="1">AVERAGE(OFFSET($DS$3,0,0,'Données projet'!$E$14+1,1))-AVERAGE(OFFSET($H$3,0,0,'Données projet'!$E$14+1,1))</f>
        <v>448.88533925504049</v>
      </c>
      <c r="DU13" s="59">
        <f t="shared" si="44"/>
        <v>259.66733848378163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48</v>
      </c>
      <c r="EH13" s="12">
        <f>VLOOKUP(A13,'Données projet'!$A$191:$I$211,9,0)</f>
        <v>8</v>
      </c>
      <c r="EI13" s="12">
        <f t="array" ref="EI13">INDEX(EH:EH,MIN(IF(ISNUMBER(EH13:EH209),ROW(EH13:EH209),"")))</f>
        <v>8</v>
      </c>
      <c r="EJ13" s="12">
        <f>IF('Données projet'!$A$192&gt;35,EJ12+EI13-ER12,IF(A13&lt;'Données projet'!$A$192,$EG$205^A13,IF(A13='Données projet'!$A$192,'Données projet'!$B$192,EJ12+EI13-ER12)))</f>
        <v>48</v>
      </c>
      <c r="EK13" s="17">
        <f>EJ13*VLOOKUP('Données projet'!$B$15,Paramètres!$A$1:$I$89,3,0)*VLOOKUP('Données projet'!$B$15,Paramètres!$A$1:$I$89,5,0)</f>
        <v>24.186240000000002</v>
      </c>
      <c r="EL13" s="13">
        <f t="shared" si="45"/>
        <v>7.6925985029523059</v>
      </c>
      <c r="EM13" s="20">
        <f t="shared" si="19"/>
        <v>55.52231039264192</v>
      </c>
      <c r="EN13" s="59">
        <f t="shared" si="20"/>
        <v>324.4111992815308</v>
      </c>
      <c r="EO13" s="59">
        <f ca="1">AVERAGE(OFFSET($EN$3,0,0,'Données projet'!$E$15+1,1))-AVERAGE(OFFSET($H$3,0,0,'Données projet'!$E$15+1,1))</f>
        <v>300.98794489079791</v>
      </c>
      <c r="EP13" s="59">
        <f t="shared" si="46"/>
        <v>444.94404092890767</v>
      </c>
      <c r="EQ13" s="15">
        <f>IF(ISNA(VLOOKUP(A13,'Données projet'!$A$191:$I$211,3,0)),0,VLOOKUP(A13,'Données projet'!$A$191:$I$211,3,0))</f>
        <v>2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8.9232000000000014</v>
      </c>
      <c r="FG13" s="13">
        <f t="shared" si="47"/>
        <v>3.187367140202428</v>
      </c>
      <c r="FH13" s="20">
        <f t="shared" si="22"/>
        <v>21.092571102519226</v>
      </c>
      <c r="FI13" s="59">
        <f t="shared" si="23"/>
        <v>289.98145999140809</v>
      </c>
      <c r="FJ13" s="59">
        <f ca="1">AVERAGE(OFFSET($FI$3,0,0,'Données projet'!$E$16+1,1))-AVERAGE(OFFSET($H$3,0,0,'Données projet'!$E$16+1,1))</f>
        <v>358.75637627589799</v>
      </c>
      <c r="FK13" s="59">
        <f t="shared" si="48"/>
        <v>349.64821164483607</v>
      </c>
      <c r="FL13" s="15">
        <f>IF(ISNA(VLOOKUP(A13,'Données projet'!$A$217:$I$237,3,0)),0,VLOOKUP(A13,'Données projet'!$A$217:$I$237,3,0))</f>
        <v>1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>
        <f>VLOOKUP(A13,'Données projet'!$A$243:$I$263,2,0)</f>
        <v>48</v>
      </c>
      <c r="FX13" s="12">
        <f>VLOOKUP(A13,'Données projet'!$A$243:$I$263,9,0)</f>
        <v>8</v>
      </c>
      <c r="FY13" s="12">
        <f t="array" ref="FY13">INDEX(FX:FX,MIN(IF(ISNUMBER(FX13:FX209),ROW(FX13:FX209),"")))</f>
        <v>8</v>
      </c>
      <c r="FZ13" s="12">
        <f>IF('Données projet'!$A$244&gt;35,FZ12+FY13-GH12,IF(A13&lt;'Données projet'!$A$244,$FW$205^A13,IF(A13='Données projet'!$A$244,'Données projet'!$B$244,FZ12+FY13-GH12)))</f>
        <v>48</v>
      </c>
      <c r="GA13" s="17">
        <f>FZ13*VLOOKUP('Données projet'!$B$17,Paramètres!$A$1:$I$89,3,0)*VLOOKUP('Données projet'!$B$17,Paramètres!$A$1:$I$89,5,0)</f>
        <v>24.410879999999999</v>
      </c>
      <c r="GB13" s="13">
        <f t="shared" si="49"/>
        <v>7.7556961971588478</v>
      </c>
      <c r="GC13" s="20">
        <f t="shared" si="25"/>
        <v>56.023453543384989</v>
      </c>
      <c r="GD13" s="59">
        <f t="shared" si="26"/>
        <v>324.91234243227382</v>
      </c>
      <c r="GE13" s="59">
        <f ca="1">AVERAGE(OFFSET($GD$3,0,0,'Données projet'!$E$17+1,1))-AVERAGE(OFFSET($H$3,0,0,'Données projet'!$E$17+1,1))</f>
        <v>303.49714356858993</v>
      </c>
      <c r="GF13" s="59">
        <f t="shared" si="50"/>
        <v>448.64727935823993</v>
      </c>
      <c r="GG13" s="15">
        <f>IF(ISNA(VLOOKUP(A13,'Données projet'!$A$243:$I$263,3,0)),0,VLOOKUP(A13,'Données projet'!$A$243:$I$263,3,0))</f>
        <v>2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7.921821725516951</v>
      </c>
      <c r="P14" s="13">
        <f t="shared" si="33"/>
        <v>2.869154216054651</v>
      </c>
      <c r="Q14" s="20">
        <f t="shared" si="2"/>
        <v>18.794283098237205</v>
      </c>
      <c r="R14" s="59">
        <f t="shared" si="0"/>
        <v>288.90539420934834</v>
      </c>
      <c r="S14" s="59">
        <f ca="1">AVERAGE(OFFSET($R$3,0,0,'Données projet'!$E$9+1,1))-AVERAGE(OFFSET($H$3,0,0,'Données projet'!$E$9+1,1))</f>
        <v>475.52010215365254</v>
      </c>
      <c r="T14" s="59">
        <f t="shared" si="34"/>
        <v>273.91893734509262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7.0687024627689707</v>
      </c>
      <c r="AK14" s="13">
        <f t="shared" si="35"/>
        <v>2.5943503554083325</v>
      </c>
      <c r="AL14" s="20">
        <f t="shared" si="4"/>
        <v>16.829816991658799</v>
      </c>
      <c r="AM14" s="59">
        <f t="shared" si="5"/>
        <v>286.94092810276993</v>
      </c>
      <c r="AN14" s="59">
        <f ca="1">AVERAGE(OFFSET($AM$3,0,0,'Données projet'!$E$10+1,1))-AVERAGE(OFFSET($H$3,0,0,'Données projet'!$E$10+1,1))</f>
        <v>428.8856275972966</v>
      </c>
      <c r="AO14" s="59">
        <f t="shared" si="36"/>
        <v>248.96498044443103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6.5812057411986977</v>
      </c>
      <c r="BF14" s="13">
        <f t="shared" si="37"/>
        <v>2.4356045477877388</v>
      </c>
      <c r="BG14" s="20">
        <f t="shared" si="7"/>
        <v>15.70427791998471</v>
      </c>
      <c r="BH14" s="59">
        <f t="shared" si="8"/>
        <v>285.81538903109583</v>
      </c>
      <c r="BI14" s="59">
        <f ca="1">AVERAGE(OFFSET($BH$3,0,0,'Données projet'!$E$11+1,1))-AVERAGE(OFFSET($H$3,0,0,'Données projet'!$E$11+1,1))</f>
        <v>402.18557752041221</v>
      </c>
      <c r="BJ14" s="59">
        <f t="shared" si="38"/>
        <v>234.67565865251817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19.044480000000004</v>
      </c>
      <c r="CA14" s="13">
        <f t="shared" si="39"/>
        <v>6.2281069020478963</v>
      </c>
      <c r="CB14" s="20">
        <f t="shared" si="10"/>
        <v>44.016422187733419</v>
      </c>
      <c r="CC14" s="59">
        <f t="shared" si="11"/>
        <v>314.12753329884458</v>
      </c>
      <c r="CD14" s="59">
        <f ca="1">AVERAGE(OFFSET($CC$3,0,0,'Données projet'!$E$12+1,1))-AVERAGE(OFFSET($H$3,0,0,'Données projet'!$E$12+1,1))</f>
        <v>383.46266660377637</v>
      </c>
      <c r="CE14" s="59">
        <f t="shared" si="40"/>
        <v>373.1287543230714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1.8</v>
      </c>
      <c r="CT14" s="12">
        <f>IF('Données projet'!$A$140&gt;35,CT13+CS14-DB13,IF(A14&lt;'Données projet'!$A$140,$CQ$205^A14,IF(A14='Données projet'!$A$140,'Données projet'!$B$140,CT13+CS14-DB13)))</f>
        <v>4.3172882434819746</v>
      </c>
      <c r="CU14" s="17">
        <f>CT14*VLOOKUP('Données projet'!$B$13,Paramètres!$A$1:$I$89,3,0)*VLOOKUP('Données projet'!$B$13,Paramètres!$A$1:$I$89,5,0)</f>
        <v>4.916527851677273</v>
      </c>
      <c r="CV14" s="13">
        <f t="shared" si="41"/>
        <v>1.882354942901046</v>
      </c>
      <c r="CW14" s="20">
        <f t="shared" si="13"/>
        <v>11.84138753389057</v>
      </c>
      <c r="CX14" s="59">
        <f t="shared" si="14"/>
        <v>281.9524986450017</v>
      </c>
      <c r="CY14" s="59">
        <f ca="1">AVERAGE(OFFSET($CX$3,0,0,'Données projet'!$E$13+1,1))-AVERAGE(OFFSET($H$3,0,0,'Données projet'!$E$13+1,1))</f>
        <v>398.97653653651656</v>
      </c>
      <c r="CZ14" s="59">
        <f t="shared" si="42"/>
        <v>174.32967064896349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2.1</v>
      </c>
      <c r="DO14" s="12">
        <f>IF('Données projet'!$A$166&gt;35,DO13+DN14-DW13,IF(A14&lt;'Données projet'!$A$166,$DL$205^A14,IF(A14='Données projet'!$A$166,'Données projet'!$B$166,DO13+DN14-DW13)))</f>
        <v>7.8124474610620815</v>
      </c>
      <c r="DP14" s="17">
        <f>DO14*VLOOKUP('Données projet'!$B$14,Paramètres!$A$1:$I$89,3,0)*VLOOKUP('Données projet'!$B$14,Paramètres!$A$1:$I$89,5,0)</f>
        <v>7.4343250039466771</v>
      </c>
      <c r="DQ14" s="13">
        <f t="shared" si="43"/>
        <v>2.712570862107007</v>
      </c>
      <c r="DR14" s="20">
        <f t="shared" si="16"/>
        <v>17.672510300043498</v>
      </c>
      <c r="DS14" s="59">
        <f t="shared" si="17"/>
        <v>287.78362141115463</v>
      </c>
      <c r="DT14" s="59">
        <f ca="1">AVERAGE(OFFSET($DS$3,0,0,'Données projet'!$E$14+1,1))-AVERAGE(OFFSET($H$3,0,0,'Données projet'!$E$14+1,1))</f>
        <v>448.88533925504049</v>
      </c>
      <c r="DU14" s="59">
        <f t="shared" si="44"/>
        <v>259.66733848378163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13.2</v>
      </c>
      <c r="EJ14" s="12">
        <f>IF('Données projet'!$A$192&gt;35,EJ13+EI14-ER13,IF(A14&lt;'Données projet'!$A$192,$EG$205^A14,IF(A14='Données projet'!$A$192,'Données projet'!$B$192,EJ13+EI14-ER13)))</f>
        <v>61.2</v>
      </c>
      <c r="EK14" s="17">
        <f>EJ14*VLOOKUP('Données projet'!$B$15,Paramètres!$A$1:$I$89,3,0)*VLOOKUP('Données projet'!$B$15,Paramètres!$A$1:$I$89,5,0)</f>
        <v>30.837456000000003</v>
      </c>
      <c r="EL14" s="13">
        <f t="shared" si="45"/>
        <v>9.5345865481322392</v>
      </c>
      <c r="EM14" s="20">
        <f t="shared" si="19"/>
        <v>70.314640771330318</v>
      </c>
      <c r="EN14" s="59">
        <f t="shared" si="20"/>
        <v>340.42575188244143</v>
      </c>
      <c r="EO14" s="59">
        <f ca="1">AVERAGE(OFFSET($EN$3,0,0,'Données projet'!$E$15+1,1))-AVERAGE(OFFSET($H$3,0,0,'Données projet'!$E$15+1,1))</f>
        <v>300.98794489079791</v>
      </c>
      <c r="EP14" s="59">
        <f t="shared" si="46"/>
        <v>444.94404092890767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17.684160000000002</v>
      </c>
      <c r="FG14" s="13">
        <f t="shared" si="47"/>
        <v>5.8333451290197509</v>
      </c>
      <c r="FH14" s="20">
        <f t="shared" si="22"/>
        <v>40.959654766376069</v>
      </c>
      <c r="FI14" s="59">
        <f t="shared" si="23"/>
        <v>311.07076587748719</v>
      </c>
      <c r="FJ14" s="59">
        <f ca="1">AVERAGE(OFFSET($FI$3,0,0,'Données projet'!$E$16+1,1))-AVERAGE(OFFSET($H$3,0,0,'Données projet'!$E$16+1,1))</f>
        <v>358.75637627589799</v>
      </c>
      <c r="FK14" s="59">
        <f t="shared" si="48"/>
        <v>349.64821164483607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13.2</v>
      </c>
      <c r="FZ14" s="12">
        <f>IF('Données projet'!$A$244&gt;35,FZ13+FY14-GH13,IF(A14&lt;'Données projet'!$A$244,$FW$205^A14,IF(A14='Données projet'!$A$244,'Données projet'!$B$244,FZ13+FY14-GH13)))</f>
        <v>61.2</v>
      </c>
      <c r="GA14" s="17">
        <f>FZ14*VLOOKUP('Données projet'!$B$17,Paramètres!$A$1:$I$89,3,0)*VLOOKUP('Données projet'!$B$17,Paramètres!$A$1:$I$89,5,0)</f>
        <v>31.123872000000002</v>
      </c>
      <c r="GB14" s="13">
        <f t="shared" si="49"/>
        <v>9.6127929469413029</v>
      </c>
      <c r="GC14" s="20">
        <f t="shared" si="25"/>
        <v>70.949691449256093</v>
      </c>
      <c r="GD14" s="59">
        <f t="shared" si="26"/>
        <v>341.06080256036722</v>
      </c>
      <c r="GE14" s="59">
        <f ca="1">AVERAGE(OFFSET($GD$3,0,0,'Données projet'!$E$17+1,1))-AVERAGE(OFFSET($H$3,0,0,'Données projet'!$E$17+1,1))</f>
        <v>303.49714356858993</v>
      </c>
      <c r="GF14" s="59">
        <f t="shared" si="50"/>
        <v>448.64727935823993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9.5496516380767513</v>
      </c>
      <c r="P15" s="13">
        <f t="shared" si="33"/>
        <v>3.3843014943027487</v>
      </c>
      <c r="Q15" s="20">
        <f t="shared" si="2"/>
        <v>22.526635038894295</v>
      </c>
      <c r="R15" s="59">
        <f t="shared" si="0"/>
        <v>293.85996837222763</v>
      </c>
      <c r="S15" s="59">
        <f ca="1">AVERAGE(OFFSET($R$3,0,0,'Données projet'!$E$9+1,1))-AVERAGE(OFFSET($H$3,0,0,'Données projet'!$E$9+1,1))</f>
        <v>475.52010215365254</v>
      </c>
      <c r="T15" s="59">
        <f t="shared" si="34"/>
        <v>273.91893734509262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8.521227615514638</v>
      </c>
      <c r="AK15" s="13">
        <f t="shared" si="35"/>
        <v>3.0601574970852128</v>
      </c>
      <c r="AL15" s="20">
        <f t="shared" si="4"/>
        <v>20.170912404444739</v>
      </c>
      <c r="AM15" s="59">
        <f t="shared" si="5"/>
        <v>291.50424573777804</v>
      </c>
      <c r="AN15" s="59">
        <f ca="1">AVERAGE(OFFSET($AM$3,0,0,'Données projet'!$E$10+1,1))-AVERAGE(OFFSET($H$3,0,0,'Données projet'!$E$10+1,1))</f>
        <v>428.8856275972966</v>
      </c>
      <c r="AO15" s="59">
        <f t="shared" si="36"/>
        <v>248.96498044443103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7.9335567454791462</v>
      </c>
      <c r="BF15" s="13">
        <f t="shared" si="37"/>
        <v>2.8729093976493338</v>
      </c>
      <c r="BG15" s="20">
        <f t="shared" si="7"/>
        <v>18.82126186594877</v>
      </c>
      <c r="BH15" s="59">
        <f t="shared" si="8"/>
        <v>290.15459519928208</v>
      </c>
      <c r="BI15" s="59">
        <f ca="1">AVERAGE(OFFSET($BH$3,0,0,'Données projet'!$E$11+1,1))-AVERAGE(OFFSET($H$3,0,0,'Données projet'!$E$11+1,1))</f>
        <v>402.18557752041221</v>
      </c>
      <c r="BJ15" s="59">
        <f t="shared" si="38"/>
        <v>234.67565865251817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28.479360000000007</v>
      </c>
      <c r="CA15" s="13">
        <f t="shared" si="39"/>
        <v>8.8874050121326551</v>
      </c>
      <c r="CB15" s="20">
        <f t="shared" si="10"/>
        <v>65.080449062797712</v>
      </c>
      <c r="CC15" s="59">
        <f t="shared" si="11"/>
        <v>336.41378239613101</v>
      </c>
      <c r="CD15" s="59">
        <f ca="1">AVERAGE(OFFSET($CC$3,0,0,'Données projet'!$E$12+1,1))-AVERAGE(OFFSET($H$3,0,0,'Données projet'!$E$12+1,1))</f>
        <v>383.46266660377637</v>
      </c>
      <c r="CE15" s="59">
        <f t="shared" si="40"/>
        <v>373.1287543230714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1.8</v>
      </c>
      <c r="CT15" s="12">
        <f>IF('Données projet'!$A$140&gt;35,CT14+CS15-DB14,IF(A15&lt;'Données projet'!$A$140,$CQ$205^A15,IF(A15='Données projet'!$A$140,'Données projet'!$B$140,CT14+CS15-DB14)))</f>
        <v>4.9312554885516811</v>
      </c>
      <c r="CU15" s="17">
        <f>CT15*VLOOKUP('Données projet'!$B$13,Paramètres!$A$1:$I$89,3,0)*VLOOKUP('Données projet'!$B$13,Paramètres!$A$1:$I$89,5,0)</f>
        <v>5.6157137503626542</v>
      </c>
      <c r="CV15" s="13">
        <f t="shared" si="41"/>
        <v>2.1170264770425504</v>
      </c>
      <c r="CW15" s="20">
        <f t="shared" si="13"/>
        <v>13.467855896064064</v>
      </c>
      <c r="CX15" s="59">
        <f t="shared" si="14"/>
        <v>284.80118922939738</v>
      </c>
      <c r="CY15" s="59">
        <f ca="1">AVERAGE(OFFSET($CX$3,0,0,'Données projet'!$E$13+1,1))-AVERAGE(OFFSET($H$3,0,0,'Données projet'!$E$13+1,1))</f>
        <v>398.97653653651656</v>
      </c>
      <c r="CZ15" s="59">
        <f t="shared" si="42"/>
        <v>174.32967064896349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2.1</v>
      </c>
      <c r="DO15" s="12">
        <f>IF('Données projet'!$A$166&gt;35,DO14+DN15-DW14,IF(A15&lt;'Données projet'!$A$166,$DL$205^A15,IF(A15='Données projet'!$A$166,'Données projet'!$B$166,DO14+DN15-DW14)))</f>
        <v>9.4178024044149407</v>
      </c>
      <c r="DP15" s="17">
        <f>DO15*VLOOKUP('Données projet'!$B$14,Paramètres!$A$1:$I$89,3,0)*VLOOKUP('Données projet'!$B$14,Paramètres!$A$1:$I$89,5,0)</f>
        <v>8.9619807680412578</v>
      </c>
      <c r="DQ15" s="13">
        <f t="shared" si="43"/>
        <v>3.1996041100413177</v>
      </c>
      <c r="DR15" s="20">
        <f t="shared" si="16"/>
        <v>21.181426995993817</v>
      </c>
      <c r="DS15" s="59">
        <f t="shared" si="17"/>
        <v>292.51476032932715</v>
      </c>
      <c r="DT15" s="59">
        <f ca="1">AVERAGE(OFFSET($DS$3,0,0,'Données projet'!$E$14+1,1))-AVERAGE(OFFSET($H$3,0,0,'Données projet'!$E$14+1,1))</f>
        <v>448.88533925504049</v>
      </c>
      <c r="DU15" s="59">
        <f t="shared" si="44"/>
        <v>259.66733848378163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13.2</v>
      </c>
      <c r="EJ15" s="12">
        <f>IF('Données projet'!$A$192&gt;35,EJ14+EI15-ER14,IF(A15&lt;'Données projet'!$A$192,$EG$205^A15,IF(A15='Données projet'!$A$192,'Données projet'!$B$192,EJ14+EI15-ER14)))</f>
        <v>74.400000000000006</v>
      </c>
      <c r="EK15" s="17">
        <f>EJ15*VLOOKUP('Données projet'!$B$15,Paramètres!$A$1:$I$89,3,0)*VLOOKUP('Données projet'!$B$15,Paramètres!$A$1:$I$89,5,0)</f>
        <v>37.488672000000001</v>
      </c>
      <c r="EL15" s="13">
        <f t="shared" si="45"/>
        <v>11.330528161694478</v>
      </c>
      <c r="EM15" s="20">
        <f t="shared" si="19"/>
        <v>85.02677361495121</v>
      </c>
      <c r="EN15" s="59">
        <f t="shared" si="20"/>
        <v>356.36010694828451</v>
      </c>
      <c r="EO15" s="59">
        <f ca="1">AVERAGE(OFFSET($EN$3,0,0,'Données projet'!$E$15+1,1))-AVERAGE(OFFSET($H$3,0,0,'Données projet'!$E$15+1,1))</f>
        <v>300.98794489079791</v>
      </c>
      <c r="EP15" s="59">
        <f t="shared" si="46"/>
        <v>444.94404092890767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26.445120000000003</v>
      </c>
      <c r="FG15" s="13">
        <f t="shared" si="47"/>
        <v>8.3240865246071554</v>
      </c>
      <c r="FH15" s="20">
        <f t="shared" si="22"/>
        <v>60.556368030357454</v>
      </c>
      <c r="FI15" s="59">
        <f t="shared" si="23"/>
        <v>331.88970136369079</v>
      </c>
      <c r="FJ15" s="59">
        <f ca="1">AVERAGE(OFFSET($FI$3,0,0,'Données projet'!$E$16+1,1))-AVERAGE(OFFSET($H$3,0,0,'Données projet'!$E$16+1,1))</f>
        <v>358.75637627589799</v>
      </c>
      <c r="FK15" s="59">
        <f t="shared" si="48"/>
        <v>349.64821164483607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13.2</v>
      </c>
      <c r="FZ15" s="12">
        <f>IF('Données projet'!$A$244&gt;35,FZ14+FY15-GH14,IF(A15&lt;'Données projet'!$A$244,$FW$205^A15,IF(A15='Données projet'!$A$244,'Données projet'!$B$244,FZ14+FY15-GH14)))</f>
        <v>74.400000000000006</v>
      </c>
      <c r="GA15" s="17">
        <f>FZ15*VLOOKUP('Données projet'!$B$17,Paramètres!$A$1:$I$89,3,0)*VLOOKUP('Données projet'!$B$17,Paramètres!$A$1:$I$89,5,0)</f>
        <v>37.836864000000006</v>
      </c>
      <c r="GB15" s="13">
        <f t="shared" si="49"/>
        <v>11.423465574308803</v>
      </c>
      <c r="GC15" s="20">
        <f t="shared" si="25"/>
        <v>85.795074008587846</v>
      </c>
      <c r="GD15" s="59">
        <f t="shared" si="26"/>
        <v>357.12840734192116</v>
      </c>
      <c r="GE15" s="59">
        <f ca="1">AVERAGE(OFFSET($GD$3,0,0,'Données projet'!$E$17+1,1))-AVERAGE(OFFSET($H$3,0,0,'Données projet'!$E$17+1,1))</f>
        <v>303.49714356858993</v>
      </c>
      <c r="GF15" s="59">
        <f t="shared" si="50"/>
        <v>448.64727935823993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11.511979134151852</v>
      </c>
      <c r="P16" s="13">
        <f t="shared" si="33"/>
        <v>3.9919417855793822</v>
      </c>
      <c r="Q16" s="20">
        <f t="shared" si="2"/>
        <v>27.002662268531896</v>
      </c>
      <c r="R16" s="59">
        <f t="shared" si="0"/>
        <v>299.55821782408742</v>
      </c>
      <c r="S16" s="59">
        <f ca="1">AVERAGE(OFFSET($R$3,0,0,'Données projet'!$E$9+1,1))-AVERAGE(OFFSET($H$3,0,0,'Données projet'!$E$9+1,1))</f>
        <v>475.52010215365254</v>
      </c>
      <c r="T16" s="59">
        <f t="shared" si="34"/>
        <v>273.91893734509262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10.272227535089344</v>
      </c>
      <c r="AK16" s="13">
        <f t="shared" si="35"/>
        <v>3.6095987912522753</v>
      </c>
      <c r="AL16" s="20">
        <f t="shared" si="4"/>
        <v>24.177514185044988</v>
      </c>
      <c r="AM16" s="59">
        <f t="shared" si="5"/>
        <v>296.73306974060051</v>
      </c>
      <c r="AN16" s="59">
        <f ca="1">AVERAGE(OFFSET($AM$3,0,0,'Données projet'!$E$10+1,1))-AVERAGE(OFFSET($H$3,0,0,'Données projet'!$E$10+1,1))</f>
        <v>428.8856275972966</v>
      </c>
      <c r="AO16" s="59">
        <f t="shared" si="36"/>
        <v>248.96498044443103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9.5637980499107691</v>
      </c>
      <c r="BF16" s="13">
        <f t="shared" si="37"/>
        <v>3.3887309065006521</v>
      </c>
      <c r="BG16" s="20">
        <f t="shared" si="7"/>
        <v>22.558987932416557</v>
      </c>
      <c r="BH16" s="59">
        <f t="shared" si="8"/>
        <v>295.11454348797213</v>
      </c>
      <c r="BI16" s="59">
        <f ca="1">AVERAGE(OFFSET($BH$3,0,0,'Données projet'!$E$11+1,1))-AVERAGE(OFFSET($H$3,0,0,'Données projet'!$E$11+1,1))</f>
        <v>402.18557752041221</v>
      </c>
      <c r="BJ16" s="59">
        <f t="shared" si="38"/>
        <v>234.67565865251817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37.914240000000007</v>
      </c>
      <c r="CA16" s="13">
        <f t="shared" si="39"/>
        <v>11.444104784431099</v>
      </c>
      <c r="CB16" s="20">
        <f t="shared" si="10"/>
        <v>85.965783832884156</v>
      </c>
      <c r="CC16" s="59">
        <f t="shared" si="11"/>
        <v>358.52133938843969</v>
      </c>
      <c r="CD16" s="59">
        <f ca="1">AVERAGE(OFFSET($CC$3,0,0,'Données projet'!$E$12+1,1))-AVERAGE(OFFSET($H$3,0,0,'Données projet'!$E$12+1,1))</f>
        <v>383.46266660377637</v>
      </c>
      <c r="CE16" s="59">
        <f t="shared" si="40"/>
        <v>373.1287543230714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1.8</v>
      </c>
      <c r="CT16" s="12">
        <f>IF('Données projet'!$A$140&gt;35,CT15+CS16-DB15,IF(A16&lt;'Données projet'!$A$140,$CQ$205^A16,IF(A16='Données projet'!$A$140,'Données projet'!$B$140,CT15+CS16-DB15)))</f>
        <v>5.632535823866772</v>
      </c>
      <c r="CU16" s="17">
        <f>CT16*VLOOKUP('Données projet'!$B$13,Paramètres!$A$1:$I$89,3,0)*VLOOKUP('Données projet'!$B$13,Paramètres!$A$1:$I$89,5,0)</f>
        <v>6.4143317962194804</v>
      </c>
      <c r="CV16" s="13">
        <f t="shared" si="41"/>
        <v>2.3809543048198618</v>
      </c>
      <c r="CW16" s="20">
        <f t="shared" si="13"/>
        <v>15.31845662597685</v>
      </c>
      <c r="CX16" s="59">
        <f t="shared" si="14"/>
        <v>287.87401218153241</v>
      </c>
      <c r="CY16" s="59">
        <f ca="1">AVERAGE(OFFSET($CX$3,0,0,'Données projet'!$E$13+1,1))-AVERAGE(OFFSET($H$3,0,0,'Données projet'!$E$13+1,1))</f>
        <v>398.97653653651656</v>
      </c>
      <c r="CZ16" s="59">
        <f t="shared" si="42"/>
        <v>174.32967064896349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2.1</v>
      </c>
      <c r="DO16" s="12">
        <f>IF('Données projet'!$A$166&gt;35,DO15+DN16-DW15,IF(A16&lt;'Données projet'!$A$166,$DL$205^A16,IF(A16='Données projet'!$A$166,'Données projet'!$B$166,DO15+DN16-DW15)))</f>
        <v>11.35303662145153</v>
      </c>
      <c r="DP16" s="17">
        <f>DO16*VLOOKUP('Données projet'!$B$14,Paramètres!$A$1:$I$89,3,0)*VLOOKUP('Données projet'!$B$14,Paramètres!$A$1:$I$89,5,0)</f>
        <v>10.803549648973275</v>
      </c>
      <c r="DQ16" s="13">
        <f t="shared" si="43"/>
        <v>3.77408258858951</v>
      </c>
      <c r="DR16" s="20">
        <f t="shared" si="16"/>
        <v>25.389376147088512</v>
      </c>
      <c r="DS16" s="59">
        <f t="shared" si="17"/>
        <v>297.94493170264406</v>
      </c>
      <c r="DT16" s="59">
        <f ca="1">AVERAGE(OFFSET($DS$3,0,0,'Données projet'!$E$14+1,1))-AVERAGE(OFFSET($H$3,0,0,'Données projet'!$E$14+1,1))</f>
        <v>448.88533925504049</v>
      </c>
      <c r="DU16" s="59">
        <f t="shared" si="44"/>
        <v>259.66733848378163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13.2</v>
      </c>
      <c r="EJ16" s="12">
        <f>IF('Données projet'!$A$192&gt;35,EJ15+EI16-ER15,IF(A16&lt;'Données projet'!$A$192,$EG$205^A16,IF(A16='Données projet'!$A$192,'Données projet'!$B$192,EJ15+EI16-ER15)))</f>
        <v>87.600000000000009</v>
      </c>
      <c r="EK16" s="17">
        <f>EJ16*VLOOKUP('Données projet'!$B$15,Paramètres!$A$1:$I$89,3,0)*VLOOKUP('Données projet'!$B$15,Paramètres!$A$1:$I$89,5,0)</f>
        <v>44.139888000000006</v>
      </c>
      <c r="EL16" s="13">
        <f t="shared" si="45"/>
        <v>13.089556646820453</v>
      </c>
      <c r="EM16" s="20">
        <f t="shared" si="19"/>
        <v>99.674616093212293</v>
      </c>
      <c r="EN16" s="59">
        <f t="shared" si="20"/>
        <v>372.23017164876785</v>
      </c>
      <c r="EO16" s="59">
        <f ca="1">AVERAGE(OFFSET($EN$3,0,0,'Données projet'!$E$15+1,1))-AVERAGE(OFFSET($H$3,0,0,'Données projet'!$E$15+1,1))</f>
        <v>300.98794489079791</v>
      </c>
      <c r="EP16" s="59">
        <f t="shared" si="46"/>
        <v>444.94404092890767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35.206080000000007</v>
      </c>
      <c r="FG16" s="13">
        <f t="shared" si="47"/>
        <v>10.718732666310196</v>
      </c>
      <c r="FH16" s="20">
        <f t="shared" si="22"/>
        <v>79.985715393823597</v>
      </c>
      <c r="FI16" s="59">
        <f t="shared" si="23"/>
        <v>352.54127094937917</v>
      </c>
      <c r="FJ16" s="59">
        <f ca="1">AVERAGE(OFFSET($FI$3,0,0,'Données projet'!$E$16+1,1))-AVERAGE(OFFSET($H$3,0,0,'Données projet'!$E$16+1,1))</f>
        <v>358.75637627589799</v>
      </c>
      <c r="FK16" s="59">
        <f t="shared" si="48"/>
        <v>349.64821164483607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13.2</v>
      </c>
      <c r="FZ16" s="12">
        <f>IF('Données projet'!$A$244&gt;35,FZ15+FY16-GH15,IF(A16&lt;'Données projet'!$A$244,$FW$205^A16,IF(A16='Données projet'!$A$244,'Données projet'!$B$244,FZ15+FY16-GH15)))</f>
        <v>87.600000000000009</v>
      </c>
      <c r="GA16" s="17">
        <f>FZ16*VLOOKUP('Données projet'!$B$17,Paramètres!$A$1:$I$89,3,0)*VLOOKUP('Données projet'!$B$17,Paramètres!$A$1:$I$89,5,0)</f>
        <v>44.549856000000005</v>
      </c>
      <c r="GB16" s="13">
        <f t="shared" si="49"/>
        <v>13.196922297358865</v>
      </c>
      <c r="GC16" s="20">
        <f t="shared" si="25"/>
        <v>100.57563886790003</v>
      </c>
      <c r="GD16" s="59">
        <f t="shared" si="26"/>
        <v>373.13119442345555</v>
      </c>
      <c r="GE16" s="59">
        <f ca="1">AVERAGE(OFFSET($GD$3,0,0,'Données projet'!$E$17+1,1))-AVERAGE(OFFSET($H$3,0,0,'Données projet'!$E$17+1,1))</f>
        <v>303.49714356858993</v>
      </c>
      <c r="GF16" s="59">
        <f t="shared" si="50"/>
        <v>448.64727935823993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13.877539056685173</v>
      </c>
      <c r="P17" s="13">
        <f t="shared" si="33"/>
        <v>4.7086819085950955</v>
      </c>
      <c r="Q17" s="20">
        <f t="shared" si="2"/>
        <v>32.371001514529802</v>
      </c>
      <c r="R17" s="59">
        <f t="shared" si="0"/>
        <v>306.14877929230755</v>
      </c>
      <c r="S17" s="59">
        <f ca="1">AVERAGE(OFFSET($R$3,0,0,'Données projet'!$E$9+1,1))-AVERAGE(OFFSET($H$3,0,0,'Données projet'!$E$9+1,1))</f>
        <v>475.52010215365254</v>
      </c>
      <c r="T17" s="59">
        <f t="shared" si="34"/>
        <v>273.91893734509262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12.383034850580612</v>
      </c>
      <c r="AK17" s="13">
        <f t="shared" si="35"/>
        <v>4.2576904771143838</v>
      </c>
      <c r="AL17" s="20">
        <f t="shared" si="4"/>
        <v>28.982596612402116</v>
      </c>
      <c r="AM17" s="59">
        <f t="shared" si="5"/>
        <v>302.76037439017989</v>
      </c>
      <c r="AN17" s="59">
        <f ca="1">AVERAGE(OFFSET($AM$3,0,0,'Données projet'!$E$10+1,1))-AVERAGE(OFFSET($H$3,0,0,'Données projet'!$E$10+1,1))</f>
        <v>428.8856275972966</v>
      </c>
      <c r="AO17" s="59">
        <f t="shared" si="36"/>
        <v>248.96498044443103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11.529032447092296</v>
      </c>
      <c r="BF17" s="13">
        <f t="shared" si="37"/>
        <v>3.9971664842854926</v>
      </c>
      <c r="BG17" s="20">
        <f t="shared" si="7"/>
        <v>27.041463138816312</v>
      </c>
      <c r="BH17" s="59">
        <f t="shared" si="8"/>
        <v>300.81924091659408</v>
      </c>
      <c r="BI17" s="59">
        <f ca="1">AVERAGE(OFFSET($BH$3,0,0,'Données projet'!$E$11+1,1))-AVERAGE(OFFSET($H$3,0,0,'Données projet'!$E$11+1,1))</f>
        <v>402.18557752041221</v>
      </c>
      <c r="BJ17" s="59">
        <f t="shared" si="38"/>
        <v>234.67565865251817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47.349120000000006</v>
      </c>
      <c r="CA17" s="13">
        <f t="shared" si="39"/>
        <v>13.927003034591849</v>
      </c>
      <c r="CB17" s="20">
        <f t="shared" si="10"/>
        <v>106.72258095191415</v>
      </c>
      <c r="CC17" s="59">
        <f t="shared" si="11"/>
        <v>380.50035872969192</v>
      </c>
      <c r="CD17" s="59">
        <f ca="1">AVERAGE(OFFSET($CC$3,0,0,'Données projet'!$E$12+1,1))-AVERAGE(OFFSET($H$3,0,0,'Données projet'!$E$12+1,1))</f>
        <v>383.46266660377637</v>
      </c>
      <c r="CE17" s="59">
        <f t="shared" si="40"/>
        <v>373.1287543230714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1.8</v>
      </c>
      <c r="CT17" s="12">
        <f>IF('Données projet'!$A$140&gt;35,CT16+CS17-DB16,IF(A17&lt;'Données projet'!$A$140,$CQ$205^A17,IF(A17='Données projet'!$A$140,'Données projet'!$B$140,CT16+CS17-DB16)))</f>
        <v>6.4335461589438685</v>
      </c>
      <c r="CU17" s="17">
        <f>CT17*VLOOKUP('Données projet'!$B$13,Paramètres!$A$1:$I$89,3,0)*VLOOKUP('Données projet'!$B$13,Paramètres!$A$1:$I$89,5,0)</f>
        <v>7.3265223658052783</v>
      </c>
      <c r="CV17" s="13">
        <f t="shared" si="41"/>
        <v>2.6777857826131921</v>
      </c>
      <c r="CW17" s="20">
        <f t="shared" si="13"/>
        <v>17.424170025162166</v>
      </c>
      <c r="CX17" s="59">
        <f t="shared" si="14"/>
        <v>291.20194780293991</v>
      </c>
      <c r="CY17" s="59">
        <f ca="1">AVERAGE(OFFSET($CX$3,0,0,'Données projet'!$E$13+1,1))-AVERAGE(OFFSET($H$3,0,0,'Données projet'!$E$13+1,1))</f>
        <v>398.97653653651656</v>
      </c>
      <c r="CZ17" s="59">
        <f t="shared" si="42"/>
        <v>174.32967064896349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2.1</v>
      </c>
      <c r="DO17" s="12">
        <f>IF('Données projet'!$A$166&gt;35,DO16+DN17-DW16,IF(A17&lt;'Données projet'!$A$166,$DL$205^A17,IF(A17='Données projet'!$A$166,'Données projet'!$B$166,DO16+DN17-DW16)))</f>
        <v>13.685935953338433</v>
      </c>
      <c r="DP17" s="17">
        <f>DO17*VLOOKUP('Données projet'!$B$14,Paramètres!$A$1:$I$89,3,0)*VLOOKUP('Données projet'!$B$14,Paramètres!$A$1:$I$89,5,0)</f>
        <v>13.023536653196853</v>
      </c>
      <c r="DQ17" s="13">
        <f t="shared" si="43"/>
        <v>4.4517068035990768</v>
      </c>
      <c r="DR17" s="20">
        <f t="shared" si="16"/>
        <v>30.436049020586243</v>
      </c>
      <c r="DS17" s="59">
        <f t="shared" si="17"/>
        <v>304.21382679836404</v>
      </c>
      <c r="DT17" s="59">
        <f ca="1">AVERAGE(OFFSET($DS$3,0,0,'Données projet'!$E$14+1,1))-AVERAGE(OFFSET($H$3,0,0,'Données projet'!$E$14+1,1))</f>
        <v>448.88533925504049</v>
      </c>
      <c r="DU17" s="59">
        <f t="shared" si="44"/>
        <v>259.66733848378163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13.2</v>
      </c>
      <c r="EJ17" s="12">
        <f>IF('Données projet'!$A$192&gt;35,EJ16+EI17-ER16,IF(A17&lt;'Données projet'!$A$192,$EG$205^A17,IF(A17='Données projet'!$A$192,'Données projet'!$B$192,EJ16+EI17-ER16)))</f>
        <v>100.80000000000001</v>
      </c>
      <c r="EK17" s="17">
        <f>EJ17*VLOOKUP('Données projet'!$B$15,Paramètres!$A$1:$I$89,3,0)*VLOOKUP('Données projet'!$B$15,Paramètres!$A$1:$I$89,5,0)</f>
        <v>50.791104000000011</v>
      </c>
      <c r="EL17" s="13">
        <f t="shared" si="45"/>
        <v>14.817878685592268</v>
      </c>
      <c r="EM17" s="20">
        <f t="shared" si="19"/>
        <v>114.26897817740655</v>
      </c>
      <c r="EN17" s="59">
        <f t="shared" si="20"/>
        <v>388.04675595518432</v>
      </c>
      <c r="EO17" s="59">
        <f ca="1">AVERAGE(OFFSET($EN$3,0,0,'Données projet'!$E$15+1,1))-AVERAGE(OFFSET($H$3,0,0,'Données projet'!$E$15+1,1))</f>
        <v>300.98794489079791</v>
      </c>
      <c r="EP17" s="59">
        <f t="shared" si="46"/>
        <v>444.94404092890767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43.967040000000004</v>
      </c>
      <c r="FG17" s="13">
        <f t="shared" si="47"/>
        <v>13.04425511497986</v>
      </c>
      <c r="FH17" s="20">
        <f t="shared" si="22"/>
        <v>99.294672325256599</v>
      </c>
      <c r="FI17" s="59">
        <f t="shared" si="23"/>
        <v>373.07245010303438</v>
      </c>
      <c r="FJ17" s="59">
        <f ca="1">AVERAGE(OFFSET($FI$3,0,0,'Données projet'!$E$16+1,1))-AVERAGE(OFFSET($H$3,0,0,'Données projet'!$E$16+1,1))</f>
        <v>358.75637627589799</v>
      </c>
      <c r="FK17" s="59">
        <f t="shared" si="48"/>
        <v>349.64821164483607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13.2</v>
      </c>
      <c r="FZ17" s="12">
        <f>IF('Données projet'!$A$244&gt;35,FZ16+FY17-GH16,IF(A17&lt;'Données projet'!$A$244,$FW$205^A17,IF(A17='Données projet'!$A$244,'Données projet'!$B$244,FZ16+FY17-GH16)))</f>
        <v>100.80000000000001</v>
      </c>
      <c r="GA17" s="17">
        <f>FZ17*VLOOKUP('Données projet'!$B$17,Paramètres!$A$1:$I$89,3,0)*VLOOKUP('Données projet'!$B$17,Paramètres!$A$1:$I$89,5,0)</f>
        <v>51.262848000000012</v>
      </c>
      <c r="GB17" s="13">
        <f t="shared" si="49"/>
        <v>14.939420707801586</v>
      </c>
      <c r="GC17" s="20">
        <f t="shared" si="25"/>
        <v>115.30228466608776</v>
      </c>
      <c r="GD17" s="59">
        <f t="shared" si="26"/>
        <v>389.08006244386553</v>
      </c>
      <c r="GE17" s="59">
        <f ca="1">AVERAGE(OFFSET($GD$3,0,0,'Données projet'!$E$17+1,1))-AVERAGE(OFFSET($H$3,0,0,'Données projet'!$E$17+1,1))</f>
        <v>303.49714356858993</v>
      </c>
      <c r="GF17" s="59">
        <f t="shared" si="50"/>
        <v>448.64727935823993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16.729190352551068</v>
      </c>
      <c r="P18" s="13">
        <f t="shared" si="33"/>
        <v>5.5541103821765283</v>
      </c>
      <c r="Q18" s="20">
        <f t="shared" si="2"/>
        <v>38.810082112983899</v>
      </c>
      <c r="R18" s="59">
        <f t="shared" si="0"/>
        <v>313.81008211298388</v>
      </c>
      <c r="S18" s="59">
        <f ca="1">AVERAGE(OFFSET($R$3,0,0,'Données projet'!$E$9+1,1))-AVERAGE(OFFSET($H$3,0,0,'Données projet'!$E$9+1,1))</f>
        <v>475.52010215365254</v>
      </c>
      <c r="T18" s="59">
        <f t="shared" si="34"/>
        <v>273.91893734509262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14.927585237660953</v>
      </c>
      <c r="AK18" s="13">
        <f t="shared" si="35"/>
        <v>5.0221449106318534</v>
      </c>
      <c r="AL18" s="20">
        <f t="shared" si="4"/>
        <v>34.745780008276633</v>
      </c>
      <c r="AM18" s="59">
        <f t="shared" si="5"/>
        <v>309.74578000827665</v>
      </c>
      <c r="AN18" s="59">
        <f ca="1">AVERAGE(OFFSET($AM$3,0,0,'Données projet'!$E$10+1,1))-AVERAGE(OFFSET($H$3,0,0,'Données projet'!$E$10+1,1))</f>
        <v>428.8856275972966</v>
      </c>
      <c r="AO18" s="59">
        <f t="shared" si="36"/>
        <v>248.96498044443103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13.898096600580887</v>
      </c>
      <c r="BF18" s="13">
        <f t="shared" si="37"/>
        <v>4.7148446849071632</v>
      </c>
      <c r="BG18" s="20">
        <f t="shared" si="7"/>
        <v>32.417539405558351</v>
      </c>
      <c r="BH18" s="59">
        <f t="shared" si="8"/>
        <v>307.41753940555833</v>
      </c>
      <c r="BI18" s="59">
        <f ca="1">AVERAGE(OFFSET($BH$3,0,0,'Données projet'!$E$11+1,1))-AVERAGE(OFFSET($H$3,0,0,'Données projet'!$E$11+1,1))</f>
        <v>402.18557752041221</v>
      </c>
      <c r="BJ18" s="59">
        <f t="shared" si="38"/>
        <v>234.67565865251817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56.784000000000013</v>
      </c>
      <c r="CA18" s="13">
        <f t="shared" si="39"/>
        <v>16.352574732529362</v>
      </c>
      <c r="CB18" s="20">
        <f t="shared" si="10"/>
        <v>127.37953432582198</v>
      </c>
      <c r="CC18" s="59">
        <f t="shared" si="11"/>
        <v>402.37953432582196</v>
      </c>
      <c r="CD18" s="59">
        <f ca="1">AVERAGE(OFFSET($CC$3,0,0,'Données projet'!$E$12+1,1))-AVERAGE(OFFSET($H$3,0,0,'Données projet'!$E$12+1,1))</f>
        <v>383.46266660377637</v>
      </c>
      <c r="CE18" s="59">
        <f t="shared" si="40"/>
        <v>373.1287543230714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1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26.376483603176553</v>
      </c>
      <c r="CN18" s="22">
        <f t="shared" si="12"/>
        <v>26.376483603176553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1.8</v>
      </c>
      <c r="CT18" s="12">
        <f>IF('Données projet'!$A$140&gt;35,CT17+CS18-DB17,IF(A18&lt;'Données projet'!$A$140,$CQ$205^A18,IF(A18='Données projet'!$A$140,'Données projet'!$B$140,CT17+CS18-DB17)))</f>
        <v>7.3484692283495407</v>
      </c>
      <c r="CU18" s="17">
        <f>CT18*VLOOKUP('Données projet'!$B$13,Paramètres!$A$1:$I$89,3,0)*VLOOKUP('Données projet'!$B$13,Paramètres!$A$1:$I$89,5,0)</f>
        <v>8.3684367572444565</v>
      </c>
      <c r="CV18" s="13">
        <f t="shared" si="41"/>
        <v>3.0116229795127669</v>
      </c>
      <c r="CW18" s="20">
        <f t="shared" si="13"/>
        <v>19.820270708185493</v>
      </c>
      <c r="CX18" s="59">
        <f t="shared" si="14"/>
        <v>294.82027070818549</v>
      </c>
      <c r="CY18" s="59">
        <f ca="1">AVERAGE(OFFSET($CX$3,0,0,'Données projet'!$E$13+1,1))-AVERAGE(OFFSET($H$3,0,0,'Données projet'!$E$13+1,1))</f>
        <v>398.97653653651656</v>
      </c>
      <c r="CZ18" s="59">
        <f t="shared" si="42"/>
        <v>174.32967064896349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2.1</v>
      </c>
      <c r="DO18" s="12">
        <f>IF('Données projet'!$A$166&gt;35,DO17+DN18-DW17,IF(A18&lt;'Données projet'!$A$166,$DL$205^A18,IF(A18='Données projet'!$A$166,'Données projet'!$B$166,DO17+DN18-DW17)))</f>
        <v>16.498215337821566</v>
      </c>
      <c r="DP18" s="17">
        <f>DO18*VLOOKUP('Données projet'!$B$14,Paramètres!$A$1:$I$89,3,0)*VLOOKUP('Données projet'!$B$14,Paramètres!$A$1:$I$89,5,0)</f>
        <v>15.699701715471004</v>
      </c>
      <c r="DQ18" s="13">
        <f t="shared" si="43"/>
        <v>5.250996235516082</v>
      </c>
      <c r="DR18" s="20">
        <f t="shared" si="16"/>
        <v>36.489132264635835</v>
      </c>
      <c r="DS18" s="59">
        <f t="shared" si="17"/>
        <v>311.48913226463583</v>
      </c>
      <c r="DT18" s="59">
        <f ca="1">AVERAGE(OFFSET($DS$3,0,0,'Données projet'!$E$14+1,1))-AVERAGE(OFFSET($H$3,0,0,'Données projet'!$E$14+1,1))</f>
        <v>448.88533925504049</v>
      </c>
      <c r="DU18" s="59">
        <f t="shared" si="44"/>
        <v>259.66733848378163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114</v>
      </c>
      <c r="EH18" s="12">
        <f>VLOOKUP(A18,'Données projet'!$A$191:$I$211,9,0)</f>
        <v>13.2</v>
      </c>
      <c r="EI18" s="12">
        <f t="array" ref="EI18">INDEX(EH:EH,MIN(IF(ISNUMBER(EH18:EH214),ROW(EH18:EH214),"")))</f>
        <v>13.2</v>
      </c>
      <c r="EJ18" s="12">
        <f>IF('Données projet'!$A$192&gt;35,EJ17+EI18-ER17,IF(A18&lt;'Données projet'!$A$192,$EG$205^A18,IF(A18='Données projet'!$A$192,'Données projet'!$B$192,EJ17+EI18-ER17)))</f>
        <v>114.00000000000001</v>
      </c>
      <c r="EK18" s="17">
        <f>EJ18*VLOOKUP('Données projet'!$B$15,Paramètres!$A$1:$I$89,3,0)*VLOOKUP('Données projet'!$B$15,Paramètres!$A$1:$I$89,5,0)</f>
        <v>57.442320000000009</v>
      </c>
      <c r="EL18" s="13">
        <f t="shared" si="45"/>
        <v>16.519976886323825</v>
      </c>
      <c r="EM18" s="20">
        <f t="shared" si="19"/>
        <v>128.81766707701399</v>
      </c>
      <c r="EN18" s="59">
        <f t="shared" si="20"/>
        <v>403.81766707701399</v>
      </c>
      <c r="EO18" s="59">
        <f ca="1">AVERAGE(OFFSET($EN$3,0,0,'Données projet'!$E$15+1,1))-AVERAGE(OFFSET($H$3,0,0,'Données projet'!$E$15+1,1))</f>
        <v>300.98794489079791</v>
      </c>
      <c r="EP18" s="59">
        <f t="shared" si="46"/>
        <v>444.94404092890767</v>
      </c>
      <c r="EQ18" s="15">
        <f>IF(ISNA(VLOOKUP(A18,'Données projet'!$A$191:$I$211,3,0)),0,VLOOKUP(A18,'Données projet'!$A$191:$I$211,3,0))</f>
        <v>3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52.728000000000009</v>
      </c>
      <c r="FG18" s="13">
        <f t="shared" si="47"/>
        <v>15.316084592505286</v>
      </c>
      <c r="FH18" s="20">
        <f t="shared" si="22"/>
        <v>118.51011399861339</v>
      </c>
      <c r="FI18" s="59">
        <f t="shared" si="23"/>
        <v>393.51011399861341</v>
      </c>
      <c r="FJ18" s="59">
        <f ca="1">AVERAGE(OFFSET($FI$3,0,0,'Données projet'!$E$16+1,1))-AVERAGE(OFFSET($H$3,0,0,'Données projet'!$E$16+1,1))</f>
        <v>358.75637627589799</v>
      </c>
      <c r="FK18" s="59">
        <f t="shared" si="48"/>
        <v>349.64821164483607</v>
      </c>
      <c r="FL18" s="15">
        <f>IF(ISNA(VLOOKUP(A18,'Données projet'!$A$217:$I$237,3,0)),0,VLOOKUP(A18,'Données projet'!$A$217:$I$237,3,0))</f>
        <v>2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>
        <f>VLOOKUP(A18,'Données projet'!$A$243:$I$263,2,0)</f>
        <v>114</v>
      </c>
      <c r="FX18" s="12">
        <f>VLOOKUP(A18,'Données projet'!$A$243:$I$263,9,0)</f>
        <v>13.2</v>
      </c>
      <c r="FY18" s="12">
        <f t="array" ref="FY18">INDEX(FX:FX,MIN(IF(ISNUMBER(FX18:FX214),ROW(FX18:FX214),"")))</f>
        <v>13.2</v>
      </c>
      <c r="FZ18" s="12">
        <f>IF('Données projet'!$A$244&gt;35,FZ17+FY18-GH17,IF(A18&lt;'Données projet'!$A$244,$FW$205^A18,IF(A18='Données projet'!$A$244,'Données projet'!$B$244,FZ17+FY18-GH17)))</f>
        <v>114.00000000000001</v>
      </c>
      <c r="GA18" s="17">
        <f>FZ18*VLOOKUP('Données projet'!$B$17,Paramètres!$A$1:$I$89,3,0)*VLOOKUP('Données projet'!$B$17,Paramètres!$A$1:$I$89,5,0)</f>
        <v>57.975840000000012</v>
      </c>
      <c r="GB18" s="13">
        <f t="shared" si="49"/>
        <v>16.655480182053136</v>
      </c>
      <c r="GC18" s="20">
        <f t="shared" si="25"/>
        <v>129.98288265040921</v>
      </c>
      <c r="GD18" s="59">
        <f t="shared" si="26"/>
        <v>404.98288265040924</v>
      </c>
      <c r="GE18" s="59">
        <f ca="1">AVERAGE(OFFSET($GD$3,0,0,'Données projet'!$E$17+1,1))-AVERAGE(OFFSET($H$3,0,0,'Données projet'!$E$17+1,1))</f>
        <v>303.49714356858993</v>
      </c>
      <c r="GF18" s="59">
        <f t="shared" si="50"/>
        <v>448.64727935823993</v>
      </c>
      <c r="GG18" s="15">
        <f>IF(ISNA(VLOOKUP(A18,'Données projet'!$A$243:$I$263,3,0)),0,VLOOKUP(A18,'Données projet'!$A$243:$I$263,3,0))</f>
        <v>3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20.166818389681932</v>
      </c>
      <c r="P19" s="13">
        <f t="shared" si="33"/>
        <v>6.5513327797938032</v>
      </c>
      <c r="Q19" s="20">
        <f t="shared" si="2"/>
        <v>46.534113286836906</v>
      </c>
      <c r="R19" s="59">
        <f t="shared" si="0"/>
        <v>322.75633550905911</v>
      </c>
      <c r="S19" s="59">
        <f ca="1">AVERAGE(OFFSET($R$3,0,0,'Données projet'!$E$9+1,1))-AVERAGE(OFFSET($H$3,0,0,'Données projet'!$E$9+1,1))</f>
        <v>475.52010215365254</v>
      </c>
      <c r="T19" s="59">
        <f t="shared" si="34"/>
        <v>273.91893734509262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17.995007178485412</v>
      </c>
      <c r="AK19" s="13">
        <f t="shared" si="35"/>
        <v>5.9238546434872337</v>
      </c>
      <c r="AL19" s="20">
        <f t="shared" si="4"/>
        <v>41.658684339935689</v>
      </c>
      <c r="AM19" s="59">
        <f t="shared" si="5"/>
        <v>317.88090656215792</v>
      </c>
      <c r="AN19" s="59">
        <f ca="1">AVERAGE(OFFSET($AM$3,0,0,'Données projet'!$E$10+1,1))-AVERAGE(OFFSET($H$3,0,0,'Données projet'!$E$10+1,1))</f>
        <v>428.8856275972966</v>
      </c>
      <c r="AO19" s="59">
        <f t="shared" si="36"/>
        <v>248.96498044443103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16.753972200658836</v>
      </c>
      <c r="BF19" s="13">
        <f t="shared" si="37"/>
        <v>5.5613796648680189</v>
      </c>
      <c r="BG19" s="20">
        <f t="shared" si="7"/>
        <v>38.865904499125939</v>
      </c>
      <c r="BH19" s="59">
        <f t="shared" si="8"/>
        <v>315.08812672134815</v>
      </c>
      <c r="BI19" s="59">
        <f ca="1">AVERAGE(OFFSET($BH$3,0,0,'Données projet'!$E$11+1,1))-AVERAGE(OFFSET($H$3,0,0,'Données projet'!$E$11+1,1))</f>
        <v>402.18557752041221</v>
      </c>
      <c r="BJ19" s="59">
        <f t="shared" si="38"/>
        <v>234.67565865251817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13.6</v>
      </c>
      <c r="BY19" s="12">
        <f>IF('Données projet'!$A$114&gt;35,BY18+BX19-CG18,IF(A19&lt;'Données projet'!$A$114,$BV$205^A19,IF(A19='Données projet'!$A$114,'Données projet'!$B$114,BY18+BX19-CG18)))</f>
        <v>46.599999999999994</v>
      </c>
      <c r="BZ19" s="13">
        <f>BY19*VLOOKUP('Données projet'!$B$12,Paramètres!$A$1:$I$89,3,0)*VLOOKUP('Données projet'!$B$12,Paramètres!$A$1:$I$89,5,0)</f>
        <v>40.709760000000003</v>
      </c>
      <c r="CA19" s="13">
        <f t="shared" si="39"/>
        <v>12.186575870088381</v>
      </c>
      <c r="CB19" s="20">
        <f t="shared" si="10"/>
        <v>92.127784973737278</v>
      </c>
      <c r="CC19" s="59">
        <f t="shared" si="11"/>
        <v>368.35000719595951</v>
      </c>
      <c r="CD19" s="59">
        <f ca="1">AVERAGE(OFFSET($CC$3,0,0,'Données projet'!$E$12+1,1))-AVERAGE(OFFSET($H$3,0,0,'Données projet'!$E$12+1,1))</f>
        <v>383.46266660377637</v>
      </c>
      <c r="CE19" s="59">
        <f t="shared" si="40"/>
        <v>373.1287543230714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18.650990419661923</v>
      </c>
      <c r="CN19" s="22">
        <f t="shared" si="12"/>
        <v>18.650990419661923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1.8</v>
      </c>
      <c r="CT19" s="12">
        <f>IF('Données projet'!$A$140&gt;35,CT18+CS19-DB18,IF(A19&lt;'Données projet'!$A$140,$CQ$205^A19,IF(A19='Données projet'!$A$140,'Données projet'!$B$140,CT18+CS19-DB18)))</f>
        <v>8.3935047120054769</v>
      </c>
      <c r="CU19" s="17">
        <f>CT19*VLOOKUP('Données projet'!$B$13,Paramètres!$A$1:$I$89,3,0)*VLOOKUP('Données projet'!$B$13,Paramètres!$A$1:$I$89,5,0)</f>
        <v>9.5585231660318364</v>
      </c>
      <c r="CV19" s="13">
        <f t="shared" si="41"/>
        <v>3.3870793659522196</v>
      </c>
      <c r="CW19" s="20">
        <f t="shared" si="13"/>
        <v>22.546924409872233</v>
      </c>
      <c r="CX19" s="59">
        <f t="shared" si="14"/>
        <v>298.76914663209448</v>
      </c>
      <c r="CY19" s="59">
        <f ca="1">AVERAGE(OFFSET($CX$3,0,0,'Données projet'!$E$13+1,1))-AVERAGE(OFFSET($H$3,0,0,'Données projet'!$E$13+1,1))</f>
        <v>398.97653653651656</v>
      </c>
      <c r="CZ19" s="59">
        <f t="shared" si="42"/>
        <v>174.32967064896349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2.1</v>
      </c>
      <c r="DO19" s="12">
        <f>IF('Données projet'!$A$166&gt;35,DO18+DN19-DW18,IF(A19&lt;'Données projet'!$A$166,$DL$205^A19,IF(A19='Données projet'!$A$166,'Données projet'!$B$166,DO18+DN19-DW18)))</f>
        <v>19.888381054913147</v>
      </c>
      <c r="DP19" s="17">
        <f>DO19*VLOOKUP('Données projet'!$B$14,Paramètres!$A$1:$I$89,3,0)*VLOOKUP('Données projet'!$B$14,Paramètres!$A$1:$I$89,5,0)</f>
        <v>18.925783411855349</v>
      </c>
      <c r="DQ19" s="13">
        <f t="shared" si="43"/>
        <v>6.1937954770768169</v>
      </c>
      <c r="DR19" s="20">
        <f t="shared" si="16"/>
        <v>43.749933231556859</v>
      </c>
      <c r="DS19" s="59">
        <f t="shared" si="17"/>
        <v>319.97215545377907</v>
      </c>
      <c r="DT19" s="59">
        <f ca="1">AVERAGE(OFFSET($DS$3,0,0,'Données projet'!$E$14+1,1))-AVERAGE(OFFSET($H$3,0,0,'Données projet'!$E$14+1,1))</f>
        <v>448.88533925504049</v>
      </c>
      <c r="DU19" s="59">
        <f t="shared" si="44"/>
        <v>259.66733848378163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16.8</v>
      </c>
      <c r="EJ19" s="12">
        <f>IF('Données projet'!$A$192&gt;35,EJ18+EI19-ER18,IF(A19&lt;'Données projet'!$A$192,$EG$205^A19,IF(A19='Données projet'!$A$192,'Données projet'!$B$192,EJ18+EI19-ER18)))</f>
        <v>130.80000000000001</v>
      </c>
      <c r="EK19" s="17">
        <f>EJ19*VLOOKUP('Données projet'!$B$15,Paramètres!$A$1:$I$89,3,0)*VLOOKUP('Données projet'!$B$15,Paramètres!$A$1:$I$89,5,0)</f>
        <v>65.907504000000003</v>
      </c>
      <c r="EL19" s="13">
        <f t="shared" si="45"/>
        <v>18.653610806513008</v>
      </c>
      <c r="EM19" s="20">
        <f t="shared" si="19"/>
        <v>147.27727495467681</v>
      </c>
      <c r="EN19" s="59">
        <f t="shared" si="20"/>
        <v>423.49949717689901</v>
      </c>
      <c r="EO19" s="59">
        <f ca="1">AVERAGE(OFFSET($EN$3,0,0,'Données projet'!$E$15+1,1))-AVERAGE(OFFSET($H$3,0,0,'Données projet'!$E$15+1,1))</f>
        <v>300.98794489079791</v>
      </c>
      <c r="EP19" s="59">
        <f t="shared" si="46"/>
        <v>444.94404092890767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13.6</v>
      </c>
      <c r="FE19" s="12">
        <f>IF('Données projet'!$A$218&gt;35,FE18+FD19-FM18,IF(A19&lt;'Données projet'!$A$218,$FB$205^A19,IF(A19='Données projet'!$A$218,'Données projet'!$B$218,FE18+FD19-FM18)))</f>
        <v>46.599999999999994</v>
      </c>
      <c r="FF19" s="17">
        <f>FE19*VLOOKUP('Données projet'!$B$16,Paramètres!$A$1:$I$89,3,0)*VLOOKUP('Données projet'!$B$16,Paramètres!$A$1:$I$89,5,0)</f>
        <v>37.801920000000003</v>
      </c>
      <c r="FG19" s="13">
        <f t="shared" si="47"/>
        <v>11.414143030819638</v>
      </c>
      <c r="FH19" s="20">
        <f t="shared" si="22"/>
        <v>85.717976445344206</v>
      </c>
      <c r="FI19" s="59">
        <f t="shared" si="23"/>
        <v>361.94019866756645</v>
      </c>
      <c r="FJ19" s="59">
        <f ca="1">AVERAGE(OFFSET($FI$3,0,0,'Données projet'!$E$16+1,1))-AVERAGE(OFFSET($H$3,0,0,'Données projet'!$E$16+1,1))</f>
        <v>358.75637627589799</v>
      </c>
      <c r="FK19" s="59">
        <f t="shared" si="48"/>
        <v>349.64821164483607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16.8</v>
      </c>
      <c r="FZ19" s="12">
        <f>IF('Données projet'!$A$244&gt;35,FZ18+FY19-GH18,IF(A19&lt;'Données projet'!$A$244,$FW$205^A19,IF(A19='Données projet'!$A$244,'Données projet'!$B$244,FZ18+FY19-GH18)))</f>
        <v>130.80000000000001</v>
      </c>
      <c r="GA19" s="17">
        <f>FZ19*VLOOKUP('Données projet'!$B$17,Paramètres!$A$1:$I$89,3,0)*VLOOKUP('Données projet'!$B$17,Paramètres!$A$1:$I$89,5,0)</f>
        <v>66.519648000000018</v>
      </c>
      <c r="GB19" s="13">
        <f t="shared" si="49"/>
        <v>18.806615000097985</v>
      </c>
      <c r="GC19" s="20">
        <f t="shared" si="25"/>
        <v>148.60990805850403</v>
      </c>
      <c r="GD19" s="59">
        <f t="shared" si="26"/>
        <v>424.83213028072623</v>
      </c>
      <c r="GE19" s="59">
        <f ca="1">AVERAGE(OFFSET($GD$3,0,0,'Données projet'!$E$17+1,1))-AVERAGE(OFFSET($H$3,0,0,'Données projet'!$E$17+1,1))</f>
        <v>303.49714356858993</v>
      </c>
      <c r="GF19" s="59">
        <f t="shared" si="50"/>
        <v>448.64727935823993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24.31083366209619</v>
      </c>
      <c r="P20" s="13">
        <f t="shared" si="33"/>
        <v>7.7276032052466093</v>
      </c>
      <c r="Q20" s="20">
        <f t="shared" si="2"/>
        <v>55.800277543955367</v>
      </c>
      <c r="R20" s="59">
        <f t="shared" si="0"/>
        <v>333.24472198839982</v>
      </c>
      <c r="S20" s="59">
        <f ca="1">AVERAGE(OFFSET($R$3,0,0,'Données projet'!$E$9+1,1))-AVERAGE(OFFSET($H$3,0,0,'Données projet'!$E$9+1,1))</f>
        <v>475.52010215365254</v>
      </c>
      <c r="T20" s="59">
        <f t="shared" si="34"/>
        <v>273.91893734509262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21.692743883101215</v>
      </c>
      <c r="AK20" s="13">
        <f t="shared" si="35"/>
        <v>6.98746341685115</v>
      </c>
      <c r="AL20" s="20">
        <f t="shared" si="4"/>
        <v>49.951361047417038</v>
      </c>
      <c r="AM20" s="59">
        <f t="shared" si="5"/>
        <v>327.39580549186149</v>
      </c>
      <c r="AN20" s="59">
        <f ca="1">AVERAGE(OFFSET($AM$3,0,0,'Données projet'!$E$10+1,1))-AVERAGE(OFFSET($H$3,0,0,'Données projet'!$E$10+1,1))</f>
        <v>428.8856275972966</v>
      </c>
      <c r="AO20" s="59">
        <f t="shared" si="36"/>
        <v>248.96498044443103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20.196692580818372</v>
      </c>
      <c r="BF20" s="13">
        <f t="shared" si="37"/>
        <v>6.5599072384749233</v>
      </c>
      <c r="BG20" s="20">
        <f t="shared" si="7"/>
        <v>46.601078018602493</v>
      </c>
      <c r="BH20" s="59">
        <f t="shared" si="8"/>
        <v>324.04552246304695</v>
      </c>
      <c r="BI20" s="59">
        <f ca="1">AVERAGE(OFFSET($BH$3,0,0,'Données projet'!$E$11+1,1))-AVERAGE(OFFSET($H$3,0,0,'Données projet'!$E$11+1,1))</f>
        <v>402.18557752041221</v>
      </c>
      <c r="BJ20" s="59">
        <f t="shared" si="38"/>
        <v>234.67565865251817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13.6</v>
      </c>
      <c r="BY20" s="12">
        <f>IF('Données projet'!$A$114&gt;35,BY19+BX20-CG19,IF(A20&lt;'Données projet'!$A$114,$BV$205^A20,IF(A20='Données projet'!$A$114,'Données projet'!$B$114,BY19+BX20-CG19)))</f>
        <v>60.199999999999996</v>
      </c>
      <c r="BZ20" s="13">
        <f>BY20*VLOOKUP('Données projet'!$B$12,Paramètres!$A$1:$I$89,3,0)*VLOOKUP('Données projet'!$B$12,Paramètres!$A$1:$I$89,5,0)</f>
        <v>52.590720000000005</v>
      </c>
      <c r="CA20" s="13">
        <f t="shared" si="39"/>
        <v>15.280844641052973</v>
      </c>
      <c r="CB20" s="20">
        <f t="shared" si="10"/>
        <v>118.20964174983392</v>
      </c>
      <c r="CC20" s="59">
        <f t="shared" si="11"/>
        <v>395.65408619427836</v>
      </c>
      <c r="CD20" s="59">
        <f ca="1">AVERAGE(OFFSET($CC$3,0,0,'Données projet'!$E$12+1,1))-AVERAGE(OFFSET($H$3,0,0,'Données projet'!$E$12+1,1))</f>
        <v>383.46266660377637</v>
      </c>
      <c r="CE20" s="59">
        <f t="shared" si="40"/>
        <v>373.1287543230714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13.188241801588278</v>
      </c>
      <c r="CN20" s="22">
        <f t="shared" si="12"/>
        <v>13.188241801588278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1.8</v>
      </c>
      <c r="CT20" s="12">
        <f>IF('Données projet'!$A$140&gt;35,CT19+CS20-DB19,IF(A20&lt;'Données projet'!$A$140,$CQ$205^A20,IF(A20='Données projet'!$A$140,'Données projet'!$B$140,CT19+CS20-DB19)))</f>
        <v>9.5871560676428587</v>
      </c>
      <c r="CU20" s="17">
        <f>CT20*VLOOKUP('Données projet'!$B$13,Paramètres!$A$1:$I$89,3,0)*VLOOKUP('Données projet'!$B$13,Paramètres!$A$1:$I$89,5,0)</f>
        <v>10.917853329831688</v>
      </c>
      <c r="CV20" s="13">
        <f t="shared" si="41"/>
        <v>3.809343569663997</v>
      </c>
      <c r="CW20" s="20">
        <f t="shared" si="13"/>
        <v>25.649867933288316</v>
      </c>
      <c r="CX20" s="59">
        <f t="shared" si="14"/>
        <v>303.09431237773276</v>
      </c>
      <c r="CY20" s="59">
        <f ca="1">AVERAGE(OFFSET($CX$3,0,0,'Données projet'!$E$13+1,1))-AVERAGE(OFFSET($H$3,0,0,'Données projet'!$E$13+1,1))</f>
        <v>398.97653653651656</v>
      </c>
      <c r="CZ20" s="59">
        <f t="shared" si="42"/>
        <v>174.32967064896349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2.1</v>
      </c>
      <c r="DO20" s="12">
        <f>IF('Données projet'!$A$166&gt;35,DO19+DN20-DW19,IF(A20&lt;'Données projet'!$A$166,$DL$205^A20,IF(A20='Données projet'!$A$166,'Données projet'!$B$166,DO19+DN20-DW19)))</f>
        <v>23.975181126327602</v>
      </c>
      <c r="DP20" s="17">
        <f>DO20*VLOOKUP('Données projet'!$B$14,Paramètres!$A$1:$I$89,3,0)*VLOOKUP('Données projet'!$B$14,Paramètres!$A$1:$I$89,5,0)</f>
        <v>22.814782359813346</v>
      </c>
      <c r="DQ20" s="13">
        <f t="shared" si="43"/>
        <v>7.3058712463706073</v>
      </c>
      <c r="DR20" s="20">
        <f t="shared" si="16"/>
        <v>52.46013836410372</v>
      </c>
      <c r="DS20" s="59">
        <f t="shared" si="17"/>
        <v>329.90458280854818</v>
      </c>
      <c r="DT20" s="59">
        <f ca="1">AVERAGE(OFFSET($DS$3,0,0,'Données projet'!$E$14+1,1))-AVERAGE(OFFSET($H$3,0,0,'Données projet'!$E$14+1,1))</f>
        <v>448.88533925504049</v>
      </c>
      <c r="DU20" s="59">
        <f t="shared" si="44"/>
        <v>259.66733848378163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16.8</v>
      </c>
      <c r="EJ20" s="12">
        <f>IF('Données projet'!$A$192&gt;35,EJ19+EI20-ER19,IF(A20&lt;'Données projet'!$A$192,$EG$205^A20,IF(A20='Données projet'!$A$192,'Données projet'!$B$192,EJ19+EI20-ER19)))</f>
        <v>147.60000000000002</v>
      </c>
      <c r="EK20" s="17">
        <f>EJ20*VLOOKUP('Données projet'!$B$15,Paramètres!$A$1:$I$89,3,0)*VLOOKUP('Données projet'!$B$15,Paramètres!$A$1:$I$89,5,0)</f>
        <v>74.372688000000025</v>
      </c>
      <c r="EL20" s="13">
        <f t="shared" si="45"/>
        <v>20.755491119809616</v>
      </c>
      <c r="EM20" s="20">
        <f t="shared" si="19"/>
        <v>165.68157863366847</v>
      </c>
      <c r="EN20" s="59">
        <f t="shared" si="20"/>
        <v>443.12602307811289</v>
      </c>
      <c r="EO20" s="59">
        <f ca="1">AVERAGE(OFFSET($EN$3,0,0,'Données projet'!$E$15+1,1))-AVERAGE(OFFSET($H$3,0,0,'Données projet'!$E$15+1,1))</f>
        <v>300.98794489079791</v>
      </c>
      <c r="EP20" s="59">
        <f t="shared" si="46"/>
        <v>444.94404092890767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13.6</v>
      </c>
      <c r="FE20" s="12">
        <f>IF('Données projet'!$A$218&gt;35,FE19+FD20-FM19,IF(A20&lt;'Données projet'!$A$218,$FB$205^A20,IF(A20='Données projet'!$A$218,'Données projet'!$B$218,FE19+FD20-FM19)))</f>
        <v>60.199999999999996</v>
      </c>
      <c r="FF20" s="17">
        <f>FE20*VLOOKUP('Données projet'!$B$16,Paramètres!$A$1:$I$89,3,0)*VLOOKUP('Données projet'!$B$16,Paramètres!$A$1:$I$89,5,0)</f>
        <v>48.834240000000001</v>
      </c>
      <c r="FG20" s="13">
        <f t="shared" si="47"/>
        <v>14.312284945668457</v>
      </c>
      <c r="FH20" s="20">
        <f t="shared" si="22"/>
        <v>109.9801976137059</v>
      </c>
      <c r="FI20" s="59">
        <f t="shared" si="23"/>
        <v>387.42464205815037</v>
      </c>
      <c r="FJ20" s="59">
        <f ca="1">AVERAGE(OFFSET($FI$3,0,0,'Données projet'!$E$16+1,1))-AVERAGE(OFFSET($H$3,0,0,'Données projet'!$E$16+1,1))</f>
        <v>358.75637627589799</v>
      </c>
      <c r="FK20" s="59">
        <f t="shared" si="48"/>
        <v>349.64821164483607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16.8</v>
      </c>
      <c r="FZ20" s="12">
        <f>IF('Données projet'!$A$244&gt;35,FZ19+FY20-GH19,IF(A20&lt;'Données projet'!$A$244,$FW$205^A20,IF(A20='Données projet'!$A$244,'Données projet'!$B$244,FZ19+FY20-GH19)))</f>
        <v>147.60000000000002</v>
      </c>
      <c r="GA20" s="17">
        <f>FZ20*VLOOKUP('Données projet'!$B$17,Paramètres!$A$1:$I$89,3,0)*VLOOKUP('Données projet'!$B$17,Paramètres!$A$1:$I$89,5,0)</f>
        <v>75.063456000000016</v>
      </c>
      <c r="GB20" s="13">
        <f t="shared" si="49"/>
        <v>20.925735755777772</v>
      </c>
      <c r="GC20" s="20">
        <f t="shared" si="25"/>
        <v>167.18117564131299</v>
      </c>
      <c r="GD20" s="59">
        <f t="shared" si="26"/>
        <v>444.62562008575742</v>
      </c>
      <c r="GE20" s="59">
        <f ca="1">AVERAGE(OFFSET($GD$3,0,0,'Données projet'!$E$17+1,1))-AVERAGE(OFFSET($H$3,0,0,'Données projet'!$E$17+1,1))</f>
        <v>303.49714356858993</v>
      </c>
      <c r="GF20" s="59">
        <f t="shared" si="50"/>
        <v>448.64727935823993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29.306389432677911</v>
      </c>
      <c r="P21" s="13">
        <f t="shared" si="33"/>
        <v>9.1150691477493808</v>
      </c>
      <c r="Q21" s="20">
        <f t="shared" si="2"/>
        <v>66.917373694244205</v>
      </c>
      <c r="R21" s="59">
        <f t="shared" si="0"/>
        <v>345.58404036091088</v>
      </c>
      <c r="S21" s="59">
        <f ca="1">AVERAGE(OFFSET($R$3,0,0,'Données projet'!$E$9+1,1))-AVERAGE(OFFSET($H$3,0,0,'Données projet'!$E$9+1,1))</f>
        <v>475.52010215365254</v>
      </c>
      <c r="T21" s="59">
        <f t="shared" si="34"/>
        <v>273.91893734509262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26.150316724543362</v>
      </c>
      <c r="AK21" s="13">
        <f t="shared" si="35"/>
        <v>8.2420396752158016</v>
      </c>
      <c r="AL21" s="20">
        <f t="shared" si="4"/>
        <v>59.900020729580547</v>
      </c>
      <c r="AM21" s="59">
        <f t="shared" si="5"/>
        <v>338.56668739624723</v>
      </c>
      <c r="AN21" s="59">
        <f ca="1">AVERAGE(OFFSET($AM$3,0,0,'Données projet'!$E$10+1,1))-AVERAGE(OFFSET($H$3,0,0,'Données projet'!$E$10+1,1))</f>
        <v>428.8856275972966</v>
      </c>
      <c r="AO21" s="59">
        <f t="shared" si="36"/>
        <v>248.96498044443103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24.346846605609343</v>
      </c>
      <c r="BF21" s="13">
        <f t="shared" si="37"/>
        <v>7.7377171800078735</v>
      </c>
      <c r="BG21" s="20">
        <f t="shared" si="7"/>
        <v>55.880615259949991</v>
      </c>
      <c r="BH21" s="59">
        <f t="shared" si="8"/>
        <v>334.54728192661668</v>
      </c>
      <c r="BI21" s="59">
        <f ca="1">AVERAGE(OFFSET($BH$3,0,0,'Données projet'!$E$11+1,1))-AVERAGE(OFFSET($H$3,0,0,'Données projet'!$E$11+1,1))</f>
        <v>402.18557752041221</v>
      </c>
      <c r="BJ21" s="59">
        <f t="shared" si="38"/>
        <v>234.67565865251817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13.6</v>
      </c>
      <c r="BY21" s="12">
        <f>IF('Données projet'!$A$114&gt;35,BY20+BX21-CG20,IF(A21&lt;'Données projet'!$A$114,$BV$205^A21,IF(A21='Données projet'!$A$114,'Données projet'!$B$114,BY20+BX21-CG20)))</f>
        <v>73.8</v>
      </c>
      <c r="BZ21" s="13">
        <f>BY21*VLOOKUP('Données projet'!$B$12,Paramètres!$A$1:$I$89,3,0)*VLOOKUP('Données projet'!$B$12,Paramètres!$A$1:$I$89,5,0)</f>
        <v>64.471680000000006</v>
      </c>
      <c r="CA21" s="13">
        <f t="shared" si="39"/>
        <v>18.29407696803942</v>
      </c>
      <c r="CB21" s="20">
        <f t="shared" si="10"/>
        <v>144.15036005266867</v>
      </c>
      <c r="CC21" s="59">
        <f t="shared" si="11"/>
        <v>422.81702671933533</v>
      </c>
      <c r="CD21" s="59">
        <f ca="1">AVERAGE(OFFSET($CC$3,0,0,'Données projet'!$E$12+1,1))-AVERAGE(OFFSET($H$3,0,0,'Données projet'!$E$12+1,1))</f>
        <v>383.46266660377637</v>
      </c>
      <c r="CE21" s="59">
        <f t="shared" si="40"/>
        <v>373.1287543230714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9.3254952098309634</v>
      </c>
      <c r="CN21" s="22">
        <f t="shared" si="12"/>
        <v>9.3254952098309634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1.8</v>
      </c>
      <c r="CT21" s="12">
        <f>IF('Données projet'!$A$140&gt;35,CT20+CS21-DB20,IF(A21&lt;'Données projet'!$A$140,$CQ$205^A21,IF(A21='Données projet'!$A$140,'Données projet'!$B$140,CT20+CS21-DB20)))</f>
        <v>10.950558154077715</v>
      </c>
      <c r="CU21" s="17">
        <f>CT21*VLOOKUP('Données projet'!$B$13,Paramètres!$A$1:$I$89,3,0)*VLOOKUP('Données projet'!$B$13,Paramètres!$A$1:$I$89,5,0)</f>
        <v>12.470495625863702</v>
      </c>
      <c r="CV21" s="13">
        <f t="shared" si="41"/>
        <v>4.2842510800336395</v>
      </c>
      <c r="CW21" s="20">
        <f t="shared" si="13"/>
        <v>29.181183846104531</v>
      </c>
      <c r="CX21" s="59">
        <f t="shared" si="14"/>
        <v>307.84785051277123</v>
      </c>
      <c r="CY21" s="59">
        <f ca="1">AVERAGE(OFFSET($CX$3,0,0,'Données projet'!$E$13+1,1))-AVERAGE(OFFSET($H$3,0,0,'Données projet'!$E$13+1,1))</f>
        <v>398.97653653651656</v>
      </c>
      <c r="CZ21" s="59">
        <f t="shared" si="42"/>
        <v>174.32967064896349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2.1</v>
      </c>
      <c r="DO21" s="12">
        <f>IF('Données projet'!$A$166&gt;35,DO20+DN21-DW20,IF(A21&lt;'Données projet'!$A$166,$DL$205^A21,IF(A21='Données projet'!$A$166,'Données projet'!$B$166,DO20+DN21-DW20)))</f>
        <v>28.901764726506816</v>
      </c>
      <c r="DP21" s="17">
        <f>DO21*VLOOKUP('Données projet'!$B$14,Paramètres!$A$1:$I$89,3,0)*VLOOKUP('Données projet'!$B$14,Paramètres!$A$1:$I$89,5,0)</f>
        <v>27.502919313743888</v>
      </c>
      <c r="DQ21" s="13">
        <f t="shared" si="43"/>
        <v>8.6176165916501422</v>
      </c>
      <c r="DR21" s="20">
        <f t="shared" si="16"/>
        <v>62.909933368561269</v>
      </c>
      <c r="DS21" s="59">
        <f t="shared" si="17"/>
        <v>341.57660003522795</v>
      </c>
      <c r="DT21" s="59">
        <f ca="1">AVERAGE(OFFSET($DS$3,0,0,'Données projet'!$E$14+1,1))-AVERAGE(OFFSET($H$3,0,0,'Données projet'!$E$14+1,1))</f>
        <v>448.88533925504049</v>
      </c>
      <c r="DU21" s="59">
        <f t="shared" si="44"/>
        <v>259.66733848378163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16.8</v>
      </c>
      <c r="EJ21" s="12">
        <f>IF('Données projet'!$A$192&gt;35,EJ20+EI21-ER20,IF(A21&lt;'Données projet'!$A$192,$EG$205^A21,IF(A21='Données projet'!$A$192,'Données projet'!$B$192,EJ20+EI21-ER20)))</f>
        <v>164.40000000000003</v>
      </c>
      <c r="EK21" s="17">
        <f>EJ21*VLOOKUP('Données projet'!$B$15,Paramètres!$A$1:$I$89,3,0)*VLOOKUP('Données projet'!$B$15,Paramètres!$A$1:$I$89,5,0)</f>
        <v>82.837872000000019</v>
      </c>
      <c r="EL21" s="13">
        <f t="shared" si="45"/>
        <v>22.829644609542004</v>
      </c>
      <c r="EM21" s="20">
        <f t="shared" si="19"/>
        <v>184.03759142828565</v>
      </c>
      <c r="EN21" s="59">
        <f t="shared" si="20"/>
        <v>462.70425809495237</v>
      </c>
      <c r="EO21" s="59">
        <f ca="1">AVERAGE(OFFSET($EN$3,0,0,'Données projet'!$E$15+1,1))-AVERAGE(OFFSET($H$3,0,0,'Données projet'!$E$15+1,1))</f>
        <v>300.98794489079791</v>
      </c>
      <c r="EP21" s="59">
        <f t="shared" si="46"/>
        <v>444.94404092890767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13.6</v>
      </c>
      <c r="FE21" s="12">
        <f>IF('Données projet'!$A$218&gt;35,FE20+FD21-FM20,IF(A21&lt;'Données projet'!$A$218,$FB$205^A21,IF(A21='Données projet'!$A$218,'Données projet'!$B$218,FE20+FD21-FM20)))</f>
        <v>73.8</v>
      </c>
      <c r="FF21" s="17">
        <f>FE21*VLOOKUP('Données projet'!$B$16,Paramètres!$A$1:$I$89,3,0)*VLOOKUP('Données projet'!$B$16,Paramètres!$A$1:$I$89,5,0)</f>
        <v>59.86656</v>
      </c>
      <c r="FG21" s="13">
        <f t="shared" si="47"/>
        <v>17.13452682328483</v>
      </c>
      <c r="FH21" s="20">
        <f t="shared" si="22"/>
        <v>134.11022621722108</v>
      </c>
      <c r="FI21" s="59">
        <f t="shared" si="23"/>
        <v>412.77689288388774</v>
      </c>
      <c r="FJ21" s="59">
        <f ca="1">AVERAGE(OFFSET($FI$3,0,0,'Données projet'!$E$16+1,1))-AVERAGE(OFFSET($H$3,0,0,'Données projet'!$E$16+1,1))</f>
        <v>358.75637627589799</v>
      </c>
      <c r="FK21" s="59">
        <f t="shared" si="48"/>
        <v>349.64821164483607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16.8</v>
      </c>
      <c r="FZ21" s="12">
        <f>IF('Données projet'!$A$244&gt;35,FZ20+FY21-GH20,IF(A21&lt;'Données projet'!$A$244,$FW$205^A21,IF(A21='Données projet'!$A$244,'Données projet'!$B$244,FZ20+FY21-GH20)))</f>
        <v>164.40000000000003</v>
      </c>
      <c r="GA21" s="17">
        <f>FZ21*VLOOKUP('Données projet'!$B$17,Paramètres!$A$1:$I$89,3,0)*VLOOKUP('Données projet'!$B$17,Paramètres!$A$1:$I$89,5,0)</f>
        <v>83.607264000000029</v>
      </c>
      <c r="GB21" s="13">
        <f t="shared" si="49"/>
        <v>23.016902261668797</v>
      </c>
      <c r="GC21" s="20">
        <f t="shared" si="25"/>
        <v>185.70375623907319</v>
      </c>
      <c r="GD21" s="59">
        <f t="shared" si="26"/>
        <v>464.37042290573987</v>
      </c>
      <c r="GE21" s="59">
        <f ca="1">AVERAGE(OFFSET($GD$3,0,0,'Données projet'!$E$17+1,1))-AVERAGE(OFFSET($H$3,0,0,'Données projet'!$E$17+1,1))</f>
        <v>303.49714356858993</v>
      </c>
      <c r="GF21" s="59">
        <f t="shared" si="50"/>
        <v>448.64727935823993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35.328466045936516</v>
      </c>
      <c r="P22" s="13">
        <f t="shared" si="33"/>
        <v>10.751650073316766</v>
      </c>
      <c r="Q22" s="20">
        <f t="shared" si="2"/>
        <v>80.256202241032796</v>
      </c>
      <c r="R22" s="59">
        <f t="shared" si="0"/>
        <v>360.14509112992164</v>
      </c>
      <c r="S22" s="59">
        <f ca="1">AVERAGE(OFFSET($R$3,0,0,'Données projet'!$E$9+1,1))-AVERAGE(OFFSET($H$3,0,0,'Données projet'!$E$9+1,1))</f>
        <v>475.52010215365254</v>
      </c>
      <c r="T22" s="59">
        <f t="shared" si="34"/>
        <v>273.91893734509262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31.52386201022027</v>
      </c>
      <c r="AK22" s="13">
        <f t="shared" si="35"/>
        <v>9.7218710074397983</v>
      </c>
      <c r="AL22" s="20">
        <f t="shared" si="4"/>
        <v>71.836318339091292</v>
      </c>
      <c r="AM22" s="59">
        <f t="shared" si="5"/>
        <v>351.72520722798015</v>
      </c>
      <c r="AN22" s="59">
        <f ca="1">AVERAGE(OFFSET($AM$3,0,0,'Données projet'!$E$10+1,1))-AVERAGE(OFFSET($H$3,0,0,'Données projet'!$E$10+1,1))</f>
        <v>428.8856275972966</v>
      </c>
      <c r="AO22" s="59">
        <f t="shared" si="36"/>
        <v>248.96498044443103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29.349802561239567</v>
      </c>
      <c r="BF22" s="13">
        <f t="shared" si="37"/>
        <v>9.1269990536799668</v>
      </c>
      <c r="BG22" s="20">
        <f t="shared" si="7"/>
        <v>67.013762812651535</v>
      </c>
      <c r="BH22" s="59">
        <f t="shared" si="8"/>
        <v>346.90265170154038</v>
      </c>
      <c r="BI22" s="59">
        <f ca="1">AVERAGE(OFFSET($BH$3,0,0,'Données projet'!$E$11+1,1))-AVERAGE(OFFSET($H$3,0,0,'Données projet'!$E$11+1,1))</f>
        <v>402.18557752041221</v>
      </c>
      <c r="BJ22" s="59">
        <f t="shared" si="38"/>
        <v>234.67565865251817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13.6</v>
      </c>
      <c r="BY22" s="12">
        <f>IF('Données projet'!$A$114&gt;35,BY21+BX22-CG21,IF(A22&lt;'Données projet'!$A$114,$BV$205^A22,IF(A22='Données projet'!$A$114,'Données projet'!$B$114,BY21+BX22-CG21)))</f>
        <v>87.399999999999991</v>
      </c>
      <c r="BZ22" s="13">
        <f>BY22*VLOOKUP('Données projet'!$B$12,Paramètres!$A$1:$I$89,3,0)*VLOOKUP('Données projet'!$B$12,Paramètres!$A$1:$I$89,5,0)</f>
        <v>76.352640000000008</v>
      </c>
      <c r="CA22" s="13">
        <f t="shared" si="39"/>
        <v>21.242978155474471</v>
      </c>
      <c r="CB22" s="20">
        <f t="shared" si="10"/>
        <v>169.97903495411802</v>
      </c>
      <c r="CC22" s="59">
        <f t="shared" si="11"/>
        <v>449.86792384300691</v>
      </c>
      <c r="CD22" s="59">
        <f ca="1">AVERAGE(OFFSET($CC$3,0,0,'Données projet'!$E$12+1,1))-AVERAGE(OFFSET($H$3,0,0,'Données projet'!$E$12+1,1))</f>
        <v>383.46266660377637</v>
      </c>
      <c r="CE22" s="59">
        <f t="shared" si="40"/>
        <v>373.1287543230714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6.5941209007941408</v>
      </c>
      <c r="CN22" s="22">
        <f t="shared" si="12"/>
        <v>6.5941209007941408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1.8</v>
      </c>
      <c r="CT22" s="12">
        <f>IF('Données projet'!$A$140&gt;35,CT21+CS22-DB21,IF(A22&lt;'Données projet'!$A$140,$CQ$205^A22,IF(A22='Données projet'!$A$140,'Données projet'!$B$140,CT21+CS22-DB21)))</f>
        <v>12.507851446223583</v>
      </c>
      <c r="CU22" s="17">
        <f>CT22*VLOOKUP('Données projet'!$B$13,Paramètres!$A$1:$I$89,3,0)*VLOOKUP('Données projet'!$B$13,Paramètres!$A$1:$I$89,5,0)</f>
        <v>14.243941226959418</v>
      </c>
      <c r="CV22" s="13">
        <f t="shared" si="41"/>
        <v>4.8183648917727817</v>
      </c>
      <c r="CW22" s="20">
        <f t="shared" si="13"/>
        <v>33.200183156791915</v>
      </c>
      <c r="CX22" s="59">
        <f t="shared" si="14"/>
        <v>313.08907204568078</v>
      </c>
      <c r="CY22" s="59">
        <f ca="1">AVERAGE(OFFSET($CX$3,0,0,'Données projet'!$E$13+1,1))-AVERAGE(OFFSET($H$3,0,0,'Données projet'!$E$13+1,1))</f>
        <v>398.97653653651656</v>
      </c>
      <c r="CZ22" s="59">
        <f t="shared" si="42"/>
        <v>174.32967064896349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2.1</v>
      </c>
      <c r="DO22" s="12">
        <f>IF('Données projet'!$A$166&gt;35,DO21+DN22-DW21,IF(A22&lt;'Données projet'!$A$166,$DL$205^A22,IF(A22='Données projet'!$A$166,'Données projet'!$B$166,DO21+DN22-DW21)))</f>
        <v>34.840696297767764</v>
      </c>
      <c r="DP22" s="17">
        <f>DO22*VLOOKUP('Données projet'!$B$14,Paramètres!$A$1:$I$89,3,0)*VLOOKUP('Données projet'!$B$14,Paramètres!$A$1:$I$89,5,0)</f>
        <v>33.154406596955802</v>
      </c>
      <c r="DQ22" s="13">
        <f t="shared" si="43"/>
        <v>10.16488153381791</v>
      </c>
      <c r="DR22" s="20">
        <f t="shared" si="16"/>
        <v>75.447760161097548</v>
      </c>
      <c r="DS22" s="59">
        <f t="shared" si="17"/>
        <v>355.33664904998642</v>
      </c>
      <c r="DT22" s="59">
        <f ca="1">AVERAGE(OFFSET($DS$3,0,0,'Données projet'!$E$14+1,1))-AVERAGE(OFFSET($H$3,0,0,'Données projet'!$E$14+1,1))</f>
        <v>448.88533925504049</v>
      </c>
      <c r="DU22" s="59">
        <f t="shared" si="44"/>
        <v>259.66733848378163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16.8</v>
      </c>
      <c r="EJ22" s="12">
        <f>IF('Données projet'!$A$192&gt;35,EJ21+EI22-ER21,IF(A22&lt;'Données projet'!$A$192,$EG$205^A22,IF(A22='Données projet'!$A$192,'Données projet'!$B$192,EJ21+EI22-ER21)))</f>
        <v>181.20000000000005</v>
      </c>
      <c r="EK22" s="17">
        <f>EJ22*VLOOKUP('Données projet'!$B$15,Paramètres!$A$1:$I$89,3,0)*VLOOKUP('Données projet'!$B$15,Paramètres!$A$1:$I$89,5,0)</f>
        <v>91.303056000000026</v>
      </c>
      <c r="EL22" s="13">
        <f t="shared" si="45"/>
        <v>24.879227325764901</v>
      </c>
      <c r="EM22" s="20">
        <f t="shared" si="19"/>
        <v>202.35081012570723</v>
      </c>
      <c r="EN22" s="59">
        <f t="shared" si="20"/>
        <v>482.23969901459611</v>
      </c>
      <c r="EO22" s="59">
        <f ca="1">AVERAGE(OFFSET($EN$3,0,0,'Données projet'!$E$15+1,1))-AVERAGE(OFFSET($H$3,0,0,'Données projet'!$E$15+1,1))</f>
        <v>300.98794489079791</v>
      </c>
      <c r="EP22" s="59">
        <f t="shared" si="46"/>
        <v>444.94404092890767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13.6</v>
      </c>
      <c r="FE22" s="12">
        <f>IF('Données projet'!$A$218&gt;35,FE21+FD22-FM21,IF(A22&lt;'Données projet'!$A$218,$FB$205^A22,IF(A22='Données projet'!$A$218,'Données projet'!$B$218,FE21+FD22-FM21)))</f>
        <v>87.399999999999991</v>
      </c>
      <c r="FF22" s="17">
        <f>FE22*VLOOKUP('Données projet'!$B$16,Paramètres!$A$1:$I$89,3,0)*VLOOKUP('Données projet'!$B$16,Paramètres!$A$1:$I$89,5,0)</f>
        <v>70.898880000000005</v>
      </c>
      <c r="FG22" s="13">
        <f t="shared" si="47"/>
        <v>19.896515120568015</v>
      </c>
      <c r="FH22" s="20">
        <f t="shared" si="22"/>
        <v>158.13531316832263</v>
      </c>
      <c r="FI22" s="59">
        <f t="shared" si="23"/>
        <v>438.02420205721148</v>
      </c>
      <c r="FJ22" s="59">
        <f ca="1">AVERAGE(OFFSET($FI$3,0,0,'Données projet'!$E$16+1,1))-AVERAGE(OFFSET($H$3,0,0,'Données projet'!$E$16+1,1))</f>
        <v>358.75637627589799</v>
      </c>
      <c r="FK22" s="59">
        <f t="shared" si="48"/>
        <v>349.64821164483607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16.8</v>
      </c>
      <c r="FZ22" s="12">
        <f>IF('Données projet'!$A$244&gt;35,FZ21+FY22-GH21,IF(A22&lt;'Données projet'!$A$244,$FW$205^A22,IF(A22='Données projet'!$A$244,'Données projet'!$B$244,FZ21+FY22-GH21)))</f>
        <v>181.20000000000005</v>
      </c>
      <c r="GA22" s="17">
        <f>FZ22*VLOOKUP('Données projet'!$B$17,Paramètres!$A$1:$I$89,3,0)*VLOOKUP('Données projet'!$B$17,Paramètres!$A$1:$I$89,5,0)</f>
        <v>92.151072000000028</v>
      </c>
      <c r="GB22" s="13">
        <f t="shared" si="49"/>
        <v>25.083296454979664</v>
      </c>
      <c r="GC22" s="20">
        <f t="shared" si="25"/>
        <v>204.18319172575627</v>
      </c>
      <c r="GD22" s="59">
        <f t="shared" si="26"/>
        <v>484.07208061464513</v>
      </c>
      <c r="GE22" s="59">
        <f ca="1">AVERAGE(OFFSET($GD$3,0,0,'Données projet'!$E$17+1,1))-AVERAGE(OFFSET($H$3,0,0,'Données projet'!$E$17+1,1))</f>
        <v>303.49714356858993</v>
      </c>
      <c r="GF22" s="59">
        <f t="shared" si="50"/>
        <v>448.64727935823993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42.588000000000001</v>
      </c>
      <c r="P23" s="13">
        <f t="shared" si="33"/>
        <v>12.682073764365764</v>
      </c>
      <c r="Q23" s="20">
        <f t="shared" si="2"/>
        <v>96.262045139603686</v>
      </c>
      <c r="R23" s="59">
        <f t="shared" si="0"/>
        <v>377.37315625071483</v>
      </c>
      <c r="S23" s="59">
        <f ca="1">AVERAGE(OFFSET($R$3,0,0,'Données projet'!$E$9+1,1))-AVERAGE(OFFSET($H$3,0,0,'Données projet'!$E$9+1,1))</f>
        <v>475.52010215365254</v>
      </c>
      <c r="T23" s="59">
        <f t="shared" si="34"/>
        <v>273.91893734509262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1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38.001600000000003</v>
      </c>
      <c r="AK23" s="13">
        <f t="shared" si="35"/>
        <v>11.467401227090512</v>
      </c>
      <c r="AL23" s="20">
        <f t="shared" si="4"/>
        <v>86.158510470515978</v>
      </c>
      <c r="AM23" s="59">
        <f t="shared" si="5"/>
        <v>367.26962158162712</v>
      </c>
      <c r="AN23" s="59">
        <f ca="1">AVERAGE(OFFSET($AM$3,0,0,'Données projet'!$E$10+1,1))-AVERAGE(OFFSET($H$3,0,0,'Données projet'!$E$10+1,1))</f>
        <v>428.8856275972966</v>
      </c>
      <c r="AO23" s="59">
        <f t="shared" si="36"/>
        <v>248.96498044443103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35.380800000000001</v>
      </c>
      <c r="BF23" s="13">
        <f t="shared" si="37"/>
        <v>10.765721954933243</v>
      </c>
      <c r="BG23" s="20">
        <f t="shared" si="7"/>
        <v>80.371859071508723</v>
      </c>
      <c r="BH23" s="59">
        <f t="shared" si="8"/>
        <v>361.48297018261985</v>
      </c>
      <c r="BI23" s="59">
        <f ca="1">AVERAGE(OFFSET($BH$3,0,0,'Données projet'!$E$11+1,1))-AVERAGE(OFFSET($H$3,0,0,'Données projet'!$E$11+1,1))</f>
        <v>402.18557752041221</v>
      </c>
      <c r="BJ23" s="59">
        <f t="shared" si="38"/>
        <v>234.67565865251817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101</v>
      </c>
      <c r="BW23" s="12">
        <f>VLOOKUP(A23,'Données projet'!$A$113:$I$133,9,0)</f>
        <v>13.6</v>
      </c>
      <c r="BX23" s="12">
        <f t="array" ref="BX23">INDEX(BW:BW,MIN(IF(ISNUMBER(BW23:BW219),ROW(BW23:BW219),"")))</f>
        <v>13.6</v>
      </c>
      <c r="BY23" s="12">
        <f>IF('Données projet'!$A$114&gt;35,BY22+BX23-CG22,IF(A23&lt;'Données projet'!$A$114,$BV$205^A23,IF(A23='Données projet'!$A$114,'Données projet'!$B$114,BY22+BX23-CG22)))</f>
        <v>100.99999999999999</v>
      </c>
      <c r="BZ23" s="13">
        <f>BY23*VLOOKUP('Données projet'!$B$12,Paramètres!$A$1:$I$89,3,0)*VLOOKUP('Données projet'!$B$12,Paramètres!$A$1:$I$89,5,0)</f>
        <v>88.233599999999996</v>
      </c>
      <c r="CA23" s="13">
        <f t="shared" si="39"/>
        <v>24.138721634312098</v>
      </c>
      <c r="CB23" s="20">
        <f t="shared" si="10"/>
        <v>195.7151268464269</v>
      </c>
      <c r="CC23" s="59">
        <f t="shared" si="11"/>
        <v>476.82623795753807</v>
      </c>
      <c r="CD23" s="59">
        <f ca="1">AVERAGE(OFFSET($CC$3,0,0,'Données projet'!$E$12+1,1))-AVERAGE(OFFSET($H$3,0,0,'Données projet'!$E$12+1,1))</f>
        <v>383.46266660377637</v>
      </c>
      <c r="CE23" s="59">
        <f t="shared" si="40"/>
        <v>373.1287543230714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1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33.512026545889839</v>
      </c>
      <c r="CN23" s="22">
        <f t="shared" si="12"/>
        <v>33.512026545889839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1.8</v>
      </c>
      <c r="CT23" s="12">
        <f>IF('Données projet'!$A$140&gt;35,CT22+CS23-DB22,IF(A23&lt;'Données projet'!$A$140,$CQ$205^A23,IF(A23='Données projet'!$A$140,'Données projet'!$B$140,CT22+CS23-DB22)))</f>
        <v>14.286609467713813</v>
      </c>
      <c r="CU23" s="17">
        <f>CT23*VLOOKUP('Données projet'!$B$13,Paramètres!$A$1:$I$89,3,0)*VLOOKUP('Données projet'!$B$13,Paramètres!$A$1:$I$89,5,0)</f>
        <v>16.269590861832491</v>
      </c>
      <c r="CV23" s="13">
        <f t="shared" si="41"/>
        <v>5.4190662023679126</v>
      </c>
      <c r="CW23" s="20">
        <f t="shared" si="13"/>
        <v>37.774411053482368</v>
      </c>
      <c r="CX23" s="59">
        <f t="shared" si="14"/>
        <v>318.88552216459351</v>
      </c>
      <c r="CY23" s="59">
        <f ca="1">AVERAGE(OFFSET($CX$3,0,0,'Données projet'!$E$13+1,1))-AVERAGE(OFFSET($H$3,0,0,'Données projet'!$E$13+1,1))</f>
        <v>398.97653653651656</v>
      </c>
      <c r="CZ23" s="59">
        <f t="shared" si="42"/>
        <v>174.32967064896349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42</v>
      </c>
      <c r="DM23" s="12">
        <f>VLOOKUP(A23,'Données projet'!$A$165:$I$185,9,0)</f>
        <v>2.1</v>
      </c>
      <c r="DN23" s="12">
        <f t="array" ref="DN23">INDEX(DM:DM,MIN(IF(ISNUMBER(DM23:DM219),ROW(DM23:DM219),"")))</f>
        <v>2.1</v>
      </c>
      <c r="DO23" s="12">
        <f>IF('Données projet'!$A$166&gt;35,DO22+DN23-DW22,IF(A23&lt;'Données projet'!$A$166,$DL$205^A23,IF(A23='Données projet'!$A$166,'Données projet'!$B$166,DO22+DN23-DW22)))</f>
        <v>42</v>
      </c>
      <c r="DP23" s="17">
        <f>DO23*VLOOKUP('Données projet'!$B$14,Paramètres!$A$1:$I$89,3,0)*VLOOKUP('Données projet'!$B$14,Paramètres!$A$1:$I$89,5,0)</f>
        <v>39.967200000000005</v>
      </c>
      <c r="DQ23" s="13">
        <f t="shared" si="43"/>
        <v>11.989952848060872</v>
      </c>
      <c r="DR23" s="20">
        <f t="shared" si="16"/>
        <v>90.49204121037269</v>
      </c>
      <c r="DS23" s="59">
        <f t="shared" si="17"/>
        <v>371.60315232148383</v>
      </c>
      <c r="DT23" s="59">
        <f ca="1">AVERAGE(OFFSET($DS$3,0,0,'Données projet'!$E$14+1,1))-AVERAGE(OFFSET($H$3,0,0,'Données projet'!$E$14+1,1))</f>
        <v>448.88533925504049</v>
      </c>
      <c r="DU23" s="59">
        <f t="shared" si="44"/>
        <v>259.66733848378163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1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198</v>
      </c>
      <c r="EH23" s="12">
        <f>VLOOKUP(A23,'Données projet'!$A$191:$I$211,9,0)</f>
        <v>16.8</v>
      </c>
      <c r="EI23" s="12">
        <f t="array" ref="EI23">INDEX(EH:EH,MIN(IF(ISNUMBER(EH23:EH219),ROW(EH23:EH219),"")))</f>
        <v>16.8</v>
      </c>
      <c r="EJ23" s="12">
        <f>IF('Données projet'!$A$192&gt;35,EJ22+EI23-ER22,IF(A23&lt;'Données projet'!$A$192,$EG$205^A23,IF(A23='Données projet'!$A$192,'Données projet'!$B$192,EJ22+EI23-ER22)))</f>
        <v>198.00000000000006</v>
      </c>
      <c r="EK23" s="17">
        <f>EJ23*VLOOKUP('Données projet'!$B$15,Paramètres!$A$1:$I$89,3,0)*VLOOKUP('Données projet'!$B$15,Paramètres!$A$1:$I$89,5,0)</f>
        <v>99.768240000000034</v>
      </c>
      <c r="EL23" s="13">
        <f t="shared" si="45"/>
        <v>26.906776470360107</v>
      </c>
      <c r="EM23" s="20">
        <f t="shared" si="19"/>
        <v>220.62565368587721</v>
      </c>
      <c r="EN23" s="59">
        <f t="shared" si="20"/>
        <v>501.73676479698838</v>
      </c>
      <c r="EO23" s="59">
        <f ca="1">AVERAGE(OFFSET($EN$3,0,0,'Données projet'!$E$15+1,1))-AVERAGE(OFFSET($H$3,0,0,'Données projet'!$E$15+1,1))</f>
        <v>300.98794489079791</v>
      </c>
      <c r="EP23" s="59">
        <f t="shared" si="46"/>
        <v>444.94404092890767</v>
      </c>
      <c r="EQ23" s="15">
        <f>IF(ISNA(VLOOKUP(A23,'Données projet'!$A$191:$I$211,3,0)),0,VLOOKUP(A23,'Données projet'!$A$191:$I$211,3,0))</f>
        <v>4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101</v>
      </c>
      <c r="FC23" s="12">
        <f>VLOOKUP(A23,'Données projet'!$A$217:$I$237,9,0)</f>
        <v>13.6</v>
      </c>
      <c r="FD23" s="12">
        <f t="array" ref="FD23">INDEX(FC:FC,MIN(IF(ISNUMBER(FC23:FC219),ROW(FC23:FC219),"")))</f>
        <v>13.6</v>
      </c>
      <c r="FE23" s="12">
        <f>IF('Données projet'!$A$218&gt;35,FE22+FD23-FM22,IF(A23&lt;'Données projet'!$A$218,$FB$205^A23,IF(A23='Données projet'!$A$218,'Données projet'!$B$218,FE22+FD23-FM22)))</f>
        <v>100.99999999999999</v>
      </c>
      <c r="FF23" s="17">
        <f>FE23*VLOOKUP('Données projet'!$B$16,Paramètres!$A$1:$I$89,3,0)*VLOOKUP('Données projet'!$B$16,Paramètres!$A$1:$I$89,5,0)</f>
        <v>81.93119999999999</v>
      </c>
      <c r="FG23" s="13">
        <f t="shared" si="47"/>
        <v>22.608715052719766</v>
      </c>
      <c r="FH23" s="20">
        <f t="shared" si="22"/>
        <v>182.07368538348692</v>
      </c>
      <c r="FI23" s="59">
        <f t="shared" si="23"/>
        <v>463.18479649459806</v>
      </c>
      <c r="FJ23" s="59">
        <f ca="1">AVERAGE(OFFSET($FI$3,0,0,'Données projet'!$E$16+1,1))-AVERAGE(OFFSET($H$3,0,0,'Données projet'!$E$16+1,1))</f>
        <v>358.75637627589799</v>
      </c>
      <c r="FK23" s="59">
        <f t="shared" si="48"/>
        <v>349.64821164483607</v>
      </c>
      <c r="FL23" s="15">
        <f>IF(ISNA(VLOOKUP(A23,'Données projet'!$A$217:$I$237,3,0)),0,VLOOKUP(A23,'Données projet'!$A$217:$I$237,3,0))</f>
        <v>3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198</v>
      </c>
      <c r="FX23" s="12">
        <f>VLOOKUP(A23,'Données projet'!$A$243:$I$263,9,0)</f>
        <v>16.8</v>
      </c>
      <c r="FY23" s="12">
        <f t="array" ref="FY23">INDEX(FX:FX,MIN(IF(ISNUMBER(FX23:FX219),ROW(FX23:FX219),"")))</f>
        <v>16.8</v>
      </c>
      <c r="FZ23" s="12">
        <f>IF('Données projet'!$A$244&gt;35,FZ22+FY23-GH22,IF(A23&lt;'Données projet'!$A$244,$FW$205^A23,IF(A23='Données projet'!$A$244,'Données projet'!$B$244,FZ22+FY23-GH22)))</f>
        <v>198.00000000000006</v>
      </c>
      <c r="GA23" s="17">
        <f>FZ23*VLOOKUP('Données projet'!$B$17,Paramètres!$A$1:$I$89,3,0)*VLOOKUP('Données projet'!$B$17,Paramètres!$A$1:$I$89,5,0)</f>
        <v>100.69488000000003</v>
      </c>
      <c r="GB23" s="13">
        <f t="shared" si="49"/>
        <v>27.127476348711873</v>
      </c>
      <c r="GC23" s="20">
        <f t="shared" si="25"/>
        <v>222.6239373073399</v>
      </c>
      <c r="GD23" s="59">
        <f t="shared" si="26"/>
        <v>503.73504841845102</v>
      </c>
      <c r="GE23" s="59">
        <f ca="1">AVERAGE(OFFSET($GD$3,0,0,'Données projet'!$E$17+1,1))-AVERAGE(OFFSET($H$3,0,0,'Données projet'!$E$17+1,1))</f>
        <v>303.49714356858993</v>
      </c>
      <c r="GF23" s="59">
        <f t="shared" si="50"/>
        <v>448.64727935823993</v>
      </c>
      <c r="GG23" s="15">
        <f>IF(ISNA(VLOOKUP(A23,'Données projet'!$A$243:$I$263,3,0)),0,VLOOKUP(A23,'Données projet'!$A$243:$I$263,3,0))</f>
        <v>4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6.4</v>
      </c>
      <c r="N24" s="13">
        <f>IF('Données projet'!$A$36&gt;35,N23+M24-V23,IF(A24&lt;'Données projet'!$A$36,$K$205^A24,IF(A24='Données projet'!$A$36,'Données projet'!$B$36,N23+M24-V23)))</f>
        <v>48.4</v>
      </c>
      <c r="O24" s="13">
        <f>N24*VLOOKUP('Données projet'!$B$9,Paramètres!$A$1:$I$89,3,0)*VLOOKUP('Données projet'!$B$9,Paramètres!$A$1:$I$89,5,0)</f>
        <v>49.077600000000004</v>
      </c>
      <c r="P24" s="13">
        <f t="shared" si="33"/>
        <v>14.375288303998083</v>
      </c>
      <c r="Q24" s="20">
        <f t="shared" si="2"/>
        <v>110.51378046279666</v>
      </c>
      <c r="R24" s="59">
        <f t="shared" si="0"/>
        <v>392.84711379612997</v>
      </c>
      <c r="S24" s="59">
        <f ca="1">AVERAGE(OFFSET($R$3,0,0,'Données projet'!$E$9+1,1))-AVERAGE(OFFSET($H$3,0,0,'Données projet'!$E$9+1,1))</f>
        <v>475.52010215365254</v>
      </c>
      <c r="T24" s="59">
        <f t="shared" si="34"/>
        <v>273.91893734509262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</v>
      </c>
      <c r="AI24" s="13">
        <f>IF('Données projet'!$A$62&gt;35,AI23+AH24-AQ23,IF(A24&lt;'Données projet'!$A$62,$AF$205^A24,IF(A24='Données projet'!$A$62,'Données projet'!$B$62,AI23+AH24-AQ23)))</f>
        <v>48.4</v>
      </c>
      <c r="AJ24" s="13">
        <f>AI24*VLOOKUP('Données projet'!$B$10,Paramètres!$A$1:$I$89,3,0)*VLOOKUP('Données projet'!$B$10,Paramètres!$A$1:$I$89,5,0)</f>
        <v>43.792319999999997</v>
      </c>
      <c r="AK24" s="13">
        <f t="shared" si="35"/>
        <v>12.998441879453264</v>
      </c>
      <c r="AL24" s="20">
        <f t="shared" si="4"/>
        <v>98.910576940047747</v>
      </c>
      <c r="AM24" s="59">
        <f t="shared" si="5"/>
        <v>381.24391027338106</v>
      </c>
      <c r="AN24" s="59">
        <f ca="1">AVERAGE(OFFSET($AM$3,0,0,'Données projet'!$E$10+1,1))-AVERAGE(OFFSET($H$3,0,0,'Données projet'!$E$10+1,1))</f>
        <v>428.8856275972966</v>
      </c>
      <c r="AO24" s="59">
        <f t="shared" si="36"/>
        <v>248.96498044443103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6.4</v>
      </c>
      <c r="BD24" s="12">
        <f>IF('Données projet'!$A$88&gt;35,BD23+BC24-BL23,IF(A24&lt;'Données projet'!$A$88,$BA$205^A24,IF(A24='Données projet'!$A$88,'Données projet'!$B$88,BD23+BC24-BL23)))</f>
        <v>48.4</v>
      </c>
      <c r="BE24" s="13">
        <f>BD24*VLOOKUP('Données projet'!$B$11,Paramètres!$A$1:$I$89,3,0)*VLOOKUP('Données projet'!$B$11,Paramètres!$A$1:$I$89,5,0)</f>
        <v>40.77216</v>
      </c>
      <c r="BF24" s="13">
        <f t="shared" si="37"/>
        <v>12.203079699606745</v>
      </c>
      <c r="BG24" s="20">
        <f t="shared" si="7"/>
        <v>92.265209143481741</v>
      </c>
      <c r="BH24" s="59">
        <f t="shared" si="8"/>
        <v>374.59854247681506</v>
      </c>
      <c r="BI24" s="59">
        <f ca="1">AVERAGE(OFFSET($BH$3,0,0,'Données projet'!$E$11+1,1))-AVERAGE(OFFSET($H$3,0,0,'Données projet'!$E$11+1,1))</f>
        <v>402.18557752041221</v>
      </c>
      <c r="BJ24" s="59">
        <f t="shared" si="38"/>
        <v>234.67565865251817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80.799999999999983</v>
      </c>
      <c r="BZ24" s="13">
        <f>BY24*VLOOKUP('Données projet'!$B$12,Paramètres!$A$1:$I$89,3,0)*VLOOKUP('Données projet'!$B$12,Paramètres!$A$1:$I$89,5,0)</f>
        <v>70.586879999999994</v>
      </c>
      <c r="CA24" s="13">
        <f t="shared" si="39"/>
        <v>19.819129665411243</v>
      </c>
      <c r="CB24" s="20">
        <f t="shared" si="10"/>
        <v>157.45713350059123</v>
      </c>
      <c r="CC24" s="59">
        <f t="shared" si="11"/>
        <v>439.79046683392454</v>
      </c>
      <c r="CD24" s="59">
        <f ca="1">AVERAGE(OFFSET($CC$3,0,0,'Données projet'!$E$12+1,1))-AVERAGE(OFFSET($H$3,0,0,'Données projet'!$E$12+1,1))</f>
        <v>383.46266660377637</v>
      </c>
      <c r="CE24" s="59">
        <f t="shared" si="40"/>
        <v>373.1287543230714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23.696581221902299</v>
      </c>
      <c r="CN24" s="22">
        <f t="shared" si="12"/>
        <v>23.696581221902299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1.8</v>
      </c>
      <c r="CT24" s="12">
        <f>IF('Données projet'!$A$140&gt;35,CT23+CS24-DB23,IF(A24&lt;'Données projet'!$A$140,$CQ$205^A24,IF(A24='Données projet'!$A$140,'Données projet'!$B$140,CT23+CS24-DB23)))</f>
        <v>16.31832700927982</v>
      </c>
      <c r="CU24" s="17">
        <f>CT24*VLOOKUP('Données projet'!$B$13,Paramètres!$A$1:$I$89,3,0)*VLOOKUP('Données projet'!$B$13,Paramètres!$A$1:$I$89,5,0)</f>
        <v>18.583310798167862</v>
      </c>
      <c r="CV24" s="13">
        <f t="shared" si="41"/>
        <v>6.094656416700249</v>
      </c>
      <c r="CW24" s="20">
        <f t="shared" si="13"/>
        <v>42.980792899228625</v>
      </c>
      <c r="CX24" s="59">
        <f t="shared" si="14"/>
        <v>325.31412623256193</v>
      </c>
      <c r="CY24" s="59">
        <f ca="1">AVERAGE(OFFSET($CX$3,0,0,'Données projet'!$E$13+1,1))-AVERAGE(OFFSET($H$3,0,0,'Données projet'!$E$13+1,1))</f>
        <v>398.97653653651656</v>
      </c>
      <c r="CZ24" s="59">
        <f t="shared" si="42"/>
        <v>174.32967064896349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6.4</v>
      </c>
      <c r="DO24" s="12">
        <f>IF('Données projet'!$A$166&gt;35,DO23+DN24-DW23,IF(A24&lt;'Données projet'!$A$166,$DL$205^A24,IF(A24='Données projet'!$A$166,'Données projet'!$B$166,DO23+DN24-DW23)))</f>
        <v>48.4</v>
      </c>
      <c r="DP24" s="17">
        <f>DO24*VLOOKUP('Données projet'!$B$14,Paramètres!$A$1:$I$89,3,0)*VLOOKUP('Données projet'!$B$14,Paramètres!$A$1:$I$89,5,0)</f>
        <v>46.05744</v>
      </c>
      <c r="DQ24" s="13">
        <f t="shared" si="43"/>
        <v>13.590760639361219</v>
      </c>
      <c r="DR24" s="20">
        <f t="shared" si="16"/>
        <v>103.88728278022079</v>
      </c>
      <c r="DS24" s="59">
        <f t="shared" si="17"/>
        <v>386.22061611355412</v>
      </c>
      <c r="DT24" s="59">
        <f ca="1">AVERAGE(OFFSET($DS$3,0,0,'Données projet'!$E$14+1,1))-AVERAGE(OFFSET($H$3,0,0,'Données projet'!$E$14+1,1))</f>
        <v>448.88533925504049</v>
      </c>
      <c r="DU24" s="59">
        <f t="shared" si="44"/>
        <v>259.66733848378163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17.8</v>
      </c>
      <c r="EJ24" s="12">
        <f>IF('Données projet'!$A$192&gt;35,EJ23+EI24-ER23,IF(A24&lt;'Données projet'!$A$192,$EG$205^A24,IF(A24='Données projet'!$A$192,'Données projet'!$B$192,EJ23+EI24-ER23)))</f>
        <v>215.80000000000007</v>
      </c>
      <c r="EK24" s="17">
        <f>EJ24*VLOOKUP('Données projet'!$B$15,Paramètres!$A$1:$I$89,3,0)*VLOOKUP('Données projet'!$B$15,Paramètres!$A$1:$I$89,5,0)</f>
        <v>108.73730400000005</v>
      </c>
      <c r="EL24" s="13">
        <f t="shared" si="45"/>
        <v>29.033283937296126</v>
      </c>
      <c r="EM24" s="20">
        <f t="shared" si="19"/>
        <v>239.95044065745751</v>
      </c>
      <c r="EN24" s="59">
        <f t="shared" si="20"/>
        <v>522.28377399079079</v>
      </c>
      <c r="EO24" s="59">
        <f ca="1">AVERAGE(OFFSET($EN$3,0,0,'Données projet'!$E$15+1,1))-AVERAGE(OFFSET($H$3,0,0,'Données projet'!$E$15+1,1))</f>
        <v>300.98794489079791</v>
      </c>
      <c r="EP24" s="59">
        <f t="shared" si="46"/>
        <v>444.94404092890767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80.799999999999983</v>
      </c>
      <c r="FF24" s="17">
        <f>FE24*VLOOKUP('Données projet'!$B$16,Paramètres!$A$1:$I$89,3,0)*VLOOKUP('Données projet'!$B$16,Paramètres!$A$1:$I$89,5,0)</f>
        <v>65.544959999999989</v>
      </c>
      <c r="FG24" s="13">
        <f t="shared" si="47"/>
        <v>18.562915716350755</v>
      </c>
      <c r="FH24" s="20">
        <f t="shared" si="22"/>
        <v>146.4878835393109</v>
      </c>
      <c r="FI24" s="59">
        <f t="shared" si="23"/>
        <v>428.82121687264419</v>
      </c>
      <c r="FJ24" s="59">
        <f ca="1">AVERAGE(OFFSET($FI$3,0,0,'Données projet'!$E$16+1,1))-AVERAGE(OFFSET($H$3,0,0,'Données projet'!$E$16+1,1))</f>
        <v>358.75637627589799</v>
      </c>
      <c r="FK24" s="59">
        <f t="shared" si="48"/>
        <v>349.64821164483607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17.8</v>
      </c>
      <c r="FZ24" s="12">
        <f>IF('Données projet'!$A$244&gt;35,FZ23+FY24-GH23,IF(A24&lt;'Données projet'!$A$244,$FW$205^A24,IF(A24='Données projet'!$A$244,'Données projet'!$B$244,FZ23+FY24-GH23)))</f>
        <v>215.80000000000007</v>
      </c>
      <c r="GA24" s="17">
        <f>FZ24*VLOOKUP('Données projet'!$B$17,Paramètres!$A$1:$I$89,3,0)*VLOOKUP('Données projet'!$B$17,Paramètres!$A$1:$I$89,5,0)</f>
        <v>109.74724800000004</v>
      </c>
      <c r="GB24" s="13">
        <f t="shared" si="49"/>
        <v>29.271426259553571</v>
      </c>
      <c r="GC24" s="20">
        <f t="shared" si="25"/>
        <v>242.12419100205588</v>
      </c>
      <c r="GD24" s="59">
        <f t="shared" si="26"/>
        <v>524.45752433538917</v>
      </c>
      <c r="GE24" s="59">
        <f ca="1">AVERAGE(OFFSET($GD$3,0,0,'Données projet'!$E$17+1,1))-AVERAGE(OFFSET($H$3,0,0,'Données projet'!$E$17+1,1))</f>
        <v>303.49714356858993</v>
      </c>
      <c r="GF24" s="59">
        <f t="shared" si="50"/>
        <v>448.64727935823993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6.4</v>
      </c>
      <c r="N25" s="13">
        <f>IF('Données projet'!$A$36&gt;35,N24+M25-V24,IF(A25&lt;'Données projet'!$A$36,$K$205^A25,IF(A25='Données projet'!$A$36,'Données projet'!$B$36,N24+M25-V24)))</f>
        <v>54.8</v>
      </c>
      <c r="O25" s="13">
        <f>N25*VLOOKUP('Données projet'!$B$9,Paramètres!$A$1:$I$89,3,0)*VLOOKUP('Données projet'!$B$9,Paramètres!$A$1:$I$89,5,0)</f>
        <v>55.5672</v>
      </c>
      <c r="P25" s="13">
        <f t="shared" si="33"/>
        <v>16.042561149995841</v>
      </c>
      <c r="Q25" s="20">
        <f t="shared" si="2"/>
        <v>124.72033400290944</v>
      </c>
      <c r="R25" s="59">
        <f t="shared" si="0"/>
        <v>408.275889558465</v>
      </c>
      <c r="S25" s="59">
        <f ca="1">AVERAGE(OFFSET($R$3,0,0,'Données projet'!$E$9+1,1))-AVERAGE(OFFSET($H$3,0,0,'Données projet'!$E$9+1,1))</f>
        <v>475.52010215365254</v>
      </c>
      <c r="T25" s="59">
        <f t="shared" si="34"/>
        <v>273.91893734509262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</v>
      </c>
      <c r="AI25" s="13">
        <f>IF('Données projet'!$A$62&gt;35,AI24+AH25-AQ24,IF(A25&lt;'Données projet'!$A$62,$AF$205^A25,IF(A25='Données projet'!$A$62,'Données projet'!$B$62,AI24+AH25-AQ24)))</f>
        <v>54.8</v>
      </c>
      <c r="AJ25" s="13">
        <f>AI25*VLOOKUP('Données projet'!$B$10,Paramètres!$A$1:$I$89,3,0)*VLOOKUP('Données projet'!$B$10,Paramètres!$A$1:$I$89,5,0)</f>
        <v>49.583039999999997</v>
      </c>
      <c r="AK25" s="13">
        <f t="shared" si="35"/>
        <v>14.506025499871168</v>
      </c>
      <c r="AL25" s="20">
        <f t="shared" si="4"/>
        <v>111.62178907894229</v>
      </c>
      <c r="AM25" s="59">
        <f t="shared" si="5"/>
        <v>395.17734463449784</v>
      </c>
      <c r="AN25" s="59">
        <f ca="1">AVERAGE(OFFSET($AM$3,0,0,'Données projet'!$E$10+1,1))-AVERAGE(OFFSET($H$3,0,0,'Données projet'!$E$10+1,1))</f>
        <v>428.8856275972966</v>
      </c>
      <c r="AO25" s="59">
        <f t="shared" si="36"/>
        <v>248.96498044443103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6.4</v>
      </c>
      <c r="BD25" s="12">
        <f>IF('Données projet'!$A$88&gt;35,BD24+BC25-BL24,IF(A25&lt;'Données projet'!$A$88,$BA$205^A25,IF(A25='Données projet'!$A$88,'Données projet'!$B$88,BD24+BC25-BL24)))</f>
        <v>54.8</v>
      </c>
      <c r="BE25" s="13">
        <f>BD25*VLOOKUP('Données projet'!$B$11,Paramètres!$A$1:$I$89,3,0)*VLOOKUP('Données projet'!$B$11,Paramètres!$A$1:$I$89,5,0)</f>
        <v>46.163519999999998</v>
      </c>
      <c r="BF25" s="13">
        <f t="shared" si="37"/>
        <v>13.618415725600899</v>
      </c>
      <c r="BG25" s="20">
        <f t="shared" si="7"/>
        <v>104.12020472208822</v>
      </c>
      <c r="BH25" s="59">
        <f t="shared" si="8"/>
        <v>387.67576027764375</v>
      </c>
      <c r="BI25" s="59">
        <f ca="1">AVERAGE(OFFSET($BH$3,0,0,'Données projet'!$E$11+1,1))-AVERAGE(OFFSET($H$3,0,0,'Données projet'!$E$11+1,1))</f>
        <v>402.18557752041221</v>
      </c>
      <c r="BJ25" s="59">
        <f t="shared" si="38"/>
        <v>234.67565865251817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95.59999999999998</v>
      </c>
      <c r="BZ25" s="13">
        <f>BY25*VLOOKUP('Données projet'!$B$12,Paramètres!$A$1:$I$89,3,0)*VLOOKUP('Données projet'!$B$12,Paramètres!$A$1:$I$89,5,0)</f>
        <v>83.516159999999999</v>
      </c>
      <c r="CA25" s="13">
        <f t="shared" si="39"/>
        <v>22.994739515768853</v>
      </c>
      <c r="CB25" s="20">
        <f t="shared" si="10"/>
        <v>185.5064833232974</v>
      </c>
      <c r="CC25" s="59">
        <f t="shared" si="11"/>
        <v>469.06203887885295</v>
      </c>
      <c r="CD25" s="59">
        <f ca="1">AVERAGE(OFFSET($CC$3,0,0,'Données projet'!$E$12+1,1))-AVERAGE(OFFSET($H$3,0,0,'Données projet'!$E$12+1,1))</f>
        <v>383.46266660377637</v>
      </c>
      <c r="CE25" s="59">
        <f t="shared" si="40"/>
        <v>373.1287543230714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16.756013272944923</v>
      </c>
      <c r="CN25" s="22">
        <f t="shared" si="12"/>
        <v>16.756013272944923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1.8</v>
      </c>
      <c r="CT25" s="12">
        <f>IF('Données projet'!$A$140&gt;35,CT24+CS25-DB24,IF(A25&lt;'Données projet'!$A$140,$CQ$205^A25,IF(A25='Données projet'!$A$140,'Données projet'!$B$140,CT24+CS25-DB24)))</f>
        <v>18.63897777730768</v>
      </c>
      <c r="CU25" s="17">
        <f>CT25*VLOOKUP('Données projet'!$B$13,Paramètres!$A$1:$I$89,3,0)*VLOOKUP('Données projet'!$B$13,Paramètres!$A$1:$I$89,5,0)</f>
        <v>21.226067892797985</v>
      </c>
      <c r="CV25" s="13">
        <f t="shared" si="41"/>
        <v>6.8544718684917951</v>
      </c>
      <c r="CW25" s="20">
        <f t="shared" si="13"/>
        <v>48.906940084246365</v>
      </c>
      <c r="CX25" s="59">
        <f t="shared" si="14"/>
        <v>332.46249563980189</v>
      </c>
      <c r="CY25" s="59">
        <f ca="1">AVERAGE(OFFSET($CX$3,0,0,'Données projet'!$E$13+1,1))-AVERAGE(OFFSET($H$3,0,0,'Données projet'!$E$13+1,1))</f>
        <v>398.97653653651656</v>
      </c>
      <c r="CZ25" s="59">
        <f t="shared" si="42"/>
        <v>174.32967064896349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6.4</v>
      </c>
      <c r="DO25" s="12">
        <f>IF('Données projet'!$A$166&gt;35,DO24+DN25-DW24,IF(A25&lt;'Données projet'!$A$166,$DL$205^A25,IF(A25='Données projet'!$A$166,'Données projet'!$B$166,DO24+DN25-DW24)))</f>
        <v>54.8</v>
      </c>
      <c r="DP25" s="17">
        <f>DO25*VLOOKUP('Données projet'!$B$14,Paramètres!$A$1:$I$89,3,0)*VLOOKUP('Données projet'!$B$14,Paramètres!$A$1:$I$89,5,0)</f>
        <v>52.147679999999994</v>
      </c>
      <c r="DQ25" s="13">
        <f t="shared" si="43"/>
        <v>15.167042498289927</v>
      </c>
      <c r="DR25" s="20">
        <f t="shared" si="16"/>
        <v>117.23980835118829</v>
      </c>
      <c r="DS25" s="59">
        <f t="shared" si="17"/>
        <v>400.79536390674383</v>
      </c>
      <c r="DT25" s="59">
        <f ca="1">AVERAGE(OFFSET($DS$3,0,0,'Données projet'!$E$14+1,1))-AVERAGE(OFFSET($H$3,0,0,'Données projet'!$E$14+1,1))</f>
        <v>448.88533925504049</v>
      </c>
      <c r="DU25" s="59">
        <f t="shared" si="44"/>
        <v>259.66733848378163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17.8</v>
      </c>
      <c r="EJ25" s="12">
        <f>IF('Données projet'!$A$192&gt;35,EJ24+EI25-ER24,IF(A25&lt;'Données projet'!$A$192,$EG$205^A25,IF(A25='Données projet'!$A$192,'Données projet'!$B$192,EJ24+EI25-ER24)))</f>
        <v>233.60000000000008</v>
      </c>
      <c r="EK25" s="17">
        <f>EJ25*VLOOKUP('Données projet'!$B$15,Paramètres!$A$1:$I$89,3,0)*VLOOKUP('Données projet'!$B$15,Paramètres!$A$1:$I$89,5,0)</f>
        <v>117.70636800000004</v>
      </c>
      <c r="EL25" s="13">
        <f t="shared" si="45"/>
        <v>31.139447933010782</v>
      </c>
      <c r="EM25" s="20">
        <f t="shared" si="19"/>
        <v>259.23979608332712</v>
      </c>
      <c r="EN25" s="59">
        <f t="shared" si="20"/>
        <v>542.79535163888272</v>
      </c>
      <c r="EO25" s="59">
        <f ca="1">AVERAGE(OFFSET($EN$3,0,0,'Données projet'!$E$15+1,1))-AVERAGE(OFFSET($H$3,0,0,'Données projet'!$E$15+1,1))</f>
        <v>300.98794489079791</v>
      </c>
      <c r="EP25" s="59">
        <f t="shared" si="46"/>
        <v>444.94404092890767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95.59999999999998</v>
      </c>
      <c r="FF25" s="17">
        <f>FE25*VLOOKUP('Données projet'!$B$16,Paramètres!$A$1:$I$89,3,0)*VLOOKUP('Données projet'!$B$16,Paramètres!$A$1:$I$89,5,0)</f>
        <v>77.550719999999984</v>
      </c>
      <c r="FG25" s="13">
        <f t="shared" si="47"/>
        <v>21.537242994862879</v>
      </c>
      <c r="FH25" s="20">
        <f t="shared" si="22"/>
        <v>172.5782022160528</v>
      </c>
      <c r="FI25" s="59">
        <f t="shared" si="23"/>
        <v>456.13375777160832</v>
      </c>
      <c r="FJ25" s="59">
        <f ca="1">AVERAGE(OFFSET($FI$3,0,0,'Données projet'!$E$16+1,1))-AVERAGE(OFFSET($H$3,0,0,'Données projet'!$E$16+1,1))</f>
        <v>358.75637627589799</v>
      </c>
      <c r="FK25" s="59">
        <f t="shared" si="48"/>
        <v>349.64821164483607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17.8</v>
      </c>
      <c r="FZ25" s="12">
        <f>IF('Données projet'!$A$244&gt;35,FZ24+FY25-GH24,IF(A25&lt;'Données projet'!$A$244,$FW$205^A25,IF(A25='Données projet'!$A$244,'Données projet'!$B$244,FZ24+FY25-GH24)))</f>
        <v>233.60000000000008</v>
      </c>
      <c r="GA25" s="17">
        <f>FZ25*VLOOKUP('Données projet'!$B$17,Paramètres!$A$1:$I$89,3,0)*VLOOKUP('Données projet'!$B$17,Paramètres!$A$1:$I$89,5,0)</f>
        <v>118.79961600000004</v>
      </c>
      <c r="GB25" s="13">
        <f t="shared" si="49"/>
        <v>31.39486583408587</v>
      </c>
      <c r="GC25" s="20">
        <f t="shared" si="25"/>
        <v>261.58872252769964</v>
      </c>
      <c r="GD25" s="59">
        <f t="shared" si="26"/>
        <v>545.14427808325513</v>
      </c>
      <c r="GE25" s="59">
        <f ca="1">AVERAGE(OFFSET($GD$3,0,0,'Données projet'!$E$17+1,1))-AVERAGE(OFFSET($H$3,0,0,'Données projet'!$E$17+1,1))</f>
        <v>303.49714356858993</v>
      </c>
      <c r="GF25" s="59">
        <f t="shared" si="50"/>
        <v>448.64727935823993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6.4</v>
      </c>
      <c r="N26" s="13">
        <f>IF('Données projet'!$A$36&gt;35,N25+M26-V25,IF(A26&lt;'Données projet'!$A$36,$K$205^A26,IF(A26='Données projet'!$A$36,'Données projet'!$B$36,N25+M26-V25)))</f>
        <v>61.199999999999996</v>
      </c>
      <c r="O26" s="13">
        <f>N26*VLOOKUP('Données projet'!$B$9,Paramètres!$A$1:$I$89,3,0)*VLOOKUP('Données projet'!$B$9,Paramètres!$A$1:$I$89,5,0)</f>
        <v>62.056800000000003</v>
      </c>
      <c r="P26" s="13">
        <f t="shared" si="33"/>
        <v>17.687268087658364</v>
      </c>
      <c r="Q26" s="20">
        <f t="shared" si="2"/>
        <v>138.88758525267164</v>
      </c>
      <c r="R26" s="59">
        <f t="shared" si="0"/>
        <v>423.66536303044938</v>
      </c>
      <c r="S26" s="59">
        <f ca="1">AVERAGE(OFFSET($R$3,0,0,'Données projet'!$E$9+1,1))-AVERAGE(OFFSET($H$3,0,0,'Données projet'!$E$9+1,1))</f>
        <v>475.52010215365254</v>
      </c>
      <c r="T26" s="59">
        <f t="shared" si="34"/>
        <v>273.91893734509262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</v>
      </c>
      <c r="AI26" s="13">
        <f>IF('Données projet'!$A$62&gt;35,AI25+AH26-AQ25,IF(A26&lt;'Données projet'!$A$62,$AF$205^A26,IF(A26='Données projet'!$A$62,'Données projet'!$B$62,AI25+AH26-AQ25)))</f>
        <v>61.199999999999996</v>
      </c>
      <c r="AJ26" s="13">
        <f>AI26*VLOOKUP('Données projet'!$B$10,Paramètres!$A$1:$I$89,3,0)*VLOOKUP('Données projet'!$B$10,Paramètres!$A$1:$I$89,5,0)</f>
        <v>55.373759999999997</v>
      </c>
      <c r="AK26" s="13">
        <f t="shared" si="35"/>
        <v>15.993204545316377</v>
      </c>
      <c r="AL26" s="20">
        <f t="shared" si="4"/>
        <v>124.29746324975936</v>
      </c>
      <c r="AM26" s="59">
        <f t="shared" si="5"/>
        <v>409.07524102753712</v>
      </c>
      <c r="AN26" s="59">
        <f ca="1">AVERAGE(OFFSET($AM$3,0,0,'Données projet'!$E$10+1,1))-AVERAGE(OFFSET($H$3,0,0,'Données projet'!$E$10+1,1))</f>
        <v>428.8856275972966</v>
      </c>
      <c r="AO26" s="59">
        <f t="shared" si="36"/>
        <v>248.96498044443103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6.4</v>
      </c>
      <c r="BD26" s="12">
        <f>IF('Données projet'!$A$88&gt;35,BD25+BC26-BL25,IF(A26&lt;'Données projet'!$A$88,$BA$205^A26,IF(A26='Données projet'!$A$88,'Données projet'!$B$88,BD25+BC26-BL25)))</f>
        <v>61.199999999999996</v>
      </c>
      <c r="BE26" s="13">
        <f>BD26*VLOOKUP('Données projet'!$B$11,Paramètres!$A$1:$I$89,3,0)*VLOOKUP('Données projet'!$B$11,Paramètres!$A$1:$I$89,5,0)</f>
        <v>51.554880000000004</v>
      </c>
      <c r="BF26" s="13">
        <f t="shared" si="37"/>
        <v>15.014595712976156</v>
      </c>
      <c r="BG26" s="20">
        <f t="shared" si="7"/>
        <v>115.94183686676679</v>
      </c>
      <c r="BH26" s="59">
        <f t="shared" si="8"/>
        <v>400.71961464454455</v>
      </c>
      <c r="BI26" s="59">
        <f ca="1">AVERAGE(OFFSET($BH$3,0,0,'Données projet'!$E$11+1,1))-AVERAGE(OFFSET($H$3,0,0,'Données projet'!$E$11+1,1))</f>
        <v>402.18557752041221</v>
      </c>
      <c r="BJ26" s="59">
        <f t="shared" si="38"/>
        <v>234.67565865251817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110.39999999999998</v>
      </c>
      <c r="BZ26" s="13">
        <f>BY26*VLOOKUP('Données projet'!$B$12,Paramètres!$A$1:$I$89,3,0)*VLOOKUP('Données projet'!$B$12,Paramètres!$A$1:$I$89,5,0)</f>
        <v>96.445439999999991</v>
      </c>
      <c r="CA26" s="13">
        <f t="shared" si="39"/>
        <v>26.113397153228323</v>
      </c>
      <c r="CB26" s="20">
        <f t="shared" si="10"/>
        <v>213.45664137520598</v>
      </c>
      <c r="CC26" s="59">
        <f t="shared" si="11"/>
        <v>498.23441915298372</v>
      </c>
      <c r="CD26" s="59">
        <f ca="1">AVERAGE(OFFSET($CC$3,0,0,'Données projet'!$E$12+1,1))-AVERAGE(OFFSET($H$3,0,0,'Données projet'!$E$12+1,1))</f>
        <v>383.46266660377637</v>
      </c>
      <c r="CE26" s="59">
        <f t="shared" si="40"/>
        <v>373.1287543230714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11.848290610951153</v>
      </c>
      <c r="CN26" s="22">
        <f t="shared" si="12"/>
        <v>11.848290610951153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1.8</v>
      </c>
      <c r="CT26" s="12">
        <f>IF('Données projet'!$A$140&gt;35,CT25+CS26-DB25,IF(A26&lt;'Données projet'!$A$140,$CQ$205^A26,IF(A26='Données projet'!$A$140,'Données projet'!$B$140,CT25+CS26-DB25)))</f>
        <v>21.289651346330135</v>
      </c>
      <c r="CU26" s="17">
        <f>CT26*VLOOKUP('Données projet'!$B$13,Paramètres!$A$1:$I$89,3,0)*VLOOKUP('Données projet'!$B$13,Paramètres!$A$1:$I$89,5,0)</f>
        <v>24.244654953200758</v>
      </c>
      <c r="CV26" s="13">
        <f t="shared" si="41"/>
        <v>7.7090128439731203</v>
      </c>
      <c r="CW26" s="20">
        <f t="shared" si="13"/>
        <v>55.652638080077843</v>
      </c>
      <c r="CX26" s="59">
        <f t="shared" si="14"/>
        <v>340.43041585785562</v>
      </c>
      <c r="CY26" s="59">
        <f ca="1">AVERAGE(OFFSET($CX$3,0,0,'Données projet'!$E$13+1,1))-AVERAGE(OFFSET($H$3,0,0,'Données projet'!$E$13+1,1))</f>
        <v>398.97653653651656</v>
      </c>
      <c r="CZ26" s="59">
        <f t="shared" si="42"/>
        <v>174.32967064896349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6.4</v>
      </c>
      <c r="DO26" s="12">
        <f>IF('Données projet'!$A$166&gt;35,DO25+DN26-DW25,IF(A26&lt;'Données projet'!$A$166,$DL$205^A26,IF(A26='Données projet'!$A$166,'Données projet'!$B$166,DO25+DN26-DW25)))</f>
        <v>61.199999999999996</v>
      </c>
      <c r="DP26" s="17">
        <f>DO26*VLOOKUP('Données projet'!$B$14,Paramètres!$A$1:$I$89,3,0)*VLOOKUP('Données projet'!$B$14,Paramètres!$A$1:$I$89,5,0)</f>
        <v>58.237919999999995</v>
      </c>
      <c r="DQ26" s="13">
        <f t="shared" si="43"/>
        <v>16.72198997753117</v>
      </c>
      <c r="DR26" s="20">
        <f t="shared" si="16"/>
        <v>130.55517654420012</v>
      </c>
      <c r="DS26" s="59">
        <f t="shared" si="17"/>
        <v>415.33295432197792</v>
      </c>
      <c r="DT26" s="59">
        <f ca="1">AVERAGE(OFFSET($DS$3,0,0,'Données projet'!$E$14+1,1))-AVERAGE(OFFSET($H$3,0,0,'Données projet'!$E$14+1,1))</f>
        <v>448.88533925504049</v>
      </c>
      <c r="DU26" s="59">
        <f t="shared" si="44"/>
        <v>259.66733848378163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17.8</v>
      </c>
      <c r="EJ26" s="12">
        <f>IF('Données projet'!$A$192&gt;35,EJ25+EI26-ER25,IF(A26&lt;'Données projet'!$A$192,$EG$205^A26,IF(A26='Données projet'!$A$192,'Données projet'!$B$192,EJ25+EI26-ER25)))</f>
        <v>251.40000000000009</v>
      </c>
      <c r="EK26" s="17">
        <f>EJ26*VLOOKUP('Données projet'!$B$15,Paramètres!$A$1:$I$89,3,0)*VLOOKUP('Données projet'!$B$15,Paramètres!$A$1:$I$89,5,0)</f>
        <v>126.67543200000006</v>
      </c>
      <c r="EL26" s="13">
        <f t="shared" si="45"/>
        <v>33.226994857047842</v>
      </c>
      <c r="EM26" s="20">
        <f t="shared" si="19"/>
        <v>278.49672677602507</v>
      </c>
      <c r="EN26" s="59">
        <f t="shared" si="20"/>
        <v>563.2745045538029</v>
      </c>
      <c r="EO26" s="59">
        <f ca="1">AVERAGE(OFFSET($EN$3,0,0,'Données projet'!$E$15+1,1))-AVERAGE(OFFSET($H$3,0,0,'Données projet'!$E$15+1,1))</f>
        <v>300.98794489079791</v>
      </c>
      <c r="EP26" s="59">
        <f t="shared" si="46"/>
        <v>444.94404092890767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110.39999999999998</v>
      </c>
      <c r="FF26" s="17">
        <f>FE26*VLOOKUP('Données projet'!$B$16,Paramètres!$A$1:$I$89,3,0)*VLOOKUP('Données projet'!$B$16,Paramètres!$A$1:$I$89,5,0)</f>
        <v>89.556479999999979</v>
      </c>
      <c r="FG26" s="13">
        <f t="shared" si="47"/>
        <v>24.458227914465418</v>
      </c>
      <c r="FH26" s="20">
        <f t="shared" si="22"/>
        <v>198.57561628436054</v>
      </c>
      <c r="FI26" s="59">
        <f t="shared" si="23"/>
        <v>483.35339406213831</v>
      </c>
      <c r="FJ26" s="59">
        <f ca="1">AVERAGE(OFFSET($FI$3,0,0,'Données projet'!$E$16+1,1))-AVERAGE(OFFSET($H$3,0,0,'Données projet'!$E$16+1,1))</f>
        <v>358.75637627589799</v>
      </c>
      <c r="FK26" s="59">
        <f t="shared" si="48"/>
        <v>349.64821164483607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17.8</v>
      </c>
      <c r="FZ26" s="12">
        <f>IF('Données projet'!$A$244&gt;35,FZ25+FY26-GH25,IF(A26&lt;'Données projet'!$A$244,$FW$205^A26,IF(A26='Données projet'!$A$244,'Données projet'!$B$244,FZ25+FY26-GH25)))</f>
        <v>251.40000000000009</v>
      </c>
      <c r="GA26" s="17">
        <f>FZ26*VLOOKUP('Données projet'!$B$17,Paramètres!$A$1:$I$89,3,0)*VLOOKUP('Données projet'!$B$17,Paramètres!$A$1:$I$89,5,0)</f>
        <v>127.85198400000006</v>
      </c>
      <c r="GB26" s="13">
        <f t="shared" si="49"/>
        <v>33.499535632455235</v>
      </c>
      <c r="GC26" s="20">
        <f t="shared" si="25"/>
        <v>281.02056335985958</v>
      </c>
      <c r="GD26" s="59">
        <f t="shared" si="26"/>
        <v>565.79834113763741</v>
      </c>
      <c r="GE26" s="59">
        <f ca="1">AVERAGE(OFFSET($GD$3,0,0,'Données projet'!$E$17+1,1))-AVERAGE(OFFSET($H$3,0,0,'Données projet'!$E$17+1,1))</f>
        <v>303.49714356858993</v>
      </c>
      <c r="GF26" s="59">
        <f t="shared" si="50"/>
        <v>448.64727935823993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6.4</v>
      </c>
      <c r="N27" s="13">
        <f>IF('Données projet'!$A$36&gt;35,N26+M27-V26,IF(A27&lt;'Données projet'!$A$36,$K$205^A27,IF(A27='Données projet'!$A$36,'Données projet'!$B$36,N26+M27-V26)))</f>
        <v>67.599999999999994</v>
      </c>
      <c r="O27" s="13">
        <f>N27*VLOOKUP('Données projet'!$B$9,Paramètres!$A$1:$I$89,3,0)*VLOOKUP('Données projet'!$B$9,Paramètres!$A$1:$I$89,5,0)</f>
        <v>68.546400000000006</v>
      </c>
      <c r="P27" s="13">
        <f t="shared" si="33"/>
        <v>19.312037783466117</v>
      </c>
      <c r="Q27" s="20">
        <f t="shared" si="2"/>
        <v>153.02011247287015</v>
      </c>
      <c r="R27" s="59">
        <f t="shared" si="0"/>
        <v>439.02011247287015</v>
      </c>
      <c r="S27" s="59">
        <f ca="1">AVERAGE(OFFSET($R$3,0,0,'Données projet'!$E$9+1,1))-AVERAGE(OFFSET($H$3,0,0,'Données projet'!$E$9+1,1))</f>
        <v>475.52010215365254</v>
      </c>
      <c r="T27" s="59">
        <f t="shared" si="34"/>
        <v>273.91893734509262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</v>
      </c>
      <c r="AI27" s="13">
        <f>IF('Données projet'!$A$62&gt;35,AI26+AH27-AQ26,IF(A27&lt;'Données projet'!$A$62,$AF$205^A27,IF(A27='Données projet'!$A$62,'Données projet'!$B$62,AI26+AH27-AQ26)))</f>
        <v>67.599999999999994</v>
      </c>
      <c r="AJ27" s="13">
        <f>AI27*VLOOKUP('Données projet'!$B$10,Paramètres!$A$1:$I$89,3,0)*VLOOKUP('Données projet'!$B$10,Paramètres!$A$1:$I$89,5,0)</f>
        <v>61.16447999999999</v>
      </c>
      <c r="AK27" s="13">
        <f t="shared" si="35"/>
        <v>17.462355912011439</v>
      </c>
      <c r="AL27" s="20">
        <f t="shared" si="4"/>
        <v>136.94173921341991</v>
      </c>
      <c r="AM27" s="59">
        <f t="shared" si="5"/>
        <v>422.94173921341991</v>
      </c>
      <c r="AN27" s="59">
        <f ca="1">AVERAGE(OFFSET($AM$3,0,0,'Données projet'!$E$10+1,1))-AVERAGE(OFFSET($H$3,0,0,'Données projet'!$E$10+1,1))</f>
        <v>428.8856275972966</v>
      </c>
      <c r="AO27" s="59">
        <f t="shared" si="36"/>
        <v>248.96498044443103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6.4</v>
      </c>
      <c r="BD27" s="12">
        <f>IF('Données projet'!$A$88&gt;35,BD26+BC27-BL26,IF(A27&lt;'Données projet'!$A$88,$BA$205^A27,IF(A27='Données projet'!$A$88,'Données projet'!$B$88,BD26+BC27-BL26)))</f>
        <v>67.599999999999994</v>
      </c>
      <c r="BE27" s="13">
        <f>BD27*VLOOKUP('Données projet'!$B$11,Paramètres!$A$1:$I$89,3,0)*VLOOKUP('Données projet'!$B$11,Paramètres!$A$1:$I$89,5,0)</f>
        <v>56.946239999999996</v>
      </c>
      <c r="BF27" s="13">
        <f t="shared" si="37"/>
        <v>16.393851117957059</v>
      </c>
      <c r="BG27" s="20">
        <f t="shared" si="7"/>
        <v>127.73399203044187</v>
      </c>
      <c r="BH27" s="59">
        <f t="shared" si="8"/>
        <v>413.73399203044187</v>
      </c>
      <c r="BI27" s="59">
        <f ca="1">AVERAGE(OFFSET($BH$3,0,0,'Données projet'!$E$11+1,1))-AVERAGE(OFFSET($H$3,0,0,'Données projet'!$E$11+1,1))</f>
        <v>402.18557752041221</v>
      </c>
      <c r="BJ27" s="59">
        <f t="shared" si="38"/>
        <v>234.67565865251817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125.19999999999997</v>
      </c>
      <c r="BZ27" s="13">
        <f>BY27*VLOOKUP('Données projet'!$B$12,Paramètres!$A$1:$I$89,3,0)*VLOOKUP('Données projet'!$B$12,Paramètres!$A$1:$I$89,5,0)</f>
        <v>109.37472</v>
      </c>
      <c r="CA27" s="13">
        <f t="shared" si="39"/>
        <v>29.183614885996381</v>
      </c>
      <c r="CB27" s="20">
        <f t="shared" si="10"/>
        <v>241.32243325977697</v>
      </c>
      <c r="CC27" s="59">
        <f t="shared" si="11"/>
        <v>527.32243325977697</v>
      </c>
      <c r="CD27" s="59">
        <f ca="1">AVERAGE(OFFSET($CC$3,0,0,'Données projet'!$E$12+1,1))-AVERAGE(OFFSET($H$3,0,0,'Données projet'!$E$12+1,1))</f>
        <v>383.46266660377637</v>
      </c>
      <c r="CE27" s="59">
        <f t="shared" si="40"/>
        <v>373.1287543230714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8.3780066364724632</v>
      </c>
      <c r="CN27" s="22">
        <f t="shared" si="12"/>
        <v>8.3780066364724632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1.8</v>
      </c>
      <c r="CT27" s="12">
        <f>IF('Données projet'!$A$140&gt;35,CT26+CS27-DB26,IF(A27&lt;'Données projet'!$A$140,$CQ$205^A27,IF(A27='Données projet'!$A$140,'Données projet'!$B$140,CT26+CS27-DB26)))</f>
        <v>24.317280693371075</v>
      </c>
      <c r="CU27" s="17">
        <f>CT27*VLOOKUP('Données projet'!$B$13,Paramètres!$A$1:$I$89,3,0)*VLOOKUP('Données projet'!$B$13,Paramètres!$A$1:$I$89,5,0)</f>
        <v>27.692519253610982</v>
      </c>
      <c r="CV27" s="13">
        <f t="shared" si="41"/>
        <v>8.6700886908182451</v>
      </c>
      <c r="CW27" s="20">
        <f t="shared" si="13"/>
        <v>63.331542169880898</v>
      </c>
      <c r="CX27" s="59">
        <f t="shared" si="14"/>
        <v>349.33154216988089</v>
      </c>
      <c r="CY27" s="59">
        <f ca="1">AVERAGE(OFFSET($CX$3,0,0,'Données projet'!$E$13+1,1))-AVERAGE(OFFSET($H$3,0,0,'Données projet'!$E$13+1,1))</f>
        <v>398.97653653651656</v>
      </c>
      <c r="CZ27" s="59">
        <f t="shared" si="42"/>
        <v>174.32967064896349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6.4</v>
      </c>
      <c r="DO27" s="12">
        <f>IF('Données projet'!$A$166&gt;35,DO26+DN27-DW26,IF(A27&lt;'Données projet'!$A$166,$DL$205^A27,IF(A27='Données projet'!$A$166,'Données projet'!$B$166,DO26+DN27-DW26)))</f>
        <v>67.599999999999994</v>
      </c>
      <c r="DP27" s="17">
        <f>DO27*VLOOKUP('Données projet'!$B$14,Paramètres!$A$1:$I$89,3,0)*VLOOKUP('Données projet'!$B$14,Paramètres!$A$1:$I$89,5,0)</f>
        <v>64.328159999999997</v>
      </c>
      <c r="DQ27" s="13">
        <f t="shared" si="43"/>
        <v>18.258088284767886</v>
      </c>
      <c r="DR27" s="20">
        <f t="shared" si="16"/>
        <v>143.8377157626374</v>
      </c>
      <c r="DS27" s="59">
        <f t="shared" si="17"/>
        <v>429.8377157626374</v>
      </c>
      <c r="DT27" s="59">
        <f ca="1">AVERAGE(OFFSET($DS$3,0,0,'Données projet'!$E$14+1,1))-AVERAGE(OFFSET($H$3,0,0,'Données projet'!$E$14+1,1))</f>
        <v>448.88533925504049</v>
      </c>
      <c r="DU27" s="59">
        <f t="shared" si="44"/>
        <v>259.66733848378163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17.8</v>
      </c>
      <c r="EJ27" s="12">
        <f>IF('Données projet'!$A$192&gt;35,EJ26+EI27-ER26,IF(A27&lt;'Données projet'!$A$192,$EG$205^A27,IF(A27='Données projet'!$A$192,'Données projet'!$B$192,EJ26+EI27-ER26)))</f>
        <v>269.2000000000001</v>
      </c>
      <c r="EK27" s="17">
        <f>EJ27*VLOOKUP('Données projet'!$B$15,Paramètres!$A$1:$I$89,3,0)*VLOOKUP('Données projet'!$B$15,Paramètres!$A$1:$I$89,5,0)</f>
        <v>135.64449600000006</v>
      </c>
      <c r="EL27" s="13">
        <f t="shared" si="45"/>
        <v>35.297392789162537</v>
      </c>
      <c r="EM27" s="20">
        <f t="shared" si="19"/>
        <v>297.72378964112482</v>
      </c>
      <c r="EN27" s="59">
        <f t="shared" si="20"/>
        <v>583.72378964112477</v>
      </c>
      <c r="EO27" s="59">
        <f ca="1">AVERAGE(OFFSET($EN$3,0,0,'Données projet'!$E$15+1,1))-AVERAGE(OFFSET($H$3,0,0,'Données projet'!$E$15+1,1))</f>
        <v>300.98794489079791</v>
      </c>
      <c r="EP27" s="59">
        <f t="shared" si="46"/>
        <v>444.94404092890767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125.19999999999997</v>
      </c>
      <c r="FF27" s="17">
        <f>FE27*VLOOKUP('Données projet'!$B$16,Paramètres!$A$1:$I$89,3,0)*VLOOKUP('Données projet'!$B$16,Paramètres!$A$1:$I$89,5,0)</f>
        <v>101.56223999999997</v>
      </c>
      <c r="FG27" s="13">
        <f t="shared" si="47"/>
        <v>27.333843239980062</v>
      </c>
      <c r="FH27" s="20">
        <f t="shared" si="22"/>
        <v>224.49401164296523</v>
      </c>
      <c r="FI27" s="59">
        <f t="shared" si="23"/>
        <v>510.49401164296523</v>
      </c>
      <c r="FJ27" s="59">
        <f ca="1">AVERAGE(OFFSET($FI$3,0,0,'Données projet'!$E$16+1,1))-AVERAGE(OFFSET($H$3,0,0,'Données projet'!$E$16+1,1))</f>
        <v>358.75637627589799</v>
      </c>
      <c r="FK27" s="59">
        <f t="shared" si="48"/>
        <v>349.64821164483607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17.8</v>
      </c>
      <c r="FZ27" s="12">
        <f>IF('Données projet'!$A$244&gt;35,FZ26+FY27-GH26,IF(A27&lt;'Données projet'!$A$244,$FW$205^A27,IF(A27='Données projet'!$A$244,'Données projet'!$B$244,FZ26+FY27-GH26)))</f>
        <v>269.2000000000001</v>
      </c>
      <c r="GA27" s="17">
        <f>FZ27*VLOOKUP('Données projet'!$B$17,Paramètres!$A$1:$I$89,3,0)*VLOOKUP('Données projet'!$B$17,Paramètres!$A$1:$I$89,5,0)</f>
        <v>136.90435200000007</v>
      </c>
      <c r="GB27" s="13">
        <f t="shared" si="49"/>
        <v>35.586915776179765</v>
      </c>
      <c r="GC27" s="20">
        <f t="shared" si="25"/>
        <v>300.42229137684649</v>
      </c>
      <c r="GD27" s="59">
        <f t="shared" si="26"/>
        <v>586.42229137684649</v>
      </c>
      <c r="GE27" s="59">
        <f ca="1">AVERAGE(OFFSET($GD$3,0,0,'Données projet'!$E$17+1,1))-AVERAGE(OFFSET($H$3,0,0,'Données projet'!$E$17+1,1))</f>
        <v>303.49714356858993</v>
      </c>
      <c r="GF27" s="59">
        <f t="shared" si="50"/>
        <v>448.64727935823993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6.4</v>
      </c>
      <c r="N28" s="13">
        <f>IF('Données projet'!$A$36&gt;35,N27+M28-V27,IF(A28&lt;'Données projet'!$A$36,$K$205^A28,IF(A28='Données projet'!$A$36,'Données projet'!$B$36,N27+M28-V27)))</f>
        <v>74</v>
      </c>
      <c r="O28" s="13">
        <f>N28*VLOOKUP('Données projet'!$B$9,Paramètres!$A$1:$I$89,3,0)*VLOOKUP('Données projet'!$B$9,Paramètres!$A$1:$I$89,5,0)</f>
        <v>75.036000000000001</v>
      </c>
      <c r="P28" s="13">
        <f t="shared" si="33"/>
        <v>20.918972521981534</v>
      </c>
      <c r="Q28" s="20">
        <f t="shared" si="2"/>
        <v>167.12157714245117</v>
      </c>
      <c r="R28" s="59">
        <f t="shared" si="0"/>
        <v>454.34379936467337</v>
      </c>
      <c r="S28" s="59">
        <f ca="1">AVERAGE(OFFSET($R$3,0,0,'Données projet'!$E$9+1,1))-AVERAGE(OFFSET($H$3,0,0,'Données projet'!$E$9+1,1))</f>
        <v>475.52010215365254</v>
      </c>
      <c r="T28" s="59">
        <f t="shared" si="34"/>
        <v>273.91893734509262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</v>
      </c>
      <c r="AI28" s="13">
        <f>IF('Données projet'!$A$62&gt;35,AI27+AH28-AQ27,IF(A28&lt;'Données projet'!$A$62,$AF$205^A28,IF(A28='Données projet'!$A$62,'Données projet'!$B$62,AI27+AH28-AQ27)))</f>
        <v>74</v>
      </c>
      <c r="AJ28" s="13">
        <f>AI28*VLOOKUP('Données projet'!$B$10,Paramètres!$A$1:$I$89,3,0)*VLOOKUP('Données projet'!$B$10,Paramètres!$A$1:$I$89,5,0)</f>
        <v>66.955199999999991</v>
      </c>
      <c r="AK28" s="13">
        <f t="shared" si="35"/>
        <v>18.915380530436497</v>
      </c>
      <c r="AL28" s="20">
        <f t="shared" si="4"/>
        <v>149.55792775717688</v>
      </c>
      <c r="AM28" s="59">
        <f t="shared" si="5"/>
        <v>436.78014997939908</v>
      </c>
      <c r="AN28" s="59">
        <f ca="1">AVERAGE(OFFSET($AM$3,0,0,'Données projet'!$E$10+1,1))-AVERAGE(OFFSET($H$3,0,0,'Données projet'!$E$10+1,1))</f>
        <v>428.8856275972966</v>
      </c>
      <c r="AO28" s="59">
        <f t="shared" si="36"/>
        <v>248.96498044443103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6.4</v>
      </c>
      <c r="BD28" s="12">
        <f>IF('Données projet'!$A$88&gt;35,BD27+BC28-BL27,IF(A28&lt;'Données projet'!$A$88,$BA$205^A28,IF(A28='Données projet'!$A$88,'Données projet'!$B$88,BD27+BC28-BL27)))</f>
        <v>74</v>
      </c>
      <c r="BE28" s="13">
        <f>BD28*VLOOKUP('Données projet'!$B$11,Paramètres!$A$1:$I$89,3,0)*VLOOKUP('Données projet'!$B$11,Paramètres!$A$1:$I$89,5,0)</f>
        <v>62.337600000000002</v>
      </c>
      <c r="BF28" s="13">
        <f t="shared" si="37"/>
        <v>17.757966554912596</v>
      </c>
      <c r="BG28" s="20">
        <f t="shared" si="7"/>
        <v>139.49977841647276</v>
      </c>
      <c r="BH28" s="59">
        <f t="shared" si="8"/>
        <v>426.72200063869502</v>
      </c>
      <c r="BI28" s="59">
        <f ca="1">AVERAGE(OFFSET($BH$3,0,0,'Données projet'!$E$11+1,1))-AVERAGE(OFFSET($H$3,0,0,'Données projet'!$E$11+1,1))</f>
        <v>402.18557752041221</v>
      </c>
      <c r="BJ28" s="59">
        <f t="shared" si="38"/>
        <v>234.67565865251817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140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139.99999999999997</v>
      </c>
      <c r="BZ28" s="13">
        <f>BY28*VLOOKUP('Données projet'!$B$12,Paramètres!$A$1:$I$89,3,0)*VLOOKUP('Données projet'!$B$12,Paramètres!$A$1:$I$89,5,0)</f>
        <v>122.30399999999999</v>
      </c>
      <c r="CA28" s="13">
        <f t="shared" si="39"/>
        <v>32.211773226559373</v>
      </c>
      <c r="CB28" s="20">
        <f t="shared" si="10"/>
        <v>269.11497170292421</v>
      </c>
      <c r="CC28" s="59">
        <f t="shared" si="11"/>
        <v>556.33719392514649</v>
      </c>
      <c r="CD28" s="59">
        <f ca="1">AVERAGE(OFFSET($CC$3,0,0,'Données projet'!$E$12+1,1))-AVERAGE(OFFSET($H$3,0,0,'Données projet'!$E$12+1,1))</f>
        <v>383.46266660377637</v>
      </c>
      <c r="CE28" s="59">
        <f t="shared" si="40"/>
        <v>373.1287543230714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0.53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17.914457032037731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5.9241453054755775</v>
      </c>
      <c r="CN28" s="22">
        <f t="shared" si="12"/>
        <v>23.838602337513308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1.8</v>
      </c>
      <c r="CT28" s="12">
        <f>IF('Données projet'!$A$140&gt;35,CT27+CS28-DB27,IF(A28&lt;'Données projet'!$A$140,$CQ$205^A28,IF(A28='Données projet'!$A$140,'Données projet'!$B$140,CT27+CS28-DB27)))</f>
        <v>27.775473195906979</v>
      </c>
      <c r="CU28" s="17">
        <f>CT28*VLOOKUP('Données projet'!$B$13,Paramètres!$A$1:$I$89,3,0)*VLOOKUP('Données projet'!$B$13,Paramètres!$A$1:$I$89,5,0)</f>
        <v>31.630708875498868</v>
      </c>
      <c r="CV28" s="13">
        <f t="shared" si="41"/>
        <v>9.7509810176827543</v>
      </c>
      <c r="CW28" s="20">
        <f t="shared" si="13"/>
        <v>72.073109897291332</v>
      </c>
      <c r="CX28" s="59">
        <f t="shared" si="14"/>
        <v>359.29533211951355</v>
      </c>
      <c r="CY28" s="59">
        <f ca="1">AVERAGE(OFFSET($CX$3,0,0,'Données projet'!$E$13+1,1))-AVERAGE(OFFSET($H$3,0,0,'Données projet'!$E$13+1,1))</f>
        <v>398.97653653651656</v>
      </c>
      <c r="CZ28" s="59">
        <f t="shared" si="42"/>
        <v>174.32967064896349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6.4</v>
      </c>
      <c r="DO28" s="12">
        <f>IF('Données projet'!$A$166&gt;35,DO27+DN28-DW27,IF(A28&lt;'Données projet'!$A$166,$DL$205^A28,IF(A28='Données projet'!$A$166,'Données projet'!$B$166,DO27+DN28-DW27)))</f>
        <v>74</v>
      </c>
      <c r="DP28" s="17">
        <f>DO28*VLOOKUP('Données projet'!$B$14,Paramètres!$A$1:$I$89,3,0)*VLOOKUP('Données projet'!$B$14,Paramètres!$A$1:$I$89,5,0)</f>
        <v>70.418400000000005</v>
      </c>
      <c r="DQ28" s="13">
        <f t="shared" si="43"/>
        <v>19.777324972922738</v>
      </c>
      <c r="DR28" s="20">
        <f t="shared" si="16"/>
        <v>157.09088766117378</v>
      </c>
      <c r="DS28" s="59">
        <f t="shared" si="17"/>
        <v>444.31310988339601</v>
      </c>
      <c r="DT28" s="59">
        <f ca="1">AVERAGE(OFFSET($DS$3,0,0,'Données projet'!$E$14+1,1))-AVERAGE(OFFSET($H$3,0,0,'Données projet'!$E$14+1,1))</f>
        <v>448.88533925504049</v>
      </c>
      <c r="DU28" s="59">
        <f t="shared" si="44"/>
        <v>259.66733848378163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287</v>
      </c>
      <c r="EH28" s="12">
        <f>VLOOKUP(A28,'Données projet'!$A$191:$I$211,9,0)</f>
        <v>17.8</v>
      </c>
      <c r="EI28" s="12">
        <f t="array" ref="EI28">INDEX(EH:EH,MIN(IF(ISNUMBER(EH28:EH224),ROW(EH28:EH224),"")))</f>
        <v>17.8</v>
      </c>
      <c r="EJ28" s="12">
        <f>IF('Données projet'!$A$192&gt;35,EJ27+EI28-ER27,IF(A28&lt;'Données projet'!$A$192,$EG$205^A28,IF(A28='Données projet'!$A$192,'Données projet'!$B$192,EJ27+EI28-ER27)))</f>
        <v>287.00000000000011</v>
      </c>
      <c r="EK28" s="17">
        <f>EJ28*VLOOKUP('Données projet'!$B$15,Paramètres!$A$1:$I$89,3,0)*VLOOKUP('Données projet'!$B$15,Paramètres!$A$1:$I$89,5,0)</f>
        <v>144.61356000000006</v>
      </c>
      <c r="EL28" s="13">
        <f t="shared" si="45"/>
        <v>37.3519046828266</v>
      </c>
      <c r="EM28" s="20">
        <f t="shared" si="19"/>
        <v>316.92318432258975</v>
      </c>
      <c r="EN28" s="59">
        <f t="shared" si="20"/>
        <v>604.14540654481198</v>
      </c>
      <c r="EO28" s="59">
        <f ca="1">AVERAGE(OFFSET($EN$3,0,0,'Données projet'!$E$15+1,1))-AVERAGE(OFFSET($H$3,0,0,'Données projet'!$E$15+1,1))</f>
        <v>300.98794489079791</v>
      </c>
      <c r="EP28" s="59">
        <f t="shared" si="46"/>
        <v>444.94404092890767</v>
      </c>
      <c r="EQ28" s="15">
        <f>IF(ISNA(VLOOKUP(A28,'Données projet'!$A$191:$I$211,3,0)),0,VLOOKUP(A28,'Données projet'!$A$191:$I$211,3,0))</f>
        <v>5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140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139.99999999999997</v>
      </c>
      <c r="FF28" s="17">
        <f>FE28*VLOOKUP('Données projet'!$B$16,Paramètres!$A$1:$I$89,3,0)*VLOOKUP('Données projet'!$B$16,Paramètres!$A$1:$I$89,5,0)</f>
        <v>113.56799999999998</v>
      </c>
      <c r="FG28" s="13">
        <f t="shared" si="47"/>
        <v>30.17006506205821</v>
      </c>
      <c r="FH28" s="20">
        <f t="shared" si="22"/>
        <v>250.34379664975131</v>
      </c>
      <c r="FI28" s="59">
        <f t="shared" si="23"/>
        <v>537.56601887197348</v>
      </c>
      <c r="FJ28" s="59">
        <f ca="1">AVERAGE(OFFSET($FI$3,0,0,'Données projet'!$E$16+1,1))-AVERAGE(OFFSET($H$3,0,0,'Données projet'!$E$16+1,1))</f>
        <v>358.75637627589799</v>
      </c>
      <c r="FK28" s="59">
        <f t="shared" si="48"/>
        <v>349.64821164483607</v>
      </c>
      <c r="FL28" s="15">
        <f>IF(ISNA(VLOOKUP(A28,'Données projet'!$A$217:$I$237,3,0)),0,VLOOKUP(A28,'Données projet'!$A$217:$I$237,3,0))</f>
        <v>4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287</v>
      </c>
      <c r="FX28" s="12">
        <f>VLOOKUP(A28,'Données projet'!$A$243:$I$263,9,0)</f>
        <v>17.8</v>
      </c>
      <c r="FY28" s="12">
        <f t="array" ref="FY28">INDEX(FX:FX,MIN(IF(ISNUMBER(FX28:FX224),ROW(FX28:FX224),"")))</f>
        <v>17.8</v>
      </c>
      <c r="FZ28" s="12">
        <f>IF('Données projet'!$A$244&gt;35,FZ27+FY28-GH27,IF(A28&lt;'Données projet'!$A$244,$FW$205^A28,IF(A28='Données projet'!$A$244,'Données projet'!$B$244,FZ27+FY28-GH27)))</f>
        <v>287.00000000000011</v>
      </c>
      <c r="GA28" s="17">
        <f>FZ28*VLOOKUP('Données projet'!$B$17,Paramètres!$A$1:$I$89,3,0)*VLOOKUP('Données projet'!$B$17,Paramètres!$A$1:$I$89,5,0)</f>
        <v>145.95672000000008</v>
      </c>
      <c r="GB28" s="13">
        <f t="shared" si="49"/>
        <v>37.658279577968266</v>
      </c>
      <c r="GC28" s="20">
        <f t="shared" si="25"/>
        <v>319.79612426496152</v>
      </c>
      <c r="GD28" s="59">
        <f t="shared" si="26"/>
        <v>607.01834648718375</v>
      </c>
      <c r="GE28" s="59">
        <f ca="1">AVERAGE(OFFSET($GD$3,0,0,'Données projet'!$E$17+1,1))-AVERAGE(OFFSET($H$3,0,0,'Données projet'!$E$17+1,1))</f>
        <v>303.49714356858993</v>
      </c>
      <c r="GF28" s="59">
        <f t="shared" si="50"/>
        <v>448.64727935823993</v>
      </c>
      <c r="GG28" s="15">
        <f>IF(ISNA(VLOOKUP(A28,'Données projet'!$A$243:$I$263,3,0)),0,VLOOKUP(A28,'Données projet'!$A$243:$I$263,3,0))</f>
        <v>5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6.4</v>
      </c>
      <c r="N29" s="13">
        <f>IF('Données projet'!$A$36&gt;35,N28+M29-V28,IF(A29&lt;'Données projet'!$A$36,$K$205^A29,IF(A29='Données projet'!$A$36,'Données projet'!$B$36,N28+M29-V28)))</f>
        <v>80.400000000000006</v>
      </c>
      <c r="O29" s="13">
        <f>N29*VLOOKUP('Données projet'!$B$9,Paramètres!$A$1:$I$89,3,0)*VLOOKUP('Données projet'!$B$9,Paramètres!$A$1:$I$89,5,0)</f>
        <v>81.525600000000011</v>
      </c>
      <c r="P29" s="13">
        <f t="shared" si="33"/>
        <v>22.509790166487399</v>
      </c>
      <c r="Q29" s="20">
        <f t="shared" si="2"/>
        <v>181.19497120663223</v>
      </c>
      <c r="R29" s="59">
        <f t="shared" si="0"/>
        <v>469.63941565107666</v>
      </c>
      <c r="S29" s="59">
        <f ca="1">AVERAGE(OFFSET($R$3,0,0,'Données projet'!$E$9+1,1))-AVERAGE(OFFSET($H$3,0,0,'Données projet'!$E$9+1,1))</f>
        <v>475.52010215365254</v>
      </c>
      <c r="T29" s="59">
        <f t="shared" si="34"/>
        <v>273.91893734509262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</v>
      </c>
      <c r="AI29" s="13">
        <f>IF('Données projet'!$A$62&gt;35,AI28+AH29-AQ28,IF(A29&lt;'Données projet'!$A$62,$AF$205^A29,IF(A29='Données projet'!$A$62,'Données projet'!$B$62,AI28+AH29-AQ28)))</f>
        <v>80.400000000000006</v>
      </c>
      <c r="AJ29" s="13">
        <f>AI29*VLOOKUP('Données projet'!$B$10,Paramètres!$A$1:$I$89,3,0)*VLOOKUP('Données projet'!$B$10,Paramètres!$A$1:$I$89,5,0)</f>
        <v>72.745919999999998</v>
      </c>
      <c r="AK29" s="13">
        <f t="shared" si="35"/>
        <v>20.353831729162501</v>
      </c>
      <c r="AL29" s="20">
        <f t="shared" si="4"/>
        <v>162.1487342616247</v>
      </c>
      <c r="AM29" s="59">
        <f t="shared" si="5"/>
        <v>450.59317870606912</v>
      </c>
      <c r="AN29" s="59">
        <f ca="1">AVERAGE(OFFSET($AM$3,0,0,'Données projet'!$E$10+1,1))-AVERAGE(OFFSET($H$3,0,0,'Données projet'!$E$10+1,1))</f>
        <v>428.8856275972966</v>
      </c>
      <c r="AO29" s="59">
        <f t="shared" si="36"/>
        <v>248.96498044443103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6.4</v>
      </c>
      <c r="BD29" s="12">
        <f>IF('Données projet'!$A$88&gt;35,BD28+BC29-BL28,IF(A29&lt;'Données projet'!$A$88,$BA$205^A29,IF(A29='Données projet'!$A$88,'Données projet'!$B$88,BD28+BC29-BL28)))</f>
        <v>80.400000000000006</v>
      </c>
      <c r="BE29" s="13">
        <f>BD29*VLOOKUP('Données projet'!$B$11,Paramètres!$A$1:$I$89,3,0)*VLOOKUP('Données projet'!$B$11,Paramètres!$A$1:$I$89,5,0)</f>
        <v>67.728960000000015</v>
      </c>
      <c r="BF29" s="13">
        <f t="shared" si="37"/>
        <v>19.108400305729717</v>
      </c>
      <c r="BG29" s="20">
        <f t="shared" si="7"/>
        <v>151.24173586581261</v>
      </c>
      <c r="BH29" s="59">
        <f t="shared" si="8"/>
        <v>439.6861803102571</v>
      </c>
      <c r="BI29" s="59">
        <f ca="1">AVERAGE(OFFSET($BH$3,0,0,'Données projet'!$E$11+1,1))-AVERAGE(OFFSET($H$3,0,0,'Données projet'!$E$11+1,1))</f>
        <v>402.18557752041221</v>
      </c>
      <c r="BJ29" s="59">
        <f t="shared" si="38"/>
        <v>234.67565865251817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119.19999999999996</v>
      </c>
      <c r="BZ29" s="13">
        <f>BY29*VLOOKUP('Données projet'!$B$12,Paramètres!$A$1:$I$89,3,0)*VLOOKUP('Données projet'!$B$12,Paramètres!$A$1:$I$89,5,0)</f>
        <v>104.13311999999998</v>
      </c>
      <c r="CA29" s="13">
        <f t="shared" si="39"/>
        <v>27.944323474595436</v>
      </c>
      <c r="CB29" s="20">
        <f t="shared" si="10"/>
        <v>230.03488071825367</v>
      </c>
      <c r="CC29" s="59">
        <f t="shared" si="11"/>
        <v>518.47932516269816</v>
      </c>
      <c r="CD29" s="59">
        <f ca="1">AVERAGE(OFFSET($CC$3,0,0,'Données projet'!$E$12+1,1))-AVERAGE(OFFSET($H$3,0,0,'Données projet'!$E$12+1,1))</f>
        <v>383.46266660377637</v>
      </c>
      <c r="CE29" s="59">
        <f t="shared" si="40"/>
        <v>373.1287543230714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17.563165456379334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4.1890033182362325</v>
      </c>
      <c r="CN29" s="22">
        <f t="shared" si="12"/>
        <v>21.752168774615566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1.8</v>
      </c>
      <c r="CT29" s="12">
        <f>IF('Données projet'!$A$140&gt;35,CT28+CS29-DB28,IF(A29&lt;'Données projet'!$A$140,$CQ$205^A29,IF(A29='Données projet'!$A$140,'Données projet'!$B$140,CT28+CS29-DB28)))</f>
        <v>31.725459807142535</v>
      </c>
      <c r="CU29" s="17">
        <f>CT29*VLOOKUP('Données projet'!$B$13,Paramètres!$A$1:$I$89,3,0)*VLOOKUP('Données projet'!$B$13,Paramètres!$A$1:$I$89,5,0)</f>
        <v>36.128953628373914</v>
      </c>
      <c r="CV29" s="13">
        <f t="shared" si="41"/>
        <v>10.966627239684673</v>
      </c>
      <c r="CW29" s="20">
        <f t="shared" si="13"/>
        <v>82.024803345202045</v>
      </c>
      <c r="CX29" s="59">
        <f t="shared" si="14"/>
        <v>370.46924778964649</v>
      </c>
      <c r="CY29" s="59">
        <f ca="1">AVERAGE(OFFSET($CX$3,0,0,'Données projet'!$E$13+1,1))-AVERAGE(OFFSET($H$3,0,0,'Données projet'!$E$13+1,1))</f>
        <v>398.97653653651656</v>
      </c>
      <c r="CZ29" s="59">
        <f t="shared" si="42"/>
        <v>174.32967064896349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6.4</v>
      </c>
      <c r="DO29" s="12">
        <f>IF('Données projet'!$A$166&gt;35,DO28+DN29-DW28,IF(A29&lt;'Données projet'!$A$166,$DL$205^A29,IF(A29='Données projet'!$A$166,'Données projet'!$B$166,DO28+DN29-DW28)))</f>
        <v>80.400000000000006</v>
      </c>
      <c r="DP29" s="17">
        <f>DO29*VLOOKUP('Données projet'!$B$14,Paramètres!$A$1:$I$89,3,0)*VLOOKUP('Données projet'!$B$14,Paramètres!$A$1:$I$89,5,0)</f>
        <v>76.508640000000014</v>
      </c>
      <c r="DQ29" s="13">
        <f t="shared" si="43"/>
        <v>21.281324153331418</v>
      </c>
      <c r="DR29" s="20">
        <f t="shared" si="16"/>
        <v>170.31752090038557</v>
      </c>
      <c r="DS29" s="59">
        <f t="shared" si="17"/>
        <v>458.76196534483006</v>
      </c>
      <c r="DT29" s="59">
        <f ca="1">AVERAGE(OFFSET($DS$3,0,0,'Données projet'!$E$14+1,1))-AVERAGE(OFFSET($H$3,0,0,'Données projet'!$E$14+1,1))</f>
        <v>448.88533925504049</v>
      </c>
      <c r="DU29" s="59">
        <f t="shared" si="44"/>
        <v>259.66733848378163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17</v>
      </c>
      <c r="EJ29" s="12">
        <f>IF('Données projet'!$A$192&gt;35,EJ28+EI29-ER28,IF(A29&lt;'Données projet'!$A$192,$EG$205^A29,IF(A29='Données projet'!$A$192,'Données projet'!$B$192,EJ28+EI29-ER28)))</f>
        <v>304.00000000000011</v>
      </c>
      <c r="EK29" s="17">
        <f>EJ29*VLOOKUP('Données projet'!$B$15,Paramètres!$A$1:$I$89,3,0)*VLOOKUP('Données projet'!$B$15,Paramètres!$A$1:$I$89,5,0)</f>
        <v>153.17952000000005</v>
      </c>
      <c r="EL29" s="13">
        <f t="shared" si="45"/>
        <v>39.300258518013223</v>
      </c>
      <c r="EM29" s="20">
        <f t="shared" si="19"/>
        <v>335.23561425220646</v>
      </c>
      <c r="EN29" s="59">
        <f t="shared" si="20"/>
        <v>623.68005869665092</v>
      </c>
      <c r="EO29" s="59">
        <f ca="1">AVERAGE(OFFSET($EN$3,0,0,'Données projet'!$E$15+1,1))-AVERAGE(OFFSET($H$3,0,0,'Données projet'!$E$15+1,1))</f>
        <v>300.98794489079791</v>
      </c>
      <c r="EP29" s="59">
        <f t="shared" si="46"/>
        <v>444.94404092890767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119.19999999999996</v>
      </c>
      <c r="FF29" s="17">
        <f>FE29*VLOOKUP('Données projet'!$B$16,Paramètres!$A$1:$I$89,3,0)*VLOOKUP('Données projet'!$B$16,Paramètres!$A$1:$I$89,5,0)</f>
        <v>96.695039999999977</v>
      </c>
      <c r="FG29" s="13">
        <f t="shared" si="47"/>
        <v>26.173102964993053</v>
      </c>
      <c r="FH29" s="20">
        <f t="shared" si="22"/>
        <v>213.99534899736284</v>
      </c>
      <c r="FI29" s="59">
        <f t="shared" si="23"/>
        <v>502.4397934418073</v>
      </c>
      <c r="FJ29" s="59">
        <f ca="1">AVERAGE(OFFSET($FI$3,0,0,'Données projet'!$E$16+1,1))-AVERAGE(OFFSET($H$3,0,0,'Données projet'!$E$16+1,1))</f>
        <v>358.75637627589799</v>
      </c>
      <c r="FK29" s="59">
        <f t="shared" si="48"/>
        <v>349.64821164483607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17</v>
      </c>
      <c r="FZ29" s="12">
        <f>IF('Données projet'!$A$244&gt;35,FZ28+FY29-GH28,IF(A29&lt;'Données projet'!$A$244,$FW$205^A29,IF(A29='Données projet'!$A$244,'Données projet'!$B$244,FZ28+FY29-GH28)))</f>
        <v>304.00000000000011</v>
      </c>
      <c r="GA29" s="17">
        <f>FZ29*VLOOKUP('Données projet'!$B$17,Paramètres!$A$1:$I$89,3,0)*VLOOKUP('Données projet'!$B$17,Paramètres!$A$1:$I$89,5,0)</f>
        <v>154.60224000000008</v>
      </c>
      <c r="GB29" s="13">
        <f t="shared" si="49"/>
        <v>39.622614571465895</v>
      </c>
      <c r="GC29" s="20">
        <f t="shared" si="25"/>
        <v>338.27495504530327</v>
      </c>
      <c r="GD29" s="59">
        <f t="shared" si="26"/>
        <v>626.71939948974773</v>
      </c>
      <c r="GE29" s="59">
        <f ca="1">AVERAGE(OFFSET($GD$3,0,0,'Données projet'!$E$17+1,1))-AVERAGE(OFFSET($H$3,0,0,'Données projet'!$E$17+1,1))</f>
        <v>303.49714356858993</v>
      </c>
      <c r="GF29" s="59">
        <f t="shared" si="50"/>
        <v>448.64727935823993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6.4</v>
      </c>
      <c r="N30" s="13">
        <f>IF('Données projet'!$A$36&gt;35,N29+M30-V29,IF(A30&lt;'Données projet'!$A$36,$K$205^A30,IF(A30='Données projet'!$A$36,'Données projet'!$B$36,N29+M30-V29)))</f>
        <v>86.800000000000011</v>
      </c>
      <c r="O30" s="13">
        <f>N30*VLOOKUP('Données projet'!$B$9,Paramètres!$A$1:$I$89,3,0)*VLOOKUP('Données projet'!$B$9,Paramètres!$A$1:$I$89,5,0)</f>
        <v>88.015200000000021</v>
      </c>
      <c r="P30" s="13">
        <f t="shared" si="33"/>
        <v>24.085919530575829</v>
      </c>
      <c r="Q30" s="20">
        <f t="shared" si="2"/>
        <v>195.24278318241963</v>
      </c>
      <c r="R30" s="59">
        <f t="shared" si="0"/>
        <v>484.90944984908629</v>
      </c>
      <c r="S30" s="59">
        <f ca="1">AVERAGE(OFFSET($R$3,0,0,'Données projet'!$E$9+1,1))-AVERAGE(OFFSET($H$3,0,0,'Données projet'!$E$9+1,1))</f>
        <v>475.52010215365254</v>
      </c>
      <c r="T30" s="59">
        <f t="shared" si="34"/>
        <v>273.91893734509262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</v>
      </c>
      <c r="AI30" s="13">
        <f>IF('Données projet'!$A$62&gt;35,AI29+AH30-AQ29,IF(A30&lt;'Données projet'!$A$62,$AF$205^A30,IF(A30='Données projet'!$A$62,'Données projet'!$B$62,AI29+AH30-AQ29)))</f>
        <v>86.800000000000011</v>
      </c>
      <c r="AJ30" s="13">
        <f>AI30*VLOOKUP('Données projet'!$B$10,Paramètres!$A$1:$I$89,3,0)*VLOOKUP('Données projet'!$B$10,Paramètres!$A$1:$I$89,5,0)</f>
        <v>78.536640000000006</v>
      </c>
      <c r="AK30" s="13">
        <f t="shared" si="35"/>
        <v>21.779001471873372</v>
      </c>
      <c r="AL30" s="20">
        <f t="shared" si="4"/>
        <v>174.71640889684613</v>
      </c>
      <c r="AM30" s="59">
        <f t="shared" si="5"/>
        <v>464.38307556351282</v>
      </c>
      <c r="AN30" s="59">
        <f ca="1">AVERAGE(OFFSET($AM$3,0,0,'Données projet'!$E$10+1,1))-AVERAGE(OFFSET($H$3,0,0,'Données projet'!$E$10+1,1))</f>
        <v>428.8856275972966</v>
      </c>
      <c r="AO30" s="59">
        <f t="shared" si="36"/>
        <v>248.96498044443103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6.4</v>
      </c>
      <c r="BD30" s="12">
        <f>IF('Données projet'!$A$88&gt;35,BD29+BC30-BL29,IF(A30&lt;'Données projet'!$A$88,$BA$205^A30,IF(A30='Données projet'!$A$88,'Données projet'!$B$88,BD29+BC30-BL29)))</f>
        <v>86.800000000000011</v>
      </c>
      <c r="BE30" s="13">
        <f>BD30*VLOOKUP('Données projet'!$B$11,Paramètres!$A$1:$I$89,3,0)*VLOOKUP('Données projet'!$B$11,Paramètres!$A$1:$I$89,5,0)</f>
        <v>73.120320000000007</v>
      </c>
      <c r="BF30" s="13">
        <f t="shared" si="37"/>
        <v>20.446365280074801</v>
      </c>
      <c r="BG30" s="20">
        <f t="shared" si="7"/>
        <v>162.96197686279694</v>
      </c>
      <c r="BH30" s="59">
        <f t="shared" si="8"/>
        <v>452.6286435294636</v>
      </c>
      <c r="BI30" s="59">
        <f ca="1">AVERAGE(OFFSET($BH$3,0,0,'Données projet'!$E$11+1,1))-AVERAGE(OFFSET($H$3,0,0,'Données projet'!$E$11+1,1))</f>
        <v>402.18557752041221</v>
      </c>
      <c r="BJ30" s="59">
        <f t="shared" si="38"/>
        <v>234.67565865251817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133.39999999999995</v>
      </c>
      <c r="BZ30" s="13">
        <f>BY30*VLOOKUP('Données projet'!$B$12,Paramètres!$A$1:$I$89,3,0)*VLOOKUP('Données projet'!$B$12,Paramètres!$A$1:$I$89,5,0)</f>
        <v>116.53823999999997</v>
      </c>
      <c r="CA30" s="13">
        <f t="shared" si="39"/>
        <v>30.866230258957859</v>
      </c>
      <c r="CB30" s="20">
        <f t="shared" si="10"/>
        <v>256.72945236768493</v>
      </c>
      <c r="CC30" s="59">
        <f t="shared" si="11"/>
        <v>546.39611903435161</v>
      </c>
      <c r="CD30" s="59">
        <f ca="1">AVERAGE(OFFSET($CC$3,0,0,'Données projet'!$E$12+1,1))-AVERAGE(OFFSET($H$3,0,0,'Données projet'!$E$12+1,1))</f>
        <v>383.46266660377637</v>
      </c>
      <c r="CE30" s="59">
        <f t="shared" si="40"/>
        <v>373.1287543230714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17.218762494252896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2.9620726527377892</v>
      </c>
      <c r="CN30" s="22">
        <f t="shared" si="12"/>
        <v>20.180835146990685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1.8</v>
      </c>
      <c r="CT30" s="12">
        <f>IF('Données projet'!$A$140&gt;35,CT29+CS30-DB29,IF(A30&lt;'Données projet'!$A$140,$CQ$205^A30,IF(A30='Données projet'!$A$140,'Données projet'!$B$140,CT29+CS30-DB29)))</f>
        <v>36.237179214751805</v>
      </c>
      <c r="CU30" s="17">
        <f>CT30*VLOOKUP('Données projet'!$B$13,Paramètres!$A$1:$I$89,3,0)*VLOOKUP('Données projet'!$B$13,Paramètres!$A$1:$I$89,5,0)</f>
        <v>41.266899689759356</v>
      </c>
      <c r="CV30" s="13">
        <f t="shared" si="41"/>
        <v>12.333827006338936</v>
      </c>
      <c r="CW30" s="20">
        <f t="shared" si="13"/>
        <v>93.354598995704521</v>
      </c>
      <c r="CX30" s="59">
        <f t="shared" si="14"/>
        <v>383.02126566237121</v>
      </c>
      <c r="CY30" s="59">
        <f ca="1">AVERAGE(OFFSET($CX$3,0,0,'Données projet'!$E$13+1,1))-AVERAGE(OFFSET($H$3,0,0,'Données projet'!$E$13+1,1))</f>
        <v>398.97653653651656</v>
      </c>
      <c r="CZ30" s="59">
        <f t="shared" si="42"/>
        <v>174.32967064896349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6.4</v>
      </c>
      <c r="DO30" s="12">
        <f>IF('Données projet'!$A$166&gt;35,DO29+DN30-DW29,IF(A30&lt;'Données projet'!$A$166,$DL$205^A30,IF(A30='Données projet'!$A$166,'Données projet'!$B$166,DO29+DN30-DW29)))</f>
        <v>86.800000000000011</v>
      </c>
      <c r="DP30" s="17">
        <f>DO30*VLOOKUP('Données projet'!$B$14,Paramètres!$A$1:$I$89,3,0)*VLOOKUP('Données projet'!$B$14,Paramètres!$A$1:$I$89,5,0)</f>
        <v>82.598880000000008</v>
      </c>
      <c r="DQ30" s="13">
        <f t="shared" si="43"/>
        <v>22.771436662451485</v>
      </c>
      <c r="DR30" s="20">
        <f t="shared" si="16"/>
        <v>183.51996818710302</v>
      </c>
      <c r="DS30" s="59">
        <f t="shared" si="17"/>
        <v>473.1866348537697</v>
      </c>
      <c r="DT30" s="59">
        <f ca="1">AVERAGE(OFFSET($DS$3,0,0,'Données projet'!$E$14+1,1))-AVERAGE(OFFSET($H$3,0,0,'Données projet'!$E$14+1,1))</f>
        <v>448.88533925504049</v>
      </c>
      <c r="DU30" s="59">
        <f t="shared" si="44"/>
        <v>259.66733848378163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17</v>
      </c>
      <c r="EJ30" s="12">
        <f>IF('Données projet'!$A$192&gt;35,EJ29+EI30-ER29,IF(A30&lt;'Données projet'!$A$192,$EG$205^A30,IF(A30='Données projet'!$A$192,'Données projet'!$B$192,EJ29+EI30-ER29)))</f>
        <v>321.00000000000011</v>
      </c>
      <c r="EK30" s="17">
        <f>EJ30*VLOOKUP('Données projet'!$B$15,Paramètres!$A$1:$I$89,3,0)*VLOOKUP('Données projet'!$B$15,Paramètres!$A$1:$I$89,5,0)</f>
        <v>161.74548000000007</v>
      </c>
      <c r="EL30" s="13">
        <f t="shared" si="45"/>
        <v>41.235964335868317</v>
      </c>
      <c r="EM30" s="20">
        <f t="shared" si="19"/>
        <v>353.52601555163739</v>
      </c>
      <c r="EN30" s="59">
        <f t="shared" si="20"/>
        <v>643.19268221830407</v>
      </c>
      <c r="EO30" s="59">
        <f ca="1">AVERAGE(OFFSET($EN$3,0,0,'Données projet'!$E$15+1,1))-AVERAGE(OFFSET($H$3,0,0,'Données projet'!$E$15+1,1))</f>
        <v>300.98794489079791</v>
      </c>
      <c r="EP30" s="59">
        <f t="shared" si="46"/>
        <v>444.94404092890767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133.39999999999995</v>
      </c>
      <c r="FF30" s="17">
        <f>FE30*VLOOKUP('Données projet'!$B$16,Paramètres!$A$1:$I$89,3,0)*VLOOKUP('Données projet'!$B$16,Paramètres!$A$1:$I$89,5,0)</f>
        <v>108.21407999999997</v>
      </c>
      <c r="FG30" s="13">
        <f t="shared" si="47"/>
        <v>28.909807870043061</v>
      </c>
      <c r="FH30" s="20">
        <f t="shared" si="22"/>
        <v>238.82410470699162</v>
      </c>
      <c r="FI30" s="59">
        <f t="shared" si="23"/>
        <v>528.49077137365828</v>
      </c>
      <c r="FJ30" s="59">
        <f ca="1">AVERAGE(OFFSET($FI$3,0,0,'Données projet'!$E$16+1,1))-AVERAGE(OFFSET($H$3,0,0,'Données projet'!$E$16+1,1))</f>
        <v>358.75637627589799</v>
      </c>
      <c r="FK30" s="59">
        <f t="shared" si="48"/>
        <v>349.64821164483607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17</v>
      </c>
      <c r="FZ30" s="12">
        <f>IF('Données projet'!$A$244&gt;35,FZ29+FY30-GH29,IF(A30&lt;'Données projet'!$A$244,$FW$205^A30,IF(A30='Données projet'!$A$244,'Données projet'!$B$244,FZ29+FY30-GH29)))</f>
        <v>321.00000000000011</v>
      </c>
      <c r="GA30" s="17">
        <f>FZ30*VLOOKUP('Données projet'!$B$17,Paramètres!$A$1:$I$89,3,0)*VLOOKUP('Données projet'!$B$17,Paramètres!$A$1:$I$89,5,0)</f>
        <v>163.24776000000008</v>
      </c>
      <c r="GB30" s="13">
        <f t="shared" si="49"/>
        <v>41.574197803659196</v>
      </c>
      <c r="GC30" s="20">
        <f t="shared" si="25"/>
        <v>356.73157650803984</v>
      </c>
      <c r="GD30" s="59">
        <f t="shared" si="26"/>
        <v>646.39824317470652</v>
      </c>
      <c r="GE30" s="59">
        <f ca="1">AVERAGE(OFFSET($GD$3,0,0,'Données projet'!$E$17+1,1))-AVERAGE(OFFSET($H$3,0,0,'Données projet'!$E$17+1,1))</f>
        <v>303.49714356858993</v>
      </c>
      <c r="GF30" s="59">
        <f t="shared" si="50"/>
        <v>448.64727935823993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6.4</v>
      </c>
      <c r="N31" s="13">
        <f>IF('Données projet'!$A$36&gt;35,N30+M31-V30,IF(A31&lt;'Données projet'!$A$36,$K$205^A31,IF(A31='Données projet'!$A$36,'Données projet'!$B$36,N30+M31-V30)))</f>
        <v>93.200000000000017</v>
      </c>
      <c r="O31" s="13">
        <f>N31*VLOOKUP('Données projet'!$B$9,Paramètres!$A$1:$I$89,3,0)*VLOOKUP('Données projet'!$B$9,Paramètres!$A$1:$I$89,5,0)</f>
        <v>94.504800000000017</v>
      </c>
      <c r="P31" s="13">
        <f t="shared" si="33"/>
        <v>25.648566776452995</v>
      </c>
      <c r="Q31" s="20">
        <f t="shared" si="2"/>
        <v>209.26711380232231</v>
      </c>
      <c r="R31" s="59">
        <f t="shared" si="0"/>
        <v>500.15600269121114</v>
      </c>
      <c r="S31" s="59">
        <f ca="1">AVERAGE(OFFSET($R$3,0,0,'Données projet'!$E$9+1,1))-AVERAGE(OFFSET($H$3,0,0,'Données projet'!$E$9+1,1))</f>
        <v>475.52010215365254</v>
      </c>
      <c r="T31" s="59">
        <f t="shared" si="34"/>
        <v>273.91893734509262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</v>
      </c>
      <c r="AI31" s="13">
        <f>IF('Données projet'!$A$62&gt;35,AI30+AH31-AQ30,IF(A31&lt;'Données projet'!$A$62,$AF$205^A31,IF(A31='Données projet'!$A$62,'Données projet'!$B$62,AI30+AH31-AQ30)))</f>
        <v>93.200000000000017</v>
      </c>
      <c r="AJ31" s="13">
        <f>AI31*VLOOKUP('Données projet'!$B$10,Paramètres!$A$1:$I$89,3,0)*VLOOKUP('Données projet'!$B$10,Paramètres!$A$1:$I$89,5,0)</f>
        <v>84.327360000000013</v>
      </c>
      <c r="AK31" s="13">
        <f t="shared" si="35"/>
        <v>23.191980396127203</v>
      </c>
      <c r="AL31" s="20">
        <f t="shared" si="4"/>
        <v>187.26285118992155</v>
      </c>
      <c r="AM31" s="59">
        <f t="shared" si="5"/>
        <v>478.15174007881041</v>
      </c>
      <c r="AN31" s="59">
        <f ca="1">AVERAGE(OFFSET($AM$3,0,0,'Données projet'!$E$10+1,1))-AVERAGE(OFFSET($H$3,0,0,'Données projet'!$E$10+1,1))</f>
        <v>428.8856275972966</v>
      </c>
      <c r="AO31" s="59">
        <f t="shared" si="36"/>
        <v>248.96498044443103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6.4</v>
      </c>
      <c r="BD31" s="12">
        <f>IF('Données projet'!$A$88&gt;35,BD30+BC31-BL30,IF(A31&lt;'Données projet'!$A$88,$BA$205^A31,IF(A31='Données projet'!$A$88,'Données projet'!$B$88,BD30+BC31-BL30)))</f>
        <v>93.200000000000017</v>
      </c>
      <c r="BE31" s="13">
        <f>BD31*VLOOKUP('Données projet'!$B$11,Paramètres!$A$1:$I$89,3,0)*VLOOKUP('Données projet'!$B$11,Paramètres!$A$1:$I$89,5,0)</f>
        <v>78.511680000000013</v>
      </c>
      <c r="BF31" s="13">
        <f t="shared" si="37"/>
        <v>21.772885380440794</v>
      </c>
      <c r="BG31" s="20">
        <f t="shared" si="7"/>
        <v>174.66228470426776</v>
      </c>
      <c r="BH31" s="59">
        <f t="shared" si="8"/>
        <v>465.55117359315659</v>
      </c>
      <c r="BI31" s="59">
        <f ca="1">AVERAGE(OFFSET($BH$3,0,0,'Données projet'!$E$11+1,1))-AVERAGE(OFFSET($H$3,0,0,'Données projet'!$E$11+1,1))</f>
        <v>402.18557752041221</v>
      </c>
      <c r="BJ31" s="59">
        <f t="shared" si="38"/>
        <v>234.67565865251817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147.59999999999994</v>
      </c>
      <c r="BZ31" s="13">
        <f>BY31*VLOOKUP('Données projet'!$B$12,Paramètres!$A$1:$I$89,3,0)*VLOOKUP('Données projet'!$B$12,Paramètres!$A$1:$I$89,5,0)</f>
        <v>128.94335999999996</v>
      </c>
      <c r="CA31" s="13">
        <f t="shared" si="39"/>
        <v>33.752085002132162</v>
      </c>
      <c r="CB31" s="20">
        <f t="shared" si="10"/>
        <v>283.36123337871345</v>
      </c>
      <c r="CC31" s="59">
        <f t="shared" si="11"/>
        <v>574.25012226760236</v>
      </c>
      <c r="CD31" s="59">
        <f ca="1">AVERAGE(OFFSET($CC$3,0,0,'Données projet'!$E$12+1,1))-AVERAGE(OFFSET($H$3,0,0,'Données projet'!$E$12+1,1))</f>
        <v>383.46266660377637</v>
      </c>
      <c r="CE31" s="59">
        <f t="shared" si="40"/>
        <v>373.1287543230714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16.881113064148693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2.0945016591181163</v>
      </c>
      <c r="CN31" s="22">
        <f t="shared" si="12"/>
        <v>18.975614723266808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1.8</v>
      </c>
      <c r="CT31" s="12">
        <f>IF('Données projet'!$A$140&gt;35,CT30+CS31-DB30,IF(A31&lt;'Données projet'!$A$140,$CQ$205^A31,IF(A31='Données projet'!$A$140,'Données projet'!$B$140,CT30+CS31-DB30)))</f>
        <v>41.390516179261404</v>
      </c>
      <c r="CU31" s="17">
        <f>CT31*VLOOKUP('Données projet'!$B$13,Paramètres!$A$1:$I$89,3,0)*VLOOKUP('Données projet'!$B$13,Paramètres!$A$1:$I$89,5,0)</f>
        <v>47.135519824942889</v>
      </c>
      <c r="CV31" s="13">
        <f t="shared" si="41"/>
        <v>13.871474364680767</v>
      </c>
      <c r="CW31" s="20">
        <f t="shared" si="13"/>
        <v>106.25384821359454</v>
      </c>
      <c r="CX31" s="59">
        <f t="shared" si="14"/>
        <v>397.14273710248341</v>
      </c>
      <c r="CY31" s="59">
        <f ca="1">AVERAGE(OFFSET($CX$3,0,0,'Données projet'!$E$13+1,1))-AVERAGE(OFFSET($H$3,0,0,'Données projet'!$E$13+1,1))</f>
        <v>398.97653653651656</v>
      </c>
      <c r="CZ31" s="59">
        <f t="shared" si="42"/>
        <v>174.32967064896349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6.4</v>
      </c>
      <c r="DO31" s="12">
        <f>IF('Données projet'!$A$166&gt;35,DO30+DN31-DW30,IF(A31&lt;'Données projet'!$A$166,$DL$205^A31,IF(A31='Données projet'!$A$166,'Données projet'!$B$166,DO30+DN31-DW30)))</f>
        <v>93.200000000000017</v>
      </c>
      <c r="DP31" s="17">
        <f>DO31*VLOOKUP('Données projet'!$B$14,Paramètres!$A$1:$I$89,3,0)*VLOOKUP('Données projet'!$B$14,Paramètres!$A$1:$I$89,5,0)</f>
        <v>88.689120000000017</v>
      </c>
      <c r="DQ31" s="13">
        <f t="shared" si="43"/>
        <v>24.248802836496612</v>
      </c>
      <c r="DR31" s="20">
        <f t="shared" si="16"/>
        <v>196.70021560689827</v>
      </c>
      <c r="DS31" s="59">
        <f t="shared" si="17"/>
        <v>487.58910449578713</v>
      </c>
      <c r="DT31" s="59">
        <f ca="1">AVERAGE(OFFSET($DS$3,0,0,'Données projet'!$E$14+1,1))-AVERAGE(OFFSET($H$3,0,0,'Données projet'!$E$14+1,1))</f>
        <v>448.88533925504049</v>
      </c>
      <c r="DU31" s="59">
        <f t="shared" si="44"/>
        <v>259.66733848378163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17</v>
      </c>
      <c r="EJ31" s="12">
        <f>IF('Données projet'!$A$192&gt;35,EJ30+EI31-ER30,IF(A31&lt;'Données projet'!$A$192,$EG$205^A31,IF(A31='Données projet'!$A$192,'Données projet'!$B$192,EJ30+EI31-ER30)))</f>
        <v>338.00000000000011</v>
      </c>
      <c r="EK31" s="17">
        <f>EJ31*VLOOKUP('Données projet'!$B$15,Paramètres!$A$1:$I$89,3,0)*VLOOKUP('Données projet'!$B$15,Paramètres!$A$1:$I$89,5,0)</f>
        <v>170.31144000000006</v>
      </c>
      <c r="EL31" s="13">
        <f t="shared" si="45"/>
        <v>43.159768352977423</v>
      </c>
      <c r="EM31" s="20">
        <f t="shared" si="19"/>
        <v>371.79568788143587</v>
      </c>
      <c r="EN31" s="59">
        <f t="shared" si="20"/>
        <v>662.68457677032472</v>
      </c>
      <c r="EO31" s="59">
        <f ca="1">AVERAGE(OFFSET($EN$3,0,0,'Données projet'!$E$15+1,1))-AVERAGE(OFFSET($H$3,0,0,'Données projet'!$E$15+1,1))</f>
        <v>300.98794489079791</v>
      </c>
      <c r="EP31" s="59">
        <f t="shared" si="46"/>
        <v>444.94404092890767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147.59999999999994</v>
      </c>
      <c r="FF31" s="17">
        <f>FE31*VLOOKUP('Données projet'!$B$16,Paramètres!$A$1:$I$89,3,0)*VLOOKUP('Données projet'!$B$16,Paramètres!$A$1:$I$89,5,0)</f>
        <v>119.73311999999996</v>
      </c>
      <c r="FG31" s="13">
        <f t="shared" si="47"/>
        <v>31.612745853271832</v>
      </c>
      <c r="FH31" s="20">
        <f t="shared" si="22"/>
        <v>263.5940496944483</v>
      </c>
      <c r="FI31" s="59">
        <f t="shared" si="23"/>
        <v>554.48293858333716</v>
      </c>
      <c r="FJ31" s="59">
        <f ca="1">AVERAGE(OFFSET($FI$3,0,0,'Données projet'!$E$16+1,1))-AVERAGE(OFFSET($H$3,0,0,'Données projet'!$E$16+1,1))</f>
        <v>358.75637627589799</v>
      </c>
      <c r="FK31" s="59">
        <f t="shared" si="48"/>
        <v>349.64821164483607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17</v>
      </c>
      <c r="FZ31" s="12">
        <f>IF('Données projet'!$A$244&gt;35,FZ30+FY31-GH30,IF(A31&lt;'Données projet'!$A$244,$FW$205^A31,IF(A31='Données projet'!$A$244,'Données projet'!$B$244,FZ30+FY31-GH30)))</f>
        <v>338.00000000000011</v>
      </c>
      <c r="GA31" s="17">
        <f>FZ31*VLOOKUP('Données projet'!$B$17,Paramètres!$A$1:$I$89,3,0)*VLOOKUP('Données projet'!$B$17,Paramètres!$A$1:$I$89,5,0)</f>
        <v>171.89328000000009</v>
      </c>
      <c r="GB31" s="13">
        <f t="shared" si="49"/>
        <v>43.513781611893279</v>
      </c>
      <c r="GC31" s="20">
        <f t="shared" si="25"/>
        <v>375.16729897404758</v>
      </c>
      <c r="GD31" s="59">
        <f t="shared" si="26"/>
        <v>666.05618786293644</v>
      </c>
      <c r="GE31" s="59">
        <f ca="1">AVERAGE(OFFSET($GD$3,0,0,'Données projet'!$E$17+1,1))-AVERAGE(OFFSET($H$3,0,0,'Données projet'!$E$17+1,1))</f>
        <v>303.49714356858993</v>
      </c>
      <c r="GF31" s="59">
        <f t="shared" si="50"/>
        <v>448.64727935823993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6.4</v>
      </c>
      <c r="N32" s="13">
        <f>IF('Données projet'!$A$36&gt;35,N31+M32-V31,IF(A32&lt;'Données projet'!$A$36,$K$205^A32,IF(A32='Données projet'!$A$36,'Données projet'!$B$36,N31+M32-V31)))</f>
        <v>99.600000000000023</v>
      </c>
      <c r="O32" s="13">
        <f>N32*VLOOKUP('Données projet'!$B$9,Paramètres!$A$1:$I$89,3,0)*VLOOKUP('Données projet'!$B$9,Paramètres!$A$1:$I$89,5,0)</f>
        <v>100.99440000000004</v>
      </c>
      <c r="P32" s="13">
        <f t="shared" si="33"/>
        <v>27.198763035709568</v>
      </c>
      <c r="Q32" s="20">
        <f t="shared" si="2"/>
        <v>223.26975895386087</v>
      </c>
      <c r="R32" s="59">
        <f t="shared" si="0"/>
        <v>515.38087006497199</v>
      </c>
      <c r="S32" s="59">
        <f ca="1">AVERAGE(OFFSET($R$3,0,0,'Données projet'!$E$9+1,1))-AVERAGE(OFFSET($H$3,0,0,'Données projet'!$E$9+1,1))</f>
        <v>475.52010215365254</v>
      </c>
      <c r="T32" s="59">
        <f t="shared" si="34"/>
        <v>273.91893734509262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</v>
      </c>
      <c r="AI32" s="13">
        <f>IF('Données projet'!$A$62&gt;35,AI31+AH32-AQ31,IF(A32&lt;'Données projet'!$A$62,$AF$205^A32,IF(A32='Données projet'!$A$62,'Données projet'!$B$62,AI31+AH32-AQ31)))</f>
        <v>99.600000000000023</v>
      </c>
      <c r="AJ32" s="13">
        <f>AI32*VLOOKUP('Données projet'!$B$10,Paramètres!$A$1:$I$89,3,0)*VLOOKUP('Données projet'!$B$10,Paramètres!$A$1:$I$89,5,0)</f>
        <v>90.11808000000002</v>
      </c>
      <c r="AK32" s="13">
        <f t="shared" si="35"/>
        <v>24.59370087307153</v>
      </c>
      <c r="AL32" s="20">
        <f t="shared" si="4"/>
        <v>199.78968502059959</v>
      </c>
      <c r="AM32" s="59">
        <f t="shared" si="5"/>
        <v>491.90079613171076</v>
      </c>
      <c r="AN32" s="59">
        <f ca="1">AVERAGE(OFFSET($AM$3,0,0,'Données projet'!$E$10+1,1))-AVERAGE(OFFSET($H$3,0,0,'Données projet'!$E$10+1,1))</f>
        <v>428.8856275972966</v>
      </c>
      <c r="AO32" s="59">
        <f t="shared" si="36"/>
        <v>248.96498044443103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6.4</v>
      </c>
      <c r="BD32" s="12">
        <f>IF('Données projet'!$A$88&gt;35,BD31+BC32-BL31,IF(A32&lt;'Données projet'!$A$88,$BA$205^A32,IF(A32='Données projet'!$A$88,'Données projet'!$B$88,BD31+BC32-BL31)))</f>
        <v>99.600000000000023</v>
      </c>
      <c r="BE32" s="13">
        <f>BD32*VLOOKUP('Données projet'!$B$11,Paramètres!$A$1:$I$89,3,0)*VLOOKUP('Données projet'!$B$11,Paramètres!$A$1:$I$89,5,0)</f>
        <v>83.903040000000018</v>
      </c>
      <c r="BF32" s="13">
        <f t="shared" si="37"/>
        <v>23.088835927079842</v>
      </c>
      <c r="BG32" s="20">
        <f t="shared" si="7"/>
        <v>186.34418390633073</v>
      </c>
      <c r="BH32" s="59">
        <f t="shared" si="8"/>
        <v>478.45529501744187</v>
      </c>
      <c r="BI32" s="59">
        <f ca="1">AVERAGE(OFFSET($BH$3,0,0,'Données projet'!$E$11+1,1))-AVERAGE(OFFSET($H$3,0,0,'Données projet'!$E$11+1,1))</f>
        <v>402.18557752041221</v>
      </c>
      <c r="BJ32" s="59">
        <f t="shared" si="38"/>
        <v>234.67565865251817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161.79999999999993</v>
      </c>
      <c r="BZ32" s="13">
        <f>BY32*VLOOKUP('Données projet'!$B$12,Paramètres!$A$1:$I$89,3,0)*VLOOKUP('Données projet'!$B$12,Paramètres!$A$1:$I$89,5,0)</f>
        <v>141.34847999999994</v>
      </c>
      <c r="CA32" s="13">
        <f t="shared" si="39"/>
        <v>36.605750770707807</v>
      </c>
      <c r="CB32" s="20">
        <f t="shared" si="10"/>
        <v>309.93695192564934</v>
      </c>
      <c r="CC32" s="59">
        <f t="shared" si="11"/>
        <v>602.04806303676048</v>
      </c>
      <c r="CD32" s="59">
        <f ca="1">AVERAGE(OFFSET($CC$3,0,0,'Données projet'!$E$12+1,1))-AVERAGE(OFFSET($H$3,0,0,'Données projet'!$E$12+1,1))</f>
        <v>383.46266660377637</v>
      </c>
      <c r="CE32" s="59">
        <f t="shared" si="40"/>
        <v>373.1287543230714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16.550084733423013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1.4810363263688946</v>
      </c>
      <c r="CN32" s="22">
        <f t="shared" si="12"/>
        <v>18.031121059791907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1.8</v>
      </c>
      <c r="CT32" s="12">
        <f>IF('Données projet'!$A$140&gt;35,CT31+CS32-DB31,IF(A32&lt;'Données projet'!$A$140,$CQ$205^A32,IF(A32='Données projet'!$A$140,'Données projet'!$B$140,CT31+CS32-DB31)))</f>
        <v>47.276715978165399</v>
      </c>
      <c r="CU32" s="17">
        <f>CT32*VLOOKUP('Données projet'!$B$13,Paramètres!$A$1:$I$89,3,0)*VLOOKUP('Données projet'!$B$13,Paramètres!$A$1:$I$89,5,0)</f>
        <v>53.838724155934756</v>
      </c>
      <c r="CV32" s="13">
        <f t="shared" si="41"/>
        <v>15.600818865961319</v>
      </c>
      <c r="CW32" s="20">
        <f t="shared" si="13"/>
        <v>120.94053742980232</v>
      </c>
      <c r="CX32" s="59">
        <f t="shared" si="14"/>
        <v>413.05164854091345</v>
      </c>
      <c r="CY32" s="59">
        <f ca="1">AVERAGE(OFFSET($CX$3,0,0,'Données projet'!$E$13+1,1))-AVERAGE(OFFSET($H$3,0,0,'Données projet'!$E$13+1,1))</f>
        <v>398.97653653651656</v>
      </c>
      <c r="CZ32" s="59">
        <f t="shared" si="42"/>
        <v>174.32967064896349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6.4</v>
      </c>
      <c r="DO32" s="12">
        <f>IF('Données projet'!$A$166&gt;35,DO31+DN32-DW31,IF(A32&lt;'Données projet'!$A$166,$DL$205^A32,IF(A32='Données projet'!$A$166,'Données projet'!$B$166,DO31+DN32-DW31)))</f>
        <v>99.600000000000023</v>
      </c>
      <c r="DP32" s="17">
        <f>DO32*VLOOKUP('Données projet'!$B$14,Paramètres!$A$1:$I$89,3,0)*VLOOKUP('Données projet'!$B$14,Paramètres!$A$1:$I$89,5,0)</f>
        <v>94.779360000000025</v>
      </c>
      <c r="DQ32" s="13">
        <f t="shared" si="43"/>
        <v>25.714397533315978</v>
      </c>
      <c r="DR32" s="20">
        <f t="shared" si="16"/>
        <v>209.85996103719199</v>
      </c>
      <c r="DS32" s="59">
        <f t="shared" si="17"/>
        <v>501.97107214830316</v>
      </c>
      <c r="DT32" s="59">
        <f ca="1">AVERAGE(OFFSET($DS$3,0,0,'Données projet'!$E$14+1,1))-AVERAGE(OFFSET($H$3,0,0,'Données projet'!$E$14+1,1))</f>
        <v>448.88533925504049</v>
      </c>
      <c r="DU32" s="59">
        <f t="shared" si="44"/>
        <v>259.66733848378163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17</v>
      </c>
      <c r="EJ32" s="12">
        <f>IF('Données projet'!$A$192&gt;35,EJ31+EI32-ER31,IF(A32&lt;'Données projet'!$A$192,$EG$205^A32,IF(A32='Données projet'!$A$192,'Données projet'!$B$192,EJ31+EI32-ER31)))</f>
        <v>355.00000000000011</v>
      </c>
      <c r="EK32" s="17">
        <f>EJ32*VLOOKUP('Données projet'!$B$15,Paramètres!$A$1:$I$89,3,0)*VLOOKUP('Données projet'!$B$15,Paramètres!$A$1:$I$89,5,0)</f>
        <v>178.87740000000005</v>
      </c>
      <c r="EL32" s="13">
        <f t="shared" si="45"/>
        <v>45.072337482550836</v>
      </c>
      <c r="EM32" s="20">
        <f t="shared" si="19"/>
        <v>390.04579278210946</v>
      </c>
      <c r="EN32" s="59">
        <f t="shared" si="20"/>
        <v>682.1569038932206</v>
      </c>
      <c r="EO32" s="59">
        <f ca="1">AVERAGE(OFFSET($EN$3,0,0,'Données projet'!$E$15+1,1))-AVERAGE(OFFSET($H$3,0,0,'Données projet'!$E$15+1,1))</f>
        <v>300.98794489079791</v>
      </c>
      <c r="EP32" s="59">
        <f t="shared" si="46"/>
        <v>444.94404092890767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161.79999999999993</v>
      </c>
      <c r="FF32" s="17">
        <f>FE32*VLOOKUP('Données projet'!$B$16,Paramètres!$A$1:$I$89,3,0)*VLOOKUP('Données projet'!$B$16,Paramètres!$A$1:$I$89,5,0)</f>
        <v>131.25215999999995</v>
      </c>
      <c r="FG32" s="13">
        <f t="shared" si="47"/>
        <v>34.285535125000187</v>
      </c>
      <c r="FH32" s="20">
        <f t="shared" si="22"/>
        <v>288.31148567604191</v>
      </c>
      <c r="FI32" s="59">
        <f t="shared" si="23"/>
        <v>580.422596787153</v>
      </c>
      <c r="FJ32" s="59">
        <f ca="1">AVERAGE(OFFSET($FI$3,0,0,'Données projet'!$E$16+1,1))-AVERAGE(OFFSET($H$3,0,0,'Données projet'!$E$16+1,1))</f>
        <v>358.75637627589799</v>
      </c>
      <c r="FK32" s="59">
        <f t="shared" si="48"/>
        <v>349.64821164483607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17</v>
      </c>
      <c r="FZ32" s="12">
        <f>IF('Données projet'!$A$244&gt;35,FZ31+FY32-GH31,IF(A32&lt;'Données projet'!$A$244,$FW$205^A32,IF(A32='Données projet'!$A$244,'Données projet'!$B$244,FZ31+FY32-GH31)))</f>
        <v>355.00000000000011</v>
      </c>
      <c r="GA32" s="17">
        <f>FZ32*VLOOKUP('Données projet'!$B$17,Paramètres!$A$1:$I$89,3,0)*VLOOKUP('Données projet'!$B$17,Paramètres!$A$1:$I$89,5,0)</f>
        <v>180.53880000000007</v>
      </c>
      <c r="GB32" s="13">
        <f t="shared" si="49"/>
        <v>45.442038379660772</v>
      </c>
      <c r="GC32" s="20">
        <f t="shared" si="25"/>
        <v>393.58329351124257</v>
      </c>
      <c r="GD32" s="59">
        <f t="shared" si="26"/>
        <v>685.69440462235366</v>
      </c>
      <c r="GE32" s="59">
        <f ca="1">AVERAGE(OFFSET($GD$3,0,0,'Données projet'!$E$17+1,1))-AVERAGE(OFFSET($H$3,0,0,'Données projet'!$E$17+1,1))</f>
        <v>303.49714356858993</v>
      </c>
      <c r="GF32" s="59">
        <f t="shared" si="50"/>
        <v>448.64727935823993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106</v>
      </c>
      <c r="L33" s="12">
        <f>VLOOKUP(A33,'Données projet'!$A$35:$I$55,9,0)</f>
        <v>6.4</v>
      </c>
      <c r="M33" s="12">
        <f t="array" ref="M33">INDEX(L:L,MIN(IF(ISNUMBER(L33:L229),ROW(L33:L229),"")))</f>
        <v>6.4</v>
      </c>
      <c r="N33" s="13">
        <f>IF('Données projet'!$A$36&gt;35,N32+M33-V32,IF(A33&lt;'Données projet'!$A$36,$K$205^A33,IF(A33='Données projet'!$A$36,'Données projet'!$B$36,N32+M33-V32)))</f>
        <v>106.00000000000003</v>
      </c>
      <c r="O33" s="13">
        <f>N33*VLOOKUP('Données projet'!$B$9,Paramètres!$A$1:$I$89,3,0)*VLOOKUP('Données projet'!$B$9,Paramètres!$A$1:$I$89,5,0)</f>
        <v>107.48400000000004</v>
      </c>
      <c r="P33" s="13">
        <f t="shared" si="33"/>
        <v>28.737399432589044</v>
      </c>
      <c r="Q33" s="20">
        <f t="shared" si="2"/>
        <v>237.25227067842596</v>
      </c>
      <c r="R33" s="59">
        <f t="shared" si="0"/>
        <v>530.5856040117593</v>
      </c>
      <c r="S33" s="59">
        <f ca="1">AVERAGE(OFFSET($R$3,0,0,'Données projet'!$E$9+1,1))-AVERAGE(OFFSET($H$3,0,0,'Données projet'!$E$9+1,1))</f>
        <v>475.52010215365254</v>
      </c>
      <c r="T33" s="59">
        <f t="shared" si="34"/>
        <v>273.91893734509262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1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27.745352450886045</v>
      </c>
      <c r="AC33" s="22">
        <f t="shared" si="3"/>
        <v>27.745352450886045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106</v>
      </c>
      <c r="AG33" s="12">
        <f>VLOOKUP(A33,'Données projet'!$A$61:$I$81,9,0)</f>
        <v>6.4</v>
      </c>
      <c r="AH33" s="12">
        <f t="array" ref="AH33">INDEX(AG:AG,MIN(IF(ISNUMBER(AG33:AG229),ROW(AG33:AG229),"")))</f>
        <v>6.4</v>
      </c>
      <c r="AI33" s="13">
        <f>IF('Données projet'!$A$62&gt;35,AI32+AH33-AQ32,IF(A33&lt;'Données projet'!$A$62,$AF$205^A33,IF(A33='Données projet'!$A$62,'Données projet'!$B$62,AI32+AH33-AQ32)))</f>
        <v>106.00000000000003</v>
      </c>
      <c r="AJ33" s="13">
        <f>AI33*VLOOKUP('Données projet'!$B$10,Paramètres!$A$1:$I$89,3,0)*VLOOKUP('Données projet'!$B$10,Paramètres!$A$1:$I$89,5,0)</f>
        <v>95.908800000000014</v>
      </c>
      <c r="AK33" s="13">
        <f t="shared" si="35"/>
        <v>25.984968676228355</v>
      </c>
      <c r="AL33" s="20">
        <f t="shared" si="4"/>
        <v>212.29831377776441</v>
      </c>
      <c r="AM33" s="59">
        <f t="shared" si="5"/>
        <v>505.63164711109772</v>
      </c>
      <c r="AN33" s="59">
        <f ca="1">AVERAGE(OFFSET($AM$3,0,0,'Données projet'!$E$10+1,1))-AVERAGE(OFFSET($H$3,0,0,'Données projet'!$E$10+1,1))</f>
        <v>428.8856275972966</v>
      </c>
      <c r="AO33" s="59">
        <f t="shared" si="36"/>
        <v>248.96498044443103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1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24.757391417713702</v>
      </c>
      <c r="AX33" s="21">
        <f t="shared" si="6"/>
        <v>24.757391417713702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106</v>
      </c>
      <c r="BB33" s="12">
        <f>VLOOKUP(A33,'Données projet'!$A$87:$I$107,9,0)</f>
        <v>6.4</v>
      </c>
      <c r="BC33" s="12">
        <f t="array" ref="BC33">INDEX(BB:BB,MIN(IF(ISNUMBER(BB33:BB229),ROW(BB33:BB229),"")))</f>
        <v>6.4</v>
      </c>
      <c r="BD33" s="12">
        <f>IF('Données projet'!$A$88&gt;35,BD32+BC33-BL32,IF(A33&lt;'Données projet'!$A$88,$BA$205^A33,IF(A33='Données projet'!$A$88,'Données projet'!$B$88,BD32+BC33-BL32)))</f>
        <v>106.00000000000003</v>
      </c>
      <c r="BE33" s="13">
        <f>BD33*VLOOKUP('Données projet'!$B$11,Paramètres!$A$1:$I$89,3,0)*VLOOKUP('Données projet'!$B$11,Paramètres!$A$1:$I$89,5,0)</f>
        <v>89.294400000000024</v>
      </c>
      <c r="BF33" s="13">
        <f t="shared" si="37"/>
        <v>24.394973389005663</v>
      </c>
      <c r="BG33" s="20">
        <f t="shared" si="7"/>
        <v>198.00899198585157</v>
      </c>
      <c r="BH33" s="59">
        <f t="shared" si="8"/>
        <v>491.34232531918485</v>
      </c>
      <c r="BI33" s="59">
        <f ca="1">AVERAGE(OFFSET($BH$3,0,0,'Données projet'!$E$11+1,1))-AVERAGE(OFFSET($H$3,0,0,'Données projet'!$E$11+1,1))</f>
        <v>402.18557752041221</v>
      </c>
      <c r="BJ33" s="59">
        <f t="shared" si="38"/>
        <v>234.67565865251817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23.049985113043792</v>
      </c>
      <c r="BS33" s="22">
        <f t="shared" si="9"/>
        <v>23.049985113043792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176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175.99999999999991</v>
      </c>
      <c r="BZ33" s="13">
        <f>BY33*VLOOKUP('Données projet'!$B$12,Paramètres!$A$1:$I$89,3,0)*VLOOKUP('Données projet'!$B$12,Paramètres!$A$1:$I$89,5,0)</f>
        <v>153.75359999999995</v>
      </c>
      <c r="CA33" s="13">
        <f t="shared" si="39"/>
        <v>39.430373774012359</v>
      </c>
      <c r="CB33" s="20">
        <f t="shared" si="10"/>
        <v>336.46208765640478</v>
      </c>
      <c r="CC33" s="59">
        <f t="shared" si="11"/>
        <v>629.79542098973809</v>
      </c>
      <c r="CD33" s="59">
        <f ca="1">AVERAGE(OFFSET($CC$3,0,0,'Données projet'!$E$12+1,1))-AVERAGE(OFFSET($H$3,0,0,'Données projet'!$E$12+1,1))</f>
        <v>383.46266660377637</v>
      </c>
      <c r="CE33" s="59">
        <f t="shared" si="40"/>
        <v>373.1287543230714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0.53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34.140004698393255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1.0472508295590581</v>
      </c>
      <c r="CN33" s="22">
        <f t="shared" si="12"/>
        <v>35.187255527952317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1.8</v>
      </c>
      <c r="CS33" s="12">
        <f t="array" ref="CS33">INDEX(CR:CR,MIN(IF(ISNUMBER(CR33:CR229),ROW(CR33:CR229),"")))</f>
        <v>1.8</v>
      </c>
      <c r="CT33" s="12">
        <f>IF('Données projet'!$A$140&gt;35,CT32+CS33-DB32,IF(A33&lt;'Données projet'!$A$140,$CQ$205^A33,IF(A33='Données projet'!$A$140,'Données projet'!$B$140,CT32+CS33-DB32)))</f>
        <v>54</v>
      </c>
      <c r="CU33" s="17">
        <f>CT33*VLOOKUP('Données projet'!$B$13,Paramètres!$A$1:$I$89,3,0)*VLOOKUP('Données projet'!$B$13,Paramètres!$A$1:$I$89,5,0)</f>
        <v>61.495200000000004</v>
      </c>
      <c r="CV33" s="13">
        <f t="shared" si="41"/>
        <v>17.545759224285259</v>
      </c>
      <c r="CW33" s="20">
        <f t="shared" si="13"/>
        <v>137.66300398229683</v>
      </c>
      <c r="CX33" s="59">
        <f t="shared" si="14"/>
        <v>430.99633731563017</v>
      </c>
      <c r="CY33" s="59">
        <f ca="1">AVERAGE(OFFSET($CX$3,0,0,'Données projet'!$E$13+1,1))-AVERAGE(OFFSET($H$3,0,0,'Données projet'!$E$13+1,1))</f>
        <v>398.97653653651656</v>
      </c>
      <c r="CZ33" s="59">
        <f t="shared" si="42"/>
        <v>174.32967064896349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1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106</v>
      </c>
      <c r="DM33" s="12">
        <f>VLOOKUP(A33,'Données projet'!$A$165:$I$185,9,0)</f>
        <v>6.4</v>
      </c>
      <c r="DN33" s="12">
        <f t="array" ref="DN33">INDEX(DM:DM,MIN(IF(ISNUMBER(DM33:DM229),ROW(DM33:DM229),"")))</f>
        <v>6.4</v>
      </c>
      <c r="DO33" s="12">
        <f>IF('Données projet'!$A$166&gt;35,DO32+DN33-DW32,IF(A33&lt;'Données projet'!$A$166,$DL$205^A33,IF(A33='Données projet'!$A$166,'Données projet'!$B$166,DO32+DN33-DW32)))</f>
        <v>106.00000000000003</v>
      </c>
      <c r="DP33" s="17">
        <f>DO33*VLOOKUP('Données projet'!$B$14,Paramètres!$A$1:$I$89,3,0)*VLOOKUP('Données projet'!$B$14,Paramètres!$A$1:$I$89,5,0)</f>
        <v>100.86960000000002</v>
      </c>
      <c r="DQ33" s="13">
        <f t="shared" si="43"/>
        <v>27.169063244276522</v>
      </c>
      <c r="DR33" s="20">
        <f t="shared" si="16"/>
        <v>223.00067181711495</v>
      </c>
      <c r="DS33" s="59">
        <f t="shared" si="17"/>
        <v>516.33400515044832</v>
      </c>
      <c r="DT33" s="59">
        <f ca="1">AVERAGE(OFFSET($DS$3,0,0,'Données projet'!$E$14+1,1))-AVERAGE(OFFSET($H$3,0,0,'Données projet'!$E$14+1,1))</f>
        <v>448.88533925504049</v>
      </c>
      <c r="DU33" s="59">
        <f t="shared" si="44"/>
        <v>259.66733848378163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29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1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26.037946146216132</v>
      </c>
      <c r="ED33" s="22">
        <f t="shared" si="18"/>
        <v>26.037946146216132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372</v>
      </c>
      <c r="EH33" s="12">
        <f>VLOOKUP(A33,'Données projet'!$A$191:$I$211,9,0)</f>
        <v>17</v>
      </c>
      <c r="EI33" s="12">
        <f t="array" ref="EI33">INDEX(EH:EH,MIN(IF(ISNUMBER(EH33:EH229),ROW(EH33:EH229),"")))</f>
        <v>17</v>
      </c>
      <c r="EJ33" s="12">
        <f>IF('Données projet'!$A$192&gt;35,EJ32+EI33-ER32,IF(A33&lt;'Données projet'!$A$192,$EG$205^A33,IF(A33='Données projet'!$A$192,'Données projet'!$B$192,EJ32+EI33-ER32)))</f>
        <v>372.00000000000011</v>
      </c>
      <c r="EK33" s="17">
        <f>EJ33*VLOOKUP('Données projet'!$B$15,Paramètres!$A$1:$I$89,3,0)*VLOOKUP('Données projet'!$B$15,Paramètres!$A$1:$I$89,5,0)</f>
        <v>187.44336000000007</v>
      </c>
      <c r="EL33" s="13">
        <f t="shared" si="45"/>
        <v>46.974271155353676</v>
      </c>
      <c r="EM33" s="20">
        <f t="shared" si="19"/>
        <v>408.27737426224104</v>
      </c>
      <c r="EN33" s="59">
        <f t="shared" si="20"/>
        <v>701.61070759557435</v>
      </c>
      <c r="EO33" s="59">
        <f ca="1">AVERAGE(OFFSET($EN$3,0,0,'Données projet'!$E$15+1,1))-AVERAGE(OFFSET($H$3,0,0,'Données projet'!$E$15+1,1))</f>
        <v>300.98794489079791</v>
      </c>
      <c r="EP33" s="59">
        <f t="shared" si="46"/>
        <v>444.94404092890767</v>
      </c>
      <c r="EQ33" s="15">
        <f>IF(ISNA(VLOOKUP(A33,'Données projet'!$A$191:$I$211,3,0)),0,VLOOKUP(A33,'Données projet'!$A$191:$I$211,3,0))</f>
        <v>6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176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175.99999999999991</v>
      </c>
      <c r="FF33" s="17">
        <f>FE33*VLOOKUP('Données projet'!$B$16,Paramètres!$A$1:$I$89,3,0)*VLOOKUP('Données projet'!$B$16,Paramètres!$A$1:$I$89,5,0)</f>
        <v>142.77119999999994</v>
      </c>
      <c r="FG33" s="13">
        <f t="shared" si="47"/>
        <v>36.931122475504061</v>
      </c>
      <c r="FH33" s="20">
        <f t="shared" si="22"/>
        <v>312.98154497816944</v>
      </c>
      <c r="FI33" s="59">
        <f t="shared" si="23"/>
        <v>606.31487831150275</v>
      </c>
      <c r="FJ33" s="59">
        <f ca="1">AVERAGE(OFFSET($FI$3,0,0,'Données projet'!$E$16+1,1))-AVERAGE(OFFSET($H$3,0,0,'Données projet'!$E$16+1,1))</f>
        <v>358.75637627589799</v>
      </c>
      <c r="FK33" s="59">
        <f t="shared" si="48"/>
        <v>349.64821164483607</v>
      </c>
      <c r="FL33" s="15">
        <f>IF(ISNA(VLOOKUP(A33,'Données projet'!$A$217:$I$237,3,0)),0,VLOOKUP(A33,'Données projet'!$A$217:$I$237,3,0))</f>
        <v>5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372</v>
      </c>
      <c r="FX33" s="12">
        <f>VLOOKUP(A33,'Données projet'!$A$243:$I$263,9,0)</f>
        <v>17</v>
      </c>
      <c r="FY33" s="12">
        <f t="array" ref="FY33">INDEX(FX:FX,MIN(IF(ISNUMBER(FX33:FX229),ROW(FX33:FX229),"")))</f>
        <v>17</v>
      </c>
      <c r="FZ33" s="12">
        <f>IF('Données projet'!$A$244&gt;35,FZ32+FY33-GH32,IF(A33&lt;'Données projet'!$A$244,$FW$205^A33,IF(A33='Données projet'!$A$244,'Données projet'!$B$244,FZ32+FY33-GH32)))</f>
        <v>372.00000000000011</v>
      </c>
      <c r="GA33" s="17">
        <f>FZ33*VLOOKUP('Données projet'!$B$17,Paramètres!$A$1:$I$89,3,0)*VLOOKUP('Données projet'!$B$17,Paramètres!$A$1:$I$89,5,0)</f>
        <v>189.18432000000007</v>
      </c>
      <c r="GB33" s="13">
        <f t="shared" si="49"/>
        <v>47.359572454491826</v>
      </c>
      <c r="GC33" s="20">
        <f t="shared" si="25"/>
        <v>411.9806126915733</v>
      </c>
      <c r="GD33" s="59">
        <f t="shared" si="26"/>
        <v>705.31394602490661</v>
      </c>
      <c r="GE33" s="59">
        <f ca="1">AVERAGE(OFFSET($GD$3,0,0,'Données projet'!$E$17+1,1))-AVERAGE(OFFSET($H$3,0,0,'Données projet'!$E$17+1,1))</f>
        <v>303.49714356858993</v>
      </c>
      <c r="GF33" s="59">
        <f t="shared" si="50"/>
        <v>448.64727935823993</v>
      </c>
      <c r="GG33" s="15">
        <f>IF(ISNA(VLOOKUP(A33,'Données projet'!$A$243:$I$263,3,0)),0,VLOOKUP(A33,'Données projet'!$A$243:$I$263,3,0))</f>
        <v>6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</v>
      </c>
      <c r="N34" s="13">
        <f>IF('Données projet'!$A$36&gt;35,N33+M34-V33,IF(A34&lt;'Données projet'!$A$36,$K$205^A34,IF(A34='Données projet'!$A$36,'Données projet'!$B$36,N33+M34-V33)))</f>
        <v>85.100000000000023</v>
      </c>
      <c r="O34" s="13">
        <f>N34*VLOOKUP('Données projet'!$B$9,Paramètres!$A$1:$I$89,3,0)*VLOOKUP('Données projet'!$B$9,Paramètres!$A$1:$I$89,5,0)</f>
        <v>86.291400000000039</v>
      </c>
      <c r="P34" s="13">
        <f t="shared" si="33"/>
        <v>23.668621312817589</v>
      </c>
      <c r="Q34" s="20">
        <f t="shared" si="2"/>
        <v>191.51370378649071</v>
      </c>
      <c r="R34" s="59">
        <f t="shared" si="0"/>
        <v>484.84703711982399</v>
      </c>
      <c r="S34" s="59">
        <f ca="1">AVERAGE(OFFSET($R$3,0,0,'Données projet'!$E$9+1,1))-AVERAGE(OFFSET($H$3,0,0,'Données projet'!$E$9+1,1))</f>
        <v>475.52010215365254</v>
      </c>
      <c r="T34" s="59">
        <f t="shared" si="34"/>
        <v>273.91893734509262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19.618926864432321</v>
      </c>
      <c r="AC34" s="22">
        <f t="shared" si="3"/>
        <v>19.618926864432321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85.100000000000023</v>
      </c>
      <c r="AJ34" s="13">
        <f>AI34*VLOOKUP('Données projet'!$B$10,Paramètres!$A$1:$I$89,3,0)*VLOOKUP('Données projet'!$B$10,Paramètres!$A$1:$I$89,5,0)</f>
        <v>76.998480000000015</v>
      </c>
      <c r="AK34" s="13">
        <f t="shared" si="35"/>
        <v>21.40167153488548</v>
      </c>
      <c r="AL34" s="20">
        <f t="shared" si="4"/>
        <v>171.38026392325889</v>
      </c>
      <c r="AM34" s="59">
        <f t="shared" si="5"/>
        <v>464.71359725659221</v>
      </c>
      <c r="AN34" s="59">
        <f ca="1">AVERAGE(OFFSET($AM$3,0,0,'Données projet'!$E$10+1,1))-AVERAGE(OFFSET($H$3,0,0,'Données projet'!$E$10+1,1))</f>
        <v>428.8856275972966</v>
      </c>
      <c r="AO34" s="59">
        <f t="shared" si="36"/>
        <v>248.96498044443103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17.506119355954993</v>
      </c>
      <c r="AX34" s="21">
        <f t="shared" si="6"/>
        <v>17.506119355954993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</v>
      </c>
      <c r="BD34" s="12">
        <f>IF('Données projet'!$A$88&gt;35,BD33+BC34-BL33,IF(A34&lt;'Données projet'!$A$88,$BA$205^A34,IF(A34='Données projet'!$A$88,'Données projet'!$B$88,BD33+BC34-BL33)))</f>
        <v>85.100000000000023</v>
      </c>
      <c r="BE34" s="13">
        <f>BD34*VLOOKUP('Données projet'!$B$11,Paramètres!$A$1:$I$89,3,0)*VLOOKUP('Données projet'!$B$11,Paramètres!$A$1:$I$89,5,0)</f>
        <v>71.688240000000022</v>
      </c>
      <c r="BF34" s="13">
        <f t="shared" si="37"/>
        <v>20.092123799687116</v>
      </c>
      <c r="BG34" s="20">
        <f t="shared" si="7"/>
        <v>159.85080028445509</v>
      </c>
      <c r="BH34" s="59">
        <f t="shared" si="8"/>
        <v>453.1841336177884</v>
      </c>
      <c r="BI34" s="59">
        <f ca="1">AVERAGE(OFFSET($BH$3,0,0,'Données projet'!$E$11+1,1))-AVERAGE(OFFSET($H$3,0,0,'Données projet'!$E$11+1,1))</f>
        <v>402.18557752041221</v>
      </c>
      <c r="BJ34" s="59">
        <f t="shared" si="38"/>
        <v>234.67565865251817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16.298800779682235</v>
      </c>
      <c r="BS34" s="22">
        <f t="shared" si="9"/>
        <v>16.298800779682235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</v>
      </c>
      <c r="BY34" s="12">
        <f>IF('Données projet'!$A$114&gt;35,BY33+BX34-CG33,IF(A34&lt;'Données projet'!$A$114,$BV$205^A34,IF(A34='Données projet'!$A$114,'Données projet'!$B$114,BY33+BX34-CG33)))</f>
        <v>153.99999999999991</v>
      </c>
      <c r="BZ34" s="13">
        <f>BY34*VLOOKUP('Données projet'!$B$12,Paramètres!$A$1:$I$89,3,0)*VLOOKUP('Données projet'!$B$12,Paramètres!$A$1:$I$89,5,0)</f>
        <v>134.53439999999995</v>
      </c>
      <c r="CA34" s="13">
        <f t="shared" si="39"/>
        <v>35.042026165482234</v>
      </c>
      <c r="CB34" s="20">
        <f t="shared" si="10"/>
        <v>295.34560890488143</v>
      </c>
      <c r="CC34" s="59">
        <f t="shared" si="11"/>
        <v>588.67894223821474</v>
      </c>
      <c r="CD34" s="59">
        <f ca="1">AVERAGE(OFFSET($CC$3,0,0,'Données projet'!$E$12+1,1))-AVERAGE(OFFSET($H$3,0,0,'Données projet'!$E$12+1,1))</f>
        <v>383.46266660377637</v>
      </c>
      <c r="CE34" s="59">
        <f t="shared" si="40"/>
        <v>373.1287543230714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33.470540029604493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0.7405181631844473</v>
      </c>
      <c r="CN34" s="22">
        <f t="shared" si="12"/>
        <v>34.21105819278894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5.2</v>
      </c>
      <c r="CT34" s="12">
        <f>IF('Données projet'!$A$140&gt;35,CT33+CS34-DB33,IF(A34&lt;'Données projet'!$A$140,$CQ$205^A34,IF(A34='Données projet'!$A$140,'Données projet'!$B$140,CT33+CS34-DB33)))</f>
        <v>59.2</v>
      </c>
      <c r="CU34" s="17">
        <f>CT34*VLOOKUP('Données projet'!$B$13,Paramètres!$A$1:$I$89,3,0)*VLOOKUP('Données projet'!$B$13,Paramètres!$A$1:$I$89,5,0)</f>
        <v>67.416960000000003</v>
      </c>
      <c r="CV34" s="13">
        <f t="shared" si="41"/>
        <v>19.030600798613847</v>
      </c>
      <c r="CW34" s="20">
        <f t="shared" si="13"/>
        <v>150.56283505758577</v>
      </c>
      <c r="CX34" s="59">
        <f t="shared" si="14"/>
        <v>443.89616839091912</v>
      </c>
      <c r="CY34" s="59">
        <f ca="1">AVERAGE(OFFSET($CX$3,0,0,'Données projet'!$E$13+1,1))-AVERAGE(OFFSET($H$3,0,0,'Données projet'!$E$13+1,1))</f>
        <v>398.97653653651656</v>
      </c>
      <c r="CZ34" s="59">
        <f t="shared" si="42"/>
        <v>174.32967064896349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8.1</v>
      </c>
      <c r="DO34" s="12">
        <f>IF('Données projet'!$A$166&gt;35,DO33+DN34-DW33,IF(A34&lt;'Données projet'!$A$166,$DL$205^A34,IF(A34='Données projet'!$A$166,'Données projet'!$B$166,DO33+DN34-DW33)))</f>
        <v>85.100000000000023</v>
      </c>
      <c r="DP34" s="17">
        <f>DO34*VLOOKUP('Données projet'!$B$14,Paramètres!$A$1:$I$89,3,0)*VLOOKUP('Données projet'!$B$14,Paramètres!$A$1:$I$89,5,0)</f>
        <v>80.981160000000031</v>
      </c>
      <c r="DQ34" s="13">
        <f t="shared" si="43"/>
        <v>22.376912387678686</v>
      </c>
      <c r="DR34" s="20">
        <f t="shared" si="16"/>
        <v>180.01530940854045</v>
      </c>
      <c r="DS34" s="59">
        <f t="shared" si="17"/>
        <v>473.34864274187373</v>
      </c>
      <c r="DT34" s="59">
        <f ca="1">AVERAGE(OFFSET($DS$3,0,0,'Données projet'!$E$14+1,1))-AVERAGE(OFFSET($H$3,0,0,'Données projet'!$E$14+1,1))</f>
        <v>448.88533925504049</v>
      </c>
      <c r="DU34" s="59">
        <f t="shared" si="44"/>
        <v>259.66733848378163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18.41160828815956</v>
      </c>
      <c r="ED34" s="22">
        <f t="shared" si="18"/>
        <v>18.41160828815956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15.2</v>
      </c>
      <c r="EJ34" s="12">
        <f>IF('Données projet'!$A$192&gt;35,EJ33+EI34-ER33,IF(A34&lt;'Données projet'!$A$192,$EG$205^A34,IF(A34='Données projet'!$A$192,'Données projet'!$B$192,EJ33+EI34-ER33)))</f>
        <v>387.2000000000001</v>
      </c>
      <c r="EK34" s="17">
        <f>EJ34*VLOOKUP('Données projet'!$B$15,Paramètres!$A$1:$I$89,3,0)*VLOOKUP('Données projet'!$B$15,Paramètres!$A$1:$I$89,5,0)</f>
        <v>195.10233600000007</v>
      </c>
      <c r="EL34" s="13">
        <f t="shared" si="45"/>
        <v>48.666261204499044</v>
      </c>
      <c r="EM34" s="20">
        <f t="shared" si="19"/>
        <v>424.56364013116928</v>
      </c>
      <c r="EN34" s="59">
        <f t="shared" si="20"/>
        <v>717.89697346450259</v>
      </c>
      <c r="EO34" s="59">
        <f ca="1">AVERAGE(OFFSET($EN$3,0,0,'Données projet'!$E$15+1,1))-AVERAGE(OFFSET($H$3,0,0,'Données projet'!$E$15+1,1))</f>
        <v>300.98794489079791</v>
      </c>
      <c r="EP34" s="59">
        <f t="shared" si="46"/>
        <v>444.94404092890767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13</v>
      </c>
      <c r="FE34" s="12">
        <f>IF('Données projet'!$A$218&gt;35,FE33+FD34-FM33,IF(A34&lt;'Données projet'!$A$218,$FB$205^A34,IF(A34='Données projet'!$A$218,'Données projet'!$B$218,FE33+FD34-FM33)))</f>
        <v>153.99999999999991</v>
      </c>
      <c r="FF34" s="17">
        <f>FE34*VLOOKUP('Données projet'!$B$16,Paramètres!$A$1:$I$89,3,0)*VLOOKUP('Données projet'!$B$16,Paramètres!$A$1:$I$89,5,0)</f>
        <v>124.92479999999993</v>
      </c>
      <c r="FG34" s="13">
        <f t="shared" si="47"/>
        <v>32.820925500842712</v>
      </c>
      <c r="FH34" s="20">
        <f t="shared" si="22"/>
        <v>274.74047191396761</v>
      </c>
      <c r="FI34" s="59">
        <f t="shared" si="23"/>
        <v>568.07380524730092</v>
      </c>
      <c r="FJ34" s="59">
        <f ca="1">AVERAGE(OFFSET($FI$3,0,0,'Données projet'!$E$16+1,1))-AVERAGE(OFFSET($H$3,0,0,'Données projet'!$E$16+1,1))</f>
        <v>358.75637627589799</v>
      </c>
      <c r="FK34" s="59">
        <f t="shared" si="48"/>
        <v>349.64821164483607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15.2</v>
      </c>
      <c r="FZ34" s="12">
        <f>IF('Données projet'!$A$244&gt;35,FZ33+FY34-GH33,IF(A34&lt;'Données projet'!$A$244,$FW$205^A34,IF(A34='Données projet'!$A$244,'Données projet'!$B$244,FZ33+FY34-GH33)))</f>
        <v>387.2000000000001</v>
      </c>
      <c r="GA34" s="17">
        <f>FZ34*VLOOKUP('Données projet'!$B$17,Paramètres!$A$1:$I$89,3,0)*VLOOKUP('Données projet'!$B$17,Paramètres!$A$1:$I$89,5,0)</f>
        <v>196.91443200000006</v>
      </c>
      <c r="GB34" s="13">
        <f t="shared" si="49"/>
        <v>49.065440866154162</v>
      </c>
      <c r="GC34" s="20">
        <f t="shared" si="25"/>
        <v>428.41494524188528</v>
      </c>
      <c r="GD34" s="59">
        <f t="shared" si="26"/>
        <v>721.74827857521859</v>
      </c>
      <c r="GE34" s="59">
        <f ca="1">AVERAGE(OFFSET($GD$3,0,0,'Données projet'!$E$17+1,1))-AVERAGE(OFFSET($H$3,0,0,'Données projet'!$E$17+1,1))</f>
        <v>303.49714356858993</v>
      </c>
      <c r="GF34" s="59">
        <f t="shared" si="50"/>
        <v>448.64727935823993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</v>
      </c>
      <c r="N35" s="13">
        <f>IF('Données projet'!$A$36&gt;35,N34+M35-V34,IF(A35&lt;'Données projet'!$A$36,$K$205^A35,IF(A35='Données projet'!$A$36,'Données projet'!$B$36,N34+M35-V34)))</f>
        <v>93.200000000000017</v>
      </c>
      <c r="O35" s="13">
        <f>N35*VLOOKUP('Données projet'!$B$9,Paramètres!$A$1:$I$89,3,0)*VLOOKUP('Données projet'!$B$9,Paramètres!$A$1:$I$89,5,0)</f>
        <v>94.504800000000017</v>
      </c>
      <c r="P35" s="13">
        <f t="shared" si="33"/>
        <v>25.648566776452995</v>
      </c>
      <c r="Q35" s="20">
        <f t="shared" ref="Q35:Q66" si="53">(O35+P35)*0.475*44/12</f>
        <v>209.26711380232231</v>
      </c>
      <c r="R35" s="59">
        <f t="shared" si="0"/>
        <v>502.6004471356556</v>
      </c>
      <c r="S35" s="59">
        <f ca="1">AVERAGE(OFFSET($R$3,0,0,'Données projet'!$E$9+1,1))-AVERAGE(OFFSET($H$3,0,0,'Données projet'!$E$9+1,1))</f>
        <v>475.52010215365254</v>
      </c>
      <c r="T35" s="59">
        <f t="shared" si="34"/>
        <v>273.91893734509262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13.872676225443024</v>
      </c>
      <c r="AC35" s="22">
        <f t="shared" si="3"/>
        <v>13.872676225443024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93.200000000000017</v>
      </c>
      <c r="AJ35" s="13">
        <f>AI35*VLOOKUP('Données projet'!$B$10,Paramètres!$A$1:$I$89,3,0)*VLOOKUP('Données projet'!$B$10,Paramètres!$A$1:$I$89,5,0)</f>
        <v>84.327360000000013</v>
      </c>
      <c r="AK35" s="13">
        <f t="shared" si="35"/>
        <v>23.191980396127203</v>
      </c>
      <c r="AL35" s="20">
        <f t="shared" si="4"/>
        <v>187.26285118992155</v>
      </c>
      <c r="AM35" s="59">
        <f t="shared" si="5"/>
        <v>480.59618452325486</v>
      </c>
      <c r="AN35" s="59">
        <f ca="1">AVERAGE(OFFSET($AM$3,0,0,'Données projet'!$E$10+1,1))-AVERAGE(OFFSET($H$3,0,0,'Données projet'!$E$10+1,1))</f>
        <v>428.8856275972966</v>
      </c>
      <c r="AO35" s="59">
        <f t="shared" si="36"/>
        <v>248.96498044443103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12.378695708856853</v>
      </c>
      <c r="AX35" s="21">
        <f t="shared" si="6"/>
        <v>12.378695708856853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</v>
      </c>
      <c r="BD35" s="12">
        <f>IF('Données projet'!$A$88&gt;35,BD34+BC35-BL34,IF(A35&lt;'Données projet'!$A$88,$BA$205^A35,IF(A35='Données projet'!$A$88,'Données projet'!$B$88,BD34+BC35-BL34)))</f>
        <v>93.200000000000017</v>
      </c>
      <c r="BE35" s="13">
        <f>BD35*VLOOKUP('Données projet'!$B$11,Paramètres!$A$1:$I$89,3,0)*VLOOKUP('Données projet'!$B$11,Paramètres!$A$1:$I$89,5,0)</f>
        <v>78.511680000000013</v>
      </c>
      <c r="BF35" s="13">
        <f t="shared" si="37"/>
        <v>21.772885380440794</v>
      </c>
      <c r="BG35" s="20">
        <f t="shared" si="7"/>
        <v>174.66228470426776</v>
      </c>
      <c r="BH35" s="59">
        <f t="shared" si="8"/>
        <v>467.99561803760105</v>
      </c>
      <c r="BI35" s="59">
        <f ca="1">AVERAGE(OFFSET($BH$3,0,0,'Données projet'!$E$11+1,1))-AVERAGE(OFFSET($H$3,0,0,'Données projet'!$E$11+1,1))</f>
        <v>402.18557752041221</v>
      </c>
      <c r="BJ35" s="59">
        <f t="shared" si="38"/>
        <v>234.67565865251817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11.524992556521898</v>
      </c>
      <c r="BS35" s="22">
        <f t="shared" si="9"/>
        <v>11.524992556521898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</v>
      </c>
      <c r="BY35" s="12">
        <f>IF('Données projet'!$A$114&gt;35,BY34+BX35-CG34,IF(A35&lt;'Données projet'!$A$114,$BV$205^A35,IF(A35='Données projet'!$A$114,'Données projet'!$B$114,BY34+BX35-CG34)))</f>
        <v>166.99999999999991</v>
      </c>
      <c r="BZ35" s="13">
        <f>BY35*VLOOKUP('Données projet'!$B$12,Paramètres!$A$1:$I$89,3,0)*VLOOKUP('Données projet'!$B$12,Paramètres!$A$1:$I$89,5,0)</f>
        <v>145.89119999999994</v>
      </c>
      <c r="CA35" s="13">
        <f t="shared" si="39"/>
        <v>37.643342098399685</v>
      </c>
      <c r="CB35" s="20">
        <f t="shared" si="10"/>
        <v>319.65599415471269</v>
      </c>
      <c r="CC35" s="59">
        <f t="shared" si="11"/>
        <v>612.989327488046</v>
      </c>
      <c r="CD35" s="59">
        <f ca="1">AVERAGE(OFFSET($CC$3,0,0,'Données projet'!$E$12+1,1))-AVERAGE(OFFSET($H$3,0,0,'Données projet'!$E$12+1,1))</f>
        <v>383.46266660377637</v>
      </c>
      <c r="CE35" s="59">
        <f t="shared" si="40"/>
        <v>373.1287543230714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32.814203154637553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0.52362541477952906</v>
      </c>
      <c r="CN35" s="22">
        <f t="shared" si="12"/>
        <v>33.337828569417084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5.2</v>
      </c>
      <c r="CT35" s="12">
        <f>IF('Données projet'!$A$140&gt;35,CT34+CS35-DB34,IF(A35&lt;'Données projet'!$A$140,$CQ$205^A35,IF(A35='Données projet'!$A$140,'Données projet'!$B$140,CT34+CS35-DB34)))</f>
        <v>64.400000000000006</v>
      </c>
      <c r="CU35" s="17">
        <f>CT35*VLOOKUP('Données projet'!$B$13,Paramètres!$A$1:$I$89,3,0)*VLOOKUP('Données projet'!$B$13,Paramètres!$A$1:$I$89,5,0)</f>
        <v>73.338720000000009</v>
      </c>
      <c r="CV35" s="13">
        <f t="shared" si="41"/>
        <v>20.500317703224091</v>
      </c>
      <c r="CW35" s="20">
        <f t="shared" si="13"/>
        <v>163.43632399978199</v>
      </c>
      <c r="CX35" s="59">
        <f t="shared" si="14"/>
        <v>456.76965733311533</v>
      </c>
      <c r="CY35" s="59">
        <f ca="1">AVERAGE(OFFSET($CX$3,0,0,'Données projet'!$E$13+1,1))-AVERAGE(OFFSET($H$3,0,0,'Données projet'!$E$13+1,1))</f>
        <v>398.97653653651656</v>
      </c>
      <c r="CZ35" s="59">
        <f t="shared" si="42"/>
        <v>174.32967064896349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8.1</v>
      </c>
      <c r="DO35" s="12">
        <f>IF('Données projet'!$A$166&gt;35,DO34+DN35-DW34,IF(A35&lt;'Données projet'!$A$166,$DL$205^A35,IF(A35='Données projet'!$A$166,'Données projet'!$B$166,DO34+DN35-DW34)))</f>
        <v>93.200000000000017</v>
      </c>
      <c r="DP35" s="17">
        <f>DO35*VLOOKUP('Données projet'!$B$14,Paramètres!$A$1:$I$89,3,0)*VLOOKUP('Données projet'!$B$14,Paramètres!$A$1:$I$89,5,0)</f>
        <v>88.689120000000017</v>
      </c>
      <c r="DQ35" s="13">
        <f t="shared" si="43"/>
        <v>24.248802836496612</v>
      </c>
      <c r="DR35" s="20">
        <f t="shared" si="16"/>
        <v>196.70021560689827</v>
      </c>
      <c r="DS35" s="59">
        <f t="shared" si="17"/>
        <v>490.03354894023158</v>
      </c>
      <c r="DT35" s="59">
        <f ca="1">AVERAGE(OFFSET($DS$3,0,0,'Données projet'!$E$14+1,1))-AVERAGE(OFFSET($H$3,0,0,'Données projet'!$E$14+1,1))</f>
        <v>448.88533925504049</v>
      </c>
      <c r="DU35" s="59">
        <f t="shared" si="44"/>
        <v>259.66733848378163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13.018973073108068</v>
      </c>
      <c r="ED35" s="22">
        <f t="shared" si="18"/>
        <v>13.018973073108068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15.2</v>
      </c>
      <c r="EJ35" s="12">
        <f>IF('Données projet'!$A$192&gt;35,EJ34+EI35-ER34,IF(A35&lt;'Données projet'!$A$192,$EG$205^A35,IF(A35='Données projet'!$A$192,'Données projet'!$B$192,EJ34+EI35-ER34)))</f>
        <v>402.40000000000009</v>
      </c>
      <c r="EK35" s="17">
        <f>EJ35*VLOOKUP('Données projet'!$B$15,Paramètres!$A$1:$I$89,3,0)*VLOOKUP('Données projet'!$B$15,Paramètres!$A$1:$I$89,5,0)</f>
        <v>202.76131200000006</v>
      </c>
      <c r="EL35" s="13">
        <f t="shared" si="45"/>
        <v>50.350535382042523</v>
      </c>
      <c r="EM35" s="20">
        <f t="shared" si="19"/>
        <v>440.83646752372414</v>
      </c>
      <c r="EN35" s="59">
        <f t="shared" si="20"/>
        <v>734.16980085705745</v>
      </c>
      <c r="EO35" s="59">
        <f ca="1">AVERAGE(OFFSET($EN$3,0,0,'Données projet'!$E$15+1,1))-AVERAGE(OFFSET($H$3,0,0,'Données projet'!$E$15+1,1))</f>
        <v>300.98794489079791</v>
      </c>
      <c r="EP35" s="59">
        <f t="shared" si="46"/>
        <v>444.94404092890767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13</v>
      </c>
      <c r="FE35" s="12">
        <f>IF('Données projet'!$A$218&gt;35,FE34+FD35-FM34,IF(A35&lt;'Données projet'!$A$218,$FB$205^A35,IF(A35='Données projet'!$A$218,'Données projet'!$B$218,FE34+FD35-FM34)))</f>
        <v>166.99999999999991</v>
      </c>
      <c r="FF35" s="17">
        <f>FE35*VLOOKUP('Données projet'!$B$16,Paramètres!$A$1:$I$89,3,0)*VLOOKUP('Données projet'!$B$16,Paramètres!$A$1:$I$89,5,0)</f>
        <v>135.47039999999996</v>
      </c>
      <c r="FG35" s="13">
        <f t="shared" si="47"/>
        <v>35.25735985641483</v>
      </c>
      <c r="FH35" s="20">
        <f t="shared" si="22"/>
        <v>297.35084841658909</v>
      </c>
      <c r="FI35" s="59">
        <f t="shared" si="23"/>
        <v>590.68418174992235</v>
      </c>
      <c r="FJ35" s="59">
        <f ca="1">AVERAGE(OFFSET($FI$3,0,0,'Données projet'!$E$16+1,1))-AVERAGE(OFFSET($H$3,0,0,'Données projet'!$E$16+1,1))</f>
        <v>358.75637627589799</v>
      </c>
      <c r="FK35" s="59">
        <f t="shared" si="48"/>
        <v>349.64821164483607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15.2</v>
      </c>
      <c r="FZ35" s="12">
        <f>IF('Données projet'!$A$244&gt;35,FZ34+FY35-GH34,IF(A35&lt;'Données projet'!$A$244,$FW$205^A35,IF(A35='Données projet'!$A$244,'Données projet'!$B$244,FZ34+FY35-GH34)))</f>
        <v>402.40000000000009</v>
      </c>
      <c r="GA35" s="17">
        <f>FZ35*VLOOKUP('Données projet'!$B$17,Paramètres!$A$1:$I$89,3,0)*VLOOKUP('Données projet'!$B$17,Paramètres!$A$1:$I$89,5,0)</f>
        <v>204.64454400000005</v>
      </c>
      <c r="GB35" s="13">
        <f t="shared" si="49"/>
        <v>50.763530117625372</v>
      </c>
      <c r="GC35" s="20">
        <f t="shared" si="25"/>
        <v>444.83572908819764</v>
      </c>
      <c r="GD35" s="59">
        <f t="shared" si="26"/>
        <v>738.16906242153095</v>
      </c>
      <c r="GE35" s="59">
        <f ca="1">AVERAGE(OFFSET($GD$3,0,0,'Données projet'!$E$17+1,1))-AVERAGE(OFFSET($H$3,0,0,'Données projet'!$E$17+1,1))</f>
        <v>303.49714356858993</v>
      </c>
      <c r="GF35" s="59">
        <f t="shared" si="50"/>
        <v>448.64727935823993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</v>
      </c>
      <c r="N36" s="13">
        <f>IF('Données projet'!$A$36&gt;35,N35+M36-V35,IF(A36&lt;'Données projet'!$A$36,$K$205^A36,IF(A36='Données projet'!$A$36,'Données projet'!$B$36,N35+M36-V35)))</f>
        <v>101.30000000000001</v>
      </c>
      <c r="O36" s="13">
        <f>N36*VLOOKUP('Données projet'!$B$9,Paramètres!$A$1:$I$89,3,0)*VLOOKUP('Données projet'!$B$9,Paramètres!$A$1:$I$89,5,0)</f>
        <v>102.71820000000002</v>
      </c>
      <c r="P36" s="13">
        <f t="shared" si="33"/>
        <v>27.608556974827401</v>
      </c>
      <c r="Q36" s="20">
        <f t="shared" si="53"/>
        <v>226.98576839782444</v>
      </c>
      <c r="R36" s="59">
        <f t="shared" si="0"/>
        <v>520.31910173115773</v>
      </c>
      <c r="S36" s="59">
        <f ca="1">AVERAGE(OFFSET($R$3,0,0,'Données projet'!$E$9+1,1))-AVERAGE(OFFSET($H$3,0,0,'Données projet'!$E$9+1,1))</f>
        <v>475.52010215365254</v>
      </c>
      <c r="T36" s="59">
        <f t="shared" si="34"/>
        <v>273.91893734509262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9.8094634322161607</v>
      </c>
      <c r="AC36" s="22">
        <f t="shared" si="3"/>
        <v>9.8094634322161607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101.30000000000001</v>
      </c>
      <c r="AJ36" s="13">
        <f>AI36*VLOOKUP('Données projet'!$B$10,Paramètres!$A$1:$I$89,3,0)*VLOOKUP('Données projet'!$B$10,Paramètres!$A$1:$I$89,5,0)</f>
        <v>91.656240000000011</v>
      </c>
      <c r="AK36" s="13">
        <f t="shared" si="35"/>
        <v>24.964245281470902</v>
      </c>
      <c r="AL36" s="20">
        <f t="shared" si="4"/>
        <v>203.11401186522849</v>
      </c>
      <c r="AM36" s="59">
        <f t="shared" si="5"/>
        <v>496.44734519856183</v>
      </c>
      <c r="AN36" s="59">
        <f ca="1">AVERAGE(OFFSET($AM$3,0,0,'Données projet'!$E$10+1,1))-AVERAGE(OFFSET($H$3,0,0,'Données projet'!$E$10+1,1))</f>
        <v>428.8856275972966</v>
      </c>
      <c r="AO36" s="59">
        <f t="shared" si="36"/>
        <v>248.96498044443103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8.7530596779774985</v>
      </c>
      <c r="AX36" s="21">
        <f t="shared" si="6"/>
        <v>8.7530596779774985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</v>
      </c>
      <c r="BD36" s="12">
        <f>IF('Données projet'!$A$88&gt;35,BD35+BC36-BL35,IF(A36&lt;'Données projet'!$A$88,$BA$205^A36,IF(A36='Données projet'!$A$88,'Données projet'!$B$88,BD35+BC36-BL35)))</f>
        <v>101.30000000000001</v>
      </c>
      <c r="BE36" s="13">
        <f>BD36*VLOOKUP('Données projet'!$B$11,Paramètres!$A$1:$I$89,3,0)*VLOOKUP('Données projet'!$B$11,Paramètres!$A$1:$I$89,5,0)</f>
        <v>85.335120000000018</v>
      </c>
      <c r="BF36" s="13">
        <f t="shared" si="37"/>
        <v>23.436707078859101</v>
      </c>
      <c r="BG36" s="20">
        <f t="shared" si="7"/>
        <v>189.44426549567962</v>
      </c>
      <c r="BH36" s="59">
        <f t="shared" si="8"/>
        <v>482.77759882901296</v>
      </c>
      <c r="BI36" s="59">
        <f ca="1">AVERAGE(OFFSET($BH$3,0,0,'Données projet'!$E$11+1,1))-AVERAGE(OFFSET($H$3,0,0,'Données projet'!$E$11+1,1))</f>
        <v>402.18557752041221</v>
      </c>
      <c r="BJ36" s="59">
        <f t="shared" si="38"/>
        <v>234.67565865251817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8.1494003898411194</v>
      </c>
      <c r="BS36" s="22">
        <f t="shared" si="9"/>
        <v>8.1494003898411194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</v>
      </c>
      <c r="BY36" s="12">
        <f>IF('Données projet'!$A$114&gt;35,BY35+BX36-CG35,IF(A36&lt;'Données projet'!$A$114,$BV$205^A36,IF(A36='Données projet'!$A$114,'Données projet'!$B$114,BY35+BX36-CG35)))</f>
        <v>179.99999999999991</v>
      </c>
      <c r="BZ36" s="13">
        <f>BY36*VLOOKUP('Données projet'!$B$12,Paramètres!$A$1:$I$89,3,0)*VLOOKUP('Données projet'!$B$12,Paramètres!$A$1:$I$89,5,0)</f>
        <v>157.24799999999996</v>
      </c>
      <c r="CA36" s="13">
        <f t="shared" si="39"/>
        <v>40.22116874434861</v>
      </c>
      <c r="CB36" s="20">
        <f t="shared" si="10"/>
        <v>343.92546889640704</v>
      </c>
      <c r="CC36" s="59">
        <f t="shared" si="11"/>
        <v>637.25880222974035</v>
      </c>
      <c r="CD36" s="59">
        <f ca="1">AVERAGE(OFFSET($CC$3,0,0,'Données projet'!$E$12+1,1))-AVERAGE(OFFSET($H$3,0,0,'Données projet'!$E$12+1,1))</f>
        <v>383.46266660377637</v>
      </c>
      <c r="CE36" s="59">
        <f t="shared" si="40"/>
        <v>373.1287543230714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32.170736645462746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0.37025908159222365</v>
      </c>
      <c r="CN36" s="22">
        <f t="shared" si="12"/>
        <v>32.54099572705497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5.2</v>
      </c>
      <c r="CT36" s="12">
        <f>IF('Données projet'!$A$140&gt;35,CT35+CS36-DB35,IF(A36&lt;'Données projet'!$A$140,$CQ$205^A36,IF(A36='Données projet'!$A$140,'Données projet'!$B$140,CT35+CS36-DB35)))</f>
        <v>69.600000000000009</v>
      </c>
      <c r="CU36" s="17">
        <f>CT36*VLOOKUP('Données projet'!$B$13,Paramètres!$A$1:$I$89,3,0)*VLOOKUP('Données projet'!$B$13,Paramètres!$A$1:$I$89,5,0)</f>
        <v>79.260480000000015</v>
      </c>
      <c r="CV36" s="13">
        <f t="shared" si="41"/>
        <v>21.956270028417133</v>
      </c>
      <c r="CW36" s="20">
        <f t="shared" si="13"/>
        <v>176.28583963282654</v>
      </c>
      <c r="CX36" s="59">
        <f t="shared" si="14"/>
        <v>469.61917296615985</v>
      </c>
      <c r="CY36" s="59">
        <f ca="1">AVERAGE(OFFSET($CX$3,0,0,'Données projet'!$E$13+1,1))-AVERAGE(OFFSET($H$3,0,0,'Données projet'!$E$13+1,1))</f>
        <v>398.97653653651656</v>
      </c>
      <c r="CZ36" s="59">
        <f t="shared" si="42"/>
        <v>174.32967064896349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8.1</v>
      </c>
      <c r="DO36" s="12">
        <f>IF('Données projet'!$A$166&gt;35,DO35+DN36-DW35,IF(A36&lt;'Données projet'!$A$166,$DL$205^A36,IF(A36='Données projet'!$A$166,'Données projet'!$B$166,DO35+DN36-DW35)))</f>
        <v>101.30000000000001</v>
      </c>
      <c r="DP36" s="17">
        <f>DO36*VLOOKUP('Données projet'!$B$14,Paramètres!$A$1:$I$89,3,0)*VLOOKUP('Données projet'!$B$14,Paramètres!$A$1:$I$89,5,0)</f>
        <v>96.397080000000017</v>
      </c>
      <c r="DQ36" s="13">
        <f t="shared" si="43"/>
        <v>26.101827073526486</v>
      </c>
      <c r="DR36" s="20">
        <f t="shared" si="16"/>
        <v>213.35226315305866</v>
      </c>
      <c r="DS36" s="59">
        <f t="shared" si="17"/>
        <v>506.685596486392</v>
      </c>
      <c r="DT36" s="59">
        <f ca="1">AVERAGE(OFFSET($DS$3,0,0,'Données projet'!$E$14+1,1))-AVERAGE(OFFSET($H$3,0,0,'Données projet'!$E$14+1,1))</f>
        <v>448.88533925504049</v>
      </c>
      <c r="DU36" s="59">
        <f t="shared" si="44"/>
        <v>259.66733848378163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9.2058041440797815</v>
      </c>
      <c r="ED36" s="22">
        <f t="shared" si="18"/>
        <v>9.2058041440797815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15.2</v>
      </c>
      <c r="EJ36" s="12">
        <f>IF('Données projet'!$A$192&gt;35,EJ35+EI36-ER35,IF(A36&lt;'Données projet'!$A$192,$EG$205^A36,IF(A36='Données projet'!$A$192,'Données projet'!$B$192,EJ35+EI36-ER35)))</f>
        <v>417.60000000000008</v>
      </c>
      <c r="EK36" s="17">
        <f>EJ36*VLOOKUP('Données projet'!$B$15,Paramètres!$A$1:$I$89,3,0)*VLOOKUP('Données projet'!$B$15,Paramètres!$A$1:$I$89,5,0)</f>
        <v>210.42028800000008</v>
      </c>
      <c r="EL36" s="13">
        <f t="shared" si="45"/>
        <v>52.02741851063773</v>
      </c>
      <c r="EM36" s="20">
        <f t="shared" si="19"/>
        <v>457.09642217269425</v>
      </c>
      <c r="EN36" s="59">
        <f t="shared" si="20"/>
        <v>750.4297555060275</v>
      </c>
      <c r="EO36" s="59">
        <f ca="1">AVERAGE(OFFSET($EN$3,0,0,'Données projet'!$E$15+1,1))-AVERAGE(OFFSET($H$3,0,0,'Données projet'!$E$15+1,1))</f>
        <v>300.98794489079791</v>
      </c>
      <c r="EP36" s="59">
        <f t="shared" si="46"/>
        <v>444.94404092890767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13</v>
      </c>
      <c r="FE36" s="12">
        <f>IF('Données projet'!$A$218&gt;35,FE35+FD36-FM35,IF(A36&lt;'Données projet'!$A$218,$FB$205^A36,IF(A36='Données projet'!$A$218,'Données projet'!$B$218,FE35+FD36-FM35)))</f>
        <v>179.99999999999991</v>
      </c>
      <c r="FF36" s="17">
        <f>FE36*VLOOKUP('Données projet'!$B$16,Paramètres!$A$1:$I$89,3,0)*VLOOKUP('Données projet'!$B$16,Paramètres!$A$1:$I$89,5,0)</f>
        <v>146.01599999999996</v>
      </c>
      <c r="FG36" s="13">
        <f t="shared" si="47"/>
        <v>37.671793767891103</v>
      </c>
      <c r="FH36" s="20">
        <f t="shared" si="22"/>
        <v>319.92290747907691</v>
      </c>
      <c r="FI36" s="59">
        <f t="shared" si="23"/>
        <v>613.25624081241017</v>
      </c>
      <c r="FJ36" s="59">
        <f ca="1">AVERAGE(OFFSET($FI$3,0,0,'Données projet'!$E$16+1,1))-AVERAGE(OFFSET($H$3,0,0,'Données projet'!$E$16+1,1))</f>
        <v>358.75637627589799</v>
      </c>
      <c r="FK36" s="59">
        <f t="shared" si="48"/>
        <v>349.64821164483607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15.2</v>
      </c>
      <c r="FZ36" s="12">
        <f>IF('Données projet'!$A$244&gt;35,FZ35+FY36-GH35,IF(A36&lt;'Données projet'!$A$244,$FW$205^A36,IF(A36='Données projet'!$A$244,'Données projet'!$B$244,FZ35+FY36-GH35)))</f>
        <v>417.60000000000008</v>
      </c>
      <c r="GA36" s="17">
        <f>FZ36*VLOOKUP('Données projet'!$B$17,Paramètres!$A$1:$I$89,3,0)*VLOOKUP('Données projet'!$B$17,Paramètres!$A$1:$I$89,5,0)</f>
        <v>212.37465600000004</v>
      </c>
      <c r="GB36" s="13">
        <f t="shared" si="49"/>
        <v>52.454167695881246</v>
      </c>
      <c r="GC36" s="20">
        <f t="shared" si="25"/>
        <v>461.24353460365984</v>
      </c>
      <c r="GD36" s="59">
        <f t="shared" si="26"/>
        <v>754.57686793699315</v>
      </c>
      <c r="GE36" s="59">
        <f ca="1">AVERAGE(OFFSET($GD$3,0,0,'Données projet'!$E$17+1,1))-AVERAGE(OFFSET($H$3,0,0,'Données projet'!$E$17+1,1))</f>
        <v>303.49714356858993</v>
      </c>
      <c r="GF36" s="59">
        <f t="shared" si="50"/>
        <v>448.64727935823993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</v>
      </c>
      <c r="N37" s="13">
        <f>IF('Données projet'!$A$36&gt;35,N36+M37-V36,IF(A37&lt;'Données projet'!$A$36,$K$205^A37,IF(A37='Données projet'!$A$36,'Données projet'!$B$36,N36+M37-V36)))</f>
        <v>109.4</v>
      </c>
      <c r="O37" s="13">
        <f>N37*VLOOKUP('Données projet'!$B$9,Paramètres!$A$1:$I$89,3,0)*VLOOKUP('Données projet'!$B$9,Paramètres!$A$1:$I$89,5,0)</f>
        <v>110.9316</v>
      </c>
      <c r="P37" s="13">
        <f t="shared" si="33"/>
        <v>29.5503689502616</v>
      </c>
      <c r="Q37" s="20">
        <f t="shared" si="53"/>
        <v>244.67276258837228</v>
      </c>
      <c r="R37" s="59">
        <f t="shared" si="0"/>
        <v>538.00609592170554</v>
      </c>
      <c r="S37" s="59">
        <f ca="1">AVERAGE(OFFSET($R$3,0,0,'Données projet'!$E$9+1,1))-AVERAGE(OFFSET($H$3,0,0,'Données projet'!$E$9+1,1))</f>
        <v>475.52010215365254</v>
      </c>
      <c r="T37" s="59">
        <f t="shared" si="34"/>
        <v>273.91893734509262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6.9363381127215122</v>
      </c>
      <c r="AC37" s="22">
        <f t="shared" si="3"/>
        <v>6.9363381127215122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109.4</v>
      </c>
      <c r="AJ37" s="13">
        <f>AI37*VLOOKUP('Données projet'!$B$10,Paramètres!$A$1:$I$89,3,0)*VLOOKUP('Données projet'!$B$10,Paramètres!$A$1:$I$89,5,0)</f>
        <v>98.985119999999995</v>
      </c>
      <c r="AK37" s="13">
        <f t="shared" si="35"/>
        <v>26.720073030434214</v>
      </c>
      <c r="AL37" s="20">
        <f t="shared" si="4"/>
        <v>218.93654452800624</v>
      </c>
      <c r="AM37" s="59">
        <f t="shared" si="5"/>
        <v>512.26987786133952</v>
      </c>
      <c r="AN37" s="59">
        <f ca="1">AVERAGE(OFFSET($AM$3,0,0,'Données projet'!$E$10+1,1))-AVERAGE(OFFSET($H$3,0,0,'Données projet'!$E$10+1,1))</f>
        <v>428.8856275972966</v>
      </c>
      <c r="AO37" s="59">
        <f t="shared" si="36"/>
        <v>248.96498044443103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6.1893478544284273</v>
      </c>
      <c r="AX37" s="21">
        <f t="shared" si="6"/>
        <v>6.1893478544284273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</v>
      </c>
      <c r="BD37" s="12">
        <f>IF('Données projet'!$A$88&gt;35,BD36+BC37-BL36,IF(A37&lt;'Données projet'!$A$88,$BA$205^A37,IF(A37='Données projet'!$A$88,'Données projet'!$B$88,BD36+BC37-BL36)))</f>
        <v>109.4</v>
      </c>
      <c r="BE37" s="13">
        <f>BD37*VLOOKUP('Données projet'!$B$11,Paramètres!$A$1:$I$89,3,0)*VLOOKUP('Données projet'!$B$11,Paramètres!$A$1:$I$89,5,0)</f>
        <v>92.158560000000008</v>
      </c>
      <c r="BF37" s="13">
        <f t="shared" si="37"/>
        <v>25.085097413492189</v>
      </c>
      <c r="BG37" s="20">
        <f t="shared" si="7"/>
        <v>204.1993699951656</v>
      </c>
      <c r="BH37" s="59">
        <f t="shared" si="8"/>
        <v>497.53270332849888</v>
      </c>
      <c r="BI37" s="59">
        <f ca="1">AVERAGE(OFFSET($BH$3,0,0,'Données projet'!$E$11+1,1))-AVERAGE(OFFSET($H$3,0,0,'Données projet'!$E$11+1,1))</f>
        <v>402.18557752041221</v>
      </c>
      <c r="BJ37" s="59">
        <f t="shared" si="38"/>
        <v>234.67565865251817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5.7624962782609499</v>
      </c>
      <c r="BS37" s="22">
        <f t="shared" si="9"/>
        <v>5.7624962782609499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</v>
      </c>
      <c r="BY37" s="12">
        <f>IF('Données projet'!$A$114&gt;35,BY36+BX37-CG36,IF(A37&lt;'Données projet'!$A$114,$BV$205^A37,IF(A37='Données projet'!$A$114,'Données projet'!$B$114,BY36+BX37-CG36)))</f>
        <v>192.99999999999991</v>
      </c>
      <c r="BZ37" s="13">
        <f>BY37*VLOOKUP('Données projet'!$B$12,Paramètres!$A$1:$I$89,3,0)*VLOOKUP('Données projet'!$B$12,Paramètres!$A$1:$I$89,5,0)</f>
        <v>168.60479999999993</v>
      </c>
      <c r="CA37" s="13">
        <f t="shared" si="39"/>
        <v>42.777395484149757</v>
      </c>
      <c r="CB37" s="20">
        <f t="shared" si="10"/>
        <v>368.15732380156072</v>
      </c>
      <c r="CC37" s="59">
        <f t="shared" si="11"/>
        <v>661.49065713489404</v>
      </c>
      <c r="CD37" s="59">
        <f ca="1">AVERAGE(OFFSET($CC$3,0,0,'Données projet'!$E$12+1,1))-AVERAGE(OFFSET($H$3,0,0,'Données projet'!$E$12+1,1))</f>
        <v>383.46266660377637</v>
      </c>
      <c r="CE37" s="59">
        <f t="shared" si="40"/>
        <v>373.1287543230714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31.539888122057043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0.26181270738976453</v>
      </c>
      <c r="CN37" s="22">
        <f t="shared" si="12"/>
        <v>31.801700829446808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5.2</v>
      </c>
      <c r="CT37" s="12">
        <f>IF('Données projet'!$A$140&gt;35,CT36+CS37-DB36,IF(A37&lt;'Données projet'!$A$140,$CQ$205^A37,IF(A37='Données projet'!$A$140,'Données projet'!$B$140,CT36+CS37-DB36)))</f>
        <v>74.800000000000011</v>
      </c>
      <c r="CU37" s="17">
        <f>CT37*VLOOKUP('Données projet'!$B$13,Paramètres!$A$1:$I$89,3,0)*VLOOKUP('Données projet'!$B$13,Paramètres!$A$1:$I$89,5,0)</f>
        <v>85.182240000000007</v>
      </c>
      <c r="CV37" s="13">
        <f t="shared" si="41"/>
        <v>23.399603100318654</v>
      </c>
      <c r="CW37" s="20">
        <f t="shared" si="13"/>
        <v>189.11337673305502</v>
      </c>
      <c r="CX37" s="59">
        <f t="shared" si="14"/>
        <v>482.44671006638833</v>
      </c>
      <c r="CY37" s="59">
        <f ca="1">AVERAGE(OFFSET($CX$3,0,0,'Données projet'!$E$13+1,1))-AVERAGE(OFFSET($H$3,0,0,'Données projet'!$E$13+1,1))</f>
        <v>398.97653653651656</v>
      </c>
      <c r="CZ37" s="59">
        <f t="shared" si="42"/>
        <v>174.32967064896349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8.1</v>
      </c>
      <c r="DO37" s="12">
        <f>IF('Données projet'!$A$166&gt;35,DO36+DN37-DW36,IF(A37&lt;'Données projet'!$A$166,$DL$205^A37,IF(A37='Données projet'!$A$166,'Données projet'!$B$166,DO36+DN37-DW36)))</f>
        <v>109.4</v>
      </c>
      <c r="DP37" s="17">
        <f>DO37*VLOOKUP('Données projet'!$B$14,Paramètres!$A$1:$I$89,3,0)*VLOOKUP('Données projet'!$B$14,Paramètres!$A$1:$I$89,5,0)</f>
        <v>104.10504000000002</v>
      </c>
      <c r="DQ37" s="13">
        <f t="shared" si="43"/>
        <v>27.937665159461211</v>
      </c>
      <c r="DR37" s="20">
        <f t="shared" si="16"/>
        <v>229.97437815272829</v>
      </c>
      <c r="DS37" s="59">
        <f t="shared" si="17"/>
        <v>523.30771148606163</v>
      </c>
      <c r="DT37" s="59">
        <f ca="1">AVERAGE(OFFSET($DS$3,0,0,'Données projet'!$E$14+1,1))-AVERAGE(OFFSET($H$3,0,0,'Données projet'!$E$14+1,1))</f>
        <v>448.88533925504049</v>
      </c>
      <c r="DU37" s="59">
        <f t="shared" si="44"/>
        <v>259.66733848378163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6.5094865365540349</v>
      </c>
      <c r="ED37" s="22">
        <f t="shared" si="18"/>
        <v>6.5094865365540349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15.2</v>
      </c>
      <c r="EJ37" s="12">
        <f>IF('Données projet'!$A$192&gt;35,EJ36+EI37-ER36,IF(A37&lt;'Données projet'!$A$192,$EG$205^A37,IF(A37='Données projet'!$A$192,'Données projet'!$B$192,EJ36+EI37-ER36)))</f>
        <v>432.80000000000007</v>
      </c>
      <c r="EK37" s="17">
        <f>EJ37*VLOOKUP('Données projet'!$B$15,Paramètres!$A$1:$I$89,3,0)*VLOOKUP('Données projet'!$B$15,Paramètres!$A$1:$I$89,5,0)</f>
        <v>218.07926400000005</v>
      </c>
      <c r="EL37" s="13">
        <f t="shared" si="45"/>
        <v>53.697210426743517</v>
      </c>
      <c r="EM37" s="20">
        <f t="shared" si="19"/>
        <v>473.34402629324501</v>
      </c>
      <c r="EN37" s="59">
        <f t="shared" si="20"/>
        <v>766.67735962657832</v>
      </c>
      <c r="EO37" s="59">
        <f ca="1">AVERAGE(OFFSET($EN$3,0,0,'Données projet'!$E$15+1,1))-AVERAGE(OFFSET($H$3,0,0,'Données projet'!$E$15+1,1))</f>
        <v>300.98794489079791</v>
      </c>
      <c r="EP37" s="59">
        <f t="shared" si="46"/>
        <v>444.94404092890767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13</v>
      </c>
      <c r="FE37" s="12">
        <f>IF('Données projet'!$A$218&gt;35,FE36+FD37-FM36,IF(A37&lt;'Données projet'!$A$218,$FB$205^A37,IF(A37='Données projet'!$A$218,'Données projet'!$B$218,FE36+FD37-FM36)))</f>
        <v>192.99999999999991</v>
      </c>
      <c r="FF37" s="17">
        <f>FE37*VLOOKUP('Données projet'!$B$16,Paramètres!$A$1:$I$89,3,0)*VLOOKUP('Données projet'!$B$16,Paramètres!$A$1:$I$89,5,0)</f>
        <v>156.56159999999994</v>
      </c>
      <c r="FG37" s="13">
        <f t="shared" si="47"/>
        <v>40.065996859746477</v>
      </c>
      <c r="FH37" s="20">
        <f t="shared" si="22"/>
        <v>342.45973119739165</v>
      </c>
      <c r="FI37" s="59">
        <f t="shared" si="23"/>
        <v>635.79306453072491</v>
      </c>
      <c r="FJ37" s="59">
        <f ca="1">AVERAGE(OFFSET($FI$3,0,0,'Données projet'!$E$16+1,1))-AVERAGE(OFFSET($H$3,0,0,'Données projet'!$E$16+1,1))</f>
        <v>358.75637627589799</v>
      </c>
      <c r="FK37" s="59">
        <f t="shared" si="48"/>
        <v>349.64821164483607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15.2</v>
      </c>
      <c r="FZ37" s="12">
        <f>IF('Données projet'!$A$244&gt;35,FZ36+FY37-GH36,IF(A37&lt;'Données projet'!$A$244,$FW$205^A37,IF(A37='Données projet'!$A$244,'Données projet'!$B$244,FZ36+FY37-GH36)))</f>
        <v>432.80000000000007</v>
      </c>
      <c r="GA37" s="17">
        <f>FZ37*VLOOKUP('Données projet'!$B$17,Paramètres!$A$1:$I$89,3,0)*VLOOKUP('Données projet'!$B$17,Paramètres!$A$1:$I$89,5,0)</f>
        <v>220.10476800000006</v>
      </c>
      <c r="GB37" s="13">
        <f t="shared" si="49"/>
        <v>54.137655896756115</v>
      </c>
      <c r="GC37" s="20">
        <f t="shared" si="25"/>
        <v>477.63888828685032</v>
      </c>
      <c r="GD37" s="59">
        <f t="shared" si="26"/>
        <v>770.97222162018363</v>
      </c>
      <c r="GE37" s="59">
        <f ca="1">AVERAGE(OFFSET($GD$3,0,0,'Données projet'!$E$17+1,1))-AVERAGE(OFFSET($H$3,0,0,'Données projet'!$E$17+1,1))</f>
        <v>303.49714356858993</v>
      </c>
      <c r="GF37" s="59">
        <f t="shared" si="50"/>
        <v>448.64727935823993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</v>
      </c>
      <c r="N38" s="13">
        <f>IF('Données projet'!$A$36&gt;35,N37+M38-V37,IF(A38&lt;'Données projet'!$A$36,$K$205^A38,IF(A38='Données projet'!$A$36,'Données projet'!$B$36,N37+M38-V37)))</f>
        <v>117.5</v>
      </c>
      <c r="O38" s="13">
        <f>N38*VLOOKUP('Données projet'!$B$9,Paramètres!$A$1:$I$89,3,0)*VLOOKUP('Données projet'!$B$9,Paramètres!$A$1:$I$89,5,0)</f>
        <v>119.14500000000001</v>
      </c>
      <c r="P38" s="13">
        <f t="shared" si="33"/>
        <v>31.475501672437705</v>
      </c>
      <c r="Q38" s="20">
        <f t="shared" si="53"/>
        <v>262.33070707949565</v>
      </c>
      <c r="R38" s="59">
        <f t="shared" si="0"/>
        <v>555.66404041282897</v>
      </c>
      <c r="S38" s="59">
        <f ca="1">AVERAGE(OFFSET($R$3,0,0,'Données projet'!$E$9+1,1))-AVERAGE(OFFSET($H$3,0,0,'Données projet'!$E$9+1,1))</f>
        <v>475.52010215365254</v>
      </c>
      <c r="T38" s="59">
        <f t="shared" si="34"/>
        <v>273.91893734509262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4.9047317161080803</v>
      </c>
      <c r="AC38" s="22">
        <f t="shared" si="3"/>
        <v>4.9047317161080803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117.5</v>
      </c>
      <c r="AJ38" s="13">
        <f>AI38*VLOOKUP('Données projet'!$B$10,Paramètres!$A$1:$I$89,3,0)*VLOOKUP('Données projet'!$B$10,Paramètres!$A$1:$I$89,5,0)</f>
        <v>106.31399999999999</v>
      </c>
      <c r="AK38" s="13">
        <f t="shared" si="35"/>
        <v>28.460819043331924</v>
      </c>
      <c r="AL38" s="20">
        <f t="shared" si="4"/>
        <v>234.73280983380309</v>
      </c>
      <c r="AM38" s="59">
        <f t="shared" si="5"/>
        <v>528.06614316713637</v>
      </c>
      <c r="AN38" s="59">
        <f ca="1">AVERAGE(OFFSET($AM$3,0,0,'Données projet'!$E$10+1,1))-AVERAGE(OFFSET($H$3,0,0,'Données projet'!$E$10+1,1))</f>
        <v>428.8856275972966</v>
      </c>
      <c r="AO38" s="59">
        <f t="shared" si="36"/>
        <v>248.96498044443103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4.3765298389887493</v>
      </c>
      <c r="AX38" s="21">
        <f t="shared" si="6"/>
        <v>4.3765298389887493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</v>
      </c>
      <c r="BD38" s="12">
        <f>IF('Données projet'!$A$88&gt;35,BD37+BC38-BL37,IF(A38&lt;'Données projet'!$A$88,$BA$205^A38,IF(A38='Données projet'!$A$88,'Données projet'!$B$88,BD37+BC38-BL37)))</f>
        <v>117.5</v>
      </c>
      <c r="BE38" s="13">
        <f>BD38*VLOOKUP('Données projet'!$B$11,Paramètres!$A$1:$I$89,3,0)*VLOOKUP('Données projet'!$B$11,Paramètres!$A$1:$I$89,5,0)</f>
        <v>98.982000000000014</v>
      </c>
      <c r="BF38" s="13">
        <f t="shared" si="37"/>
        <v>26.719328849010743</v>
      </c>
      <c r="BG38" s="20">
        <f t="shared" si="7"/>
        <v>218.92981441202707</v>
      </c>
      <c r="BH38" s="59">
        <f t="shared" si="8"/>
        <v>512.26314774536036</v>
      </c>
      <c r="BI38" s="59">
        <f ca="1">AVERAGE(OFFSET($BH$3,0,0,'Données projet'!$E$11+1,1))-AVERAGE(OFFSET($H$3,0,0,'Données projet'!$E$11+1,1))</f>
        <v>402.18557752041221</v>
      </c>
      <c r="BJ38" s="59">
        <f t="shared" si="38"/>
        <v>234.67565865251817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4.0747001949205606</v>
      </c>
      <c r="BS38" s="22">
        <f t="shared" si="9"/>
        <v>4.0747001949205606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13</v>
      </c>
      <c r="BX38" s="12">
        <f t="array" ref="BX38">INDEX(BW:BW,MIN(IF(ISNUMBER(BW38:BW234),ROW(BW38:BW234),"")))</f>
        <v>13</v>
      </c>
      <c r="BY38" s="12">
        <f>IF('Données projet'!$A$114&gt;35,BY37+BX38-CG37,IF(A38&lt;'Données projet'!$A$114,$BV$205^A38,IF(A38='Données projet'!$A$114,'Données projet'!$B$114,BY37+BX38-CG37)))</f>
        <v>205.99999999999991</v>
      </c>
      <c r="BZ38" s="13">
        <f>BY38*VLOOKUP('Données projet'!$B$12,Paramètres!$A$1:$I$89,3,0)*VLOOKUP('Données projet'!$B$12,Paramètres!$A$1:$I$89,5,0)</f>
        <v>179.96159999999995</v>
      </c>
      <c r="CA38" s="13">
        <f t="shared" si="39"/>
        <v>45.313642767960104</v>
      </c>
      <c r="CB38" s="20">
        <f t="shared" si="10"/>
        <v>392.35438115419703</v>
      </c>
      <c r="CC38" s="59">
        <f t="shared" si="11"/>
        <v>685.68771448753034</v>
      </c>
      <c r="CD38" s="59">
        <f ca="1">AVERAGE(OFFSET($CC$3,0,0,'Données projet'!$E$12+1,1))-AVERAGE(OFFSET($H$3,0,0,'Données projet'!$E$12+1,1))</f>
        <v>383.46266660377637</v>
      </c>
      <c r="CE38" s="59">
        <f t="shared" si="40"/>
        <v>373.1287543230714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48.835867185453452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0.18512954079611182</v>
      </c>
      <c r="CN38" s="22">
        <f t="shared" si="12"/>
        <v>49.020996726249564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5.2</v>
      </c>
      <c r="CT38" s="12">
        <f>IF('Données projet'!$A$140&gt;35,CT37+CS38-DB37,IF(A38&lt;'Données projet'!$A$140,$CQ$205^A38,IF(A38='Données projet'!$A$140,'Données projet'!$B$140,CT37+CS38-DB37)))</f>
        <v>80.000000000000014</v>
      </c>
      <c r="CU38" s="17">
        <f>CT38*VLOOKUP('Données projet'!$B$13,Paramètres!$A$1:$I$89,3,0)*VLOOKUP('Données projet'!$B$13,Paramètres!$A$1:$I$89,5,0)</f>
        <v>91.104000000000013</v>
      </c>
      <c r="CV38" s="13">
        <f t="shared" si="41"/>
        <v>24.831293984707884</v>
      </c>
      <c r="CW38" s="20">
        <f t="shared" si="13"/>
        <v>201.92063702336625</v>
      </c>
      <c r="CX38" s="59">
        <f t="shared" si="14"/>
        <v>495.2539703566996</v>
      </c>
      <c r="CY38" s="59">
        <f ca="1">AVERAGE(OFFSET($CX$3,0,0,'Données projet'!$E$13+1,1))-AVERAGE(OFFSET($H$3,0,0,'Données projet'!$E$13+1,1))</f>
        <v>398.97653653651656</v>
      </c>
      <c r="CZ38" s="59">
        <f t="shared" si="42"/>
        <v>174.32967064896349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8.1</v>
      </c>
      <c r="DO38" s="12">
        <f>IF('Données projet'!$A$166&gt;35,DO37+DN38-DW37,IF(A38&lt;'Données projet'!$A$166,$DL$205^A38,IF(A38='Données projet'!$A$166,'Données projet'!$B$166,DO37+DN38-DW37)))</f>
        <v>117.5</v>
      </c>
      <c r="DP38" s="17">
        <f>DO38*VLOOKUP('Données projet'!$B$14,Paramètres!$A$1:$I$89,3,0)*VLOOKUP('Données projet'!$B$14,Paramètres!$A$1:$I$89,5,0)</f>
        <v>111.813</v>
      </c>
      <c r="DQ38" s="13">
        <f t="shared" si="43"/>
        <v>29.757734258097692</v>
      </c>
      <c r="DR38" s="20">
        <f t="shared" si="16"/>
        <v>246.56902883285352</v>
      </c>
      <c r="DS38" s="59">
        <f t="shared" si="17"/>
        <v>539.90236216618678</v>
      </c>
      <c r="DT38" s="59">
        <f ca="1">AVERAGE(OFFSET($DS$3,0,0,'Données projet'!$E$14+1,1))-AVERAGE(OFFSET($H$3,0,0,'Données projet'!$E$14+1,1))</f>
        <v>448.88533925504049</v>
      </c>
      <c r="DU38" s="59">
        <f t="shared" si="44"/>
        <v>259.66733848378163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4.6029020720398917</v>
      </c>
      <c r="ED38" s="22">
        <f t="shared" si="18"/>
        <v>4.6029020720398917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448</v>
      </c>
      <c r="EH38" s="12">
        <f>VLOOKUP(A38,'Données projet'!$A$191:$I$211,9,0)</f>
        <v>15.2</v>
      </c>
      <c r="EI38" s="12">
        <f t="array" ref="EI38">INDEX(EH:EH,MIN(IF(ISNUMBER(EH38:EH234),ROW(EH38:EH234),"")))</f>
        <v>15.2</v>
      </c>
      <c r="EJ38" s="12">
        <f>IF('Données projet'!$A$192&gt;35,EJ37+EI38-ER37,IF(A38&lt;'Données projet'!$A$192,$EG$205^A38,IF(A38='Données projet'!$A$192,'Données projet'!$B$192,EJ37+EI38-ER37)))</f>
        <v>448.00000000000006</v>
      </c>
      <c r="EK38" s="17">
        <f>EJ38*VLOOKUP('Données projet'!$B$15,Paramètres!$A$1:$I$89,3,0)*VLOOKUP('Données projet'!$B$15,Paramètres!$A$1:$I$89,5,0)</f>
        <v>225.73824000000008</v>
      </c>
      <c r="EL38" s="13">
        <f t="shared" si="45"/>
        <v>55.360188712043438</v>
      </c>
      <c r="EM38" s="20">
        <f t="shared" si="19"/>
        <v>489.57976334014251</v>
      </c>
      <c r="EN38" s="59">
        <f t="shared" si="20"/>
        <v>782.91309667347582</v>
      </c>
      <c r="EO38" s="59">
        <f ca="1">AVERAGE(OFFSET($EN$3,0,0,'Données projet'!$E$15+1,1))-AVERAGE(OFFSET($H$3,0,0,'Données projet'!$E$15+1,1))</f>
        <v>300.98794489079791</v>
      </c>
      <c r="EP38" s="59">
        <f t="shared" si="46"/>
        <v>444.94404092890767</v>
      </c>
      <c r="EQ38" s="15">
        <f>IF(ISNA(VLOOKUP(A38,'Données projet'!$A$191:$I$211,3,0)),0,VLOOKUP(A38,'Données projet'!$A$191:$I$211,3,0))</f>
        <v>7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13</v>
      </c>
      <c r="FD38" s="12">
        <f t="array" ref="FD38">INDEX(FC:FC,MIN(IF(ISNUMBER(FC38:FC234),ROW(FC38:FC234),"")))</f>
        <v>13</v>
      </c>
      <c r="FE38" s="12">
        <f>IF('Données projet'!$A$218&gt;35,FE37+FD38-FM37,IF(A38&lt;'Données projet'!$A$218,$FB$205^A38,IF(A38='Données projet'!$A$218,'Données projet'!$B$218,FE37+FD38-FM37)))</f>
        <v>205.99999999999991</v>
      </c>
      <c r="FF38" s="17">
        <f>FE38*VLOOKUP('Données projet'!$B$16,Paramètres!$A$1:$I$89,3,0)*VLOOKUP('Données projet'!$B$16,Paramètres!$A$1:$I$89,5,0)</f>
        <v>167.10719999999995</v>
      </c>
      <c r="FG38" s="13">
        <f t="shared" si="47"/>
        <v>42.44148687166966</v>
      </c>
      <c r="FH38" s="20">
        <f t="shared" si="22"/>
        <v>364.96396296815789</v>
      </c>
      <c r="FI38" s="59">
        <f t="shared" si="23"/>
        <v>658.2972963014912</v>
      </c>
      <c r="FJ38" s="59">
        <f ca="1">AVERAGE(OFFSET($FI$3,0,0,'Données projet'!$E$16+1,1))-AVERAGE(OFFSET($H$3,0,0,'Données projet'!$E$16+1,1))</f>
        <v>358.75637627589799</v>
      </c>
      <c r="FK38" s="59">
        <f t="shared" si="48"/>
        <v>349.64821164483607</v>
      </c>
      <c r="FL38" s="15">
        <f>IF(ISNA(VLOOKUP(A38,'Données projet'!$A$217:$I$237,3,0)),0,VLOOKUP(A38,'Données projet'!$A$217:$I$237,3,0))</f>
        <v>6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448</v>
      </c>
      <c r="FX38" s="12">
        <f>VLOOKUP(A38,'Données projet'!$A$243:$I$263,9,0)</f>
        <v>15.2</v>
      </c>
      <c r="FY38" s="12">
        <f t="array" ref="FY38">INDEX(FX:FX,MIN(IF(ISNUMBER(FX38:FX234),ROW(FX38:FX234),"")))</f>
        <v>15.2</v>
      </c>
      <c r="FZ38" s="12">
        <f>IF('Données projet'!$A$244&gt;35,FZ37+FY38-GH37,IF(A38&lt;'Données projet'!$A$244,$FW$205^A38,IF(A38='Données projet'!$A$244,'Données projet'!$B$244,FZ37+FY38-GH37)))</f>
        <v>448.00000000000006</v>
      </c>
      <c r="GA38" s="17">
        <f>FZ38*VLOOKUP('Données projet'!$B$17,Paramètres!$A$1:$I$89,3,0)*VLOOKUP('Données projet'!$B$17,Paramètres!$A$1:$I$89,5,0)</f>
        <v>227.83488000000006</v>
      </c>
      <c r="GB38" s="13">
        <f t="shared" si="49"/>
        <v>55.814274578766934</v>
      </c>
      <c r="GC38" s="20">
        <f t="shared" si="25"/>
        <v>494.02227755801914</v>
      </c>
      <c r="GD38" s="59">
        <f t="shared" si="26"/>
        <v>787.3556108913524</v>
      </c>
      <c r="GE38" s="59">
        <f ca="1">AVERAGE(OFFSET($GD$3,0,0,'Données projet'!$E$17+1,1))-AVERAGE(OFFSET($H$3,0,0,'Données projet'!$E$17+1,1))</f>
        <v>303.49714356858993</v>
      </c>
      <c r="GF38" s="59">
        <f t="shared" si="50"/>
        <v>448.64727935823993</v>
      </c>
      <c r="GG38" s="15">
        <f>IF(ISNA(VLOOKUP(A38,'Données projet'!$A$243:$I$263,3,0)),0,VLOOKUP(A38,'Données projet'!$A$243:$I$263,3,0))</f>
        <v>7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</v>
      </c>
      <c r="N39" s="13">
        <f>IF('Données projet'!$A$36&gt;35,N38+M39-V38,IF(A39&lt;'Données projet'!$A$36,$K$205^A39,IF(A39='Données projet'!$A$36,'Données projet'!$B$36,N38+M39-V38)))</f>
        <v>125.6</v>
      </c>
      <c r="O39" s="13">
        <f>N39*VLOOKUP('Données projet'!$B$9,Paramètres!$A$1:$I$89,3,0)*VLOOKUP('Données projet'!$B$9,Paramètres!$A$1:$I$89,5,0)</f>
        <v>127.3584</v>
      </c>
      <c r="P39" s="13">
        <f t="shared" si="33"/>
        <v>33.385235744403317</v>
      </c>
      <c r="Q39" s="20">
        <f t="shared" si="53"/>
        <v>279.96183225483577</v>
      </c>
      <c r="R39" s="59">
        <f t="shared" si="0"/>
        <v>573.29516558816908</v>
      </c>
      <c r="S39" s="59">
        <f ca="1">AVERAGE(OFFSET($R$3,0,0,'Données projet'!$E$9+1,1))-AVERAGE(OFFSET($H$3,0,0,'Données projet'!$E$9+1,1))</f>
        <v>475.52010215365254</v>
      </c>
      <c r="T39" s="59">
        <f t="shared" si="34"/>
        <v>273.91893734509262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3.4681690563607561</v>
      </c>
      <c r="AC39" s="22">
        <f t="shared" si="3"/>
        <v>3.4681690563607561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125.6</v>
      </c>
      <c r="AJ39" s="13">
        <f>AI39*VLOOKUP('Données projet'!$B$10,Paramètres!$A$1:$I$89,3,0)*VLOOKUP('Données projet'!$B$10,Paramètres!$A$1:$I$89,5,0)</f>
        <v>113.64287999999998</v>
      </c>
      <c r="AK39" s="13">
        <f t="shared" si="35"/>
        <v>30.187641268716625</v>
      </c>
      <c r="AL39" s="20">
        <f t="shared" si="4"/>
        <v>250.50482454301473</v>
      </c>
      <c r="AM39" s="59">
        <f t="shared" si="5"/>
        <v>543.83815787634808</v>
      </c>
      <c r="AN39" s="59">
        <f ca="1">AVERAGE(OFFSET($AM$3,0,0,'Données projet'!$E$10+1,1))-AVERAGE(OFFSET($H$3,0,0,'Données projet'!$E$10+1,1))</f>
        <v>428.8856275972966</v>
      </c>
      <c r="AO39" s="59">
        <f t="shared" si="36"/>
        <v>248.96498044443103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3.0946739272142136</v>
      </c>
      <c r="AX39" s="21">
        <f t="shared" si="6"/>
        <v>3.0946739272142136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</v>
      </c>
      <c r="BD39" s="12">
        <f>IF('Données projet'!$A$88&gt;35,BD38+BC39-BL38,IF(A39&lt;'Données projet'!$A$88,$BA$205^A39,IF(A39='Données projet'!$A$88,'Données projet'!$B$88,BD38+BC39-BL38)))</f>
        <v>125.6</v>
      </c>
      <c r="BE39" s="13">
        <f>BD39*VLOOKUP('Données projet'!$B$11,Paramètres!$A$1:$I$89,3,0)*VLOOKUP('Données projet'!$B$11,Paramètres!$A$1:$I$89,5,0)</f>
        <v>105.80544</v>
      </c>
      <c r="BF39" s="13">
        <f t="shared" si="37"/>
        <v>28.340488480207107</v>
      </c>
      <c r="BG39" s="20">
        <f t="shared" si="7"/>
        <v>233.6374921030274</v>
      </c>
      <c r="BH39" s="59">
        <f t="shared" si="8"/>
        <v>526.97082543636066</v>
      </c>
      <c r="BI39" s="59">
        <f ca="1">AVERAGE(OFFSET($BH$3,0,0,'Données projet'!$E$11+1,1))-AVERAGE(OFFSET($H$3,0,0,'Données projet'!$E$11+1,1))</f>
        <v>402.18557752041221</v>
      </c>
      <c r="BJ39" s="59">
        <f t="shared" si="38"/>
        <v>234.67565865251817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2.8812481391304754</v>
      </c>
      <c r="BS39" s="22">
        <f t="shared" si="9"/>
        <v>2.8812481391304754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182.39999999999992</v>
      </c>
      <c r="BZ39" s="13">
        <f>BY39*VLOOKUP('Données projet'!$B$12,Paramètres!$A$1:$I$89,3,0)*VLOOKUP('Données projet'!$B$12,Paramètres!$A$1:$I$89,5,0)</f>
        <v>159.34463999999994</v>
      </c>
      <c r="CA39" s="13">
        <f t="shared" si="39"/>
        <v>40.694661837553809</v>
      </c>
      <c r="CB39" s="20">
        <f t="shared" si="10"/>
        <v>348.40178403373943</v>
      </c>
      <c r="CC39" s="59">
        <f t="shared" si="11"/>
        <v>641.73511736707269</v>
      </c>
      <c r="CD39" s="59">
        <f ca="1">AVERAGE(OFFSET($CC$3,0,0,'Données projet'!$E$12+1,1))-AVERAGE(OFFSET($H$3,0,0,'Données projet'!$E$12+1,1))</f>
        <v>383.46266660377637</v>
      </c>
      <c r="CE39" s="59">
        <f t="shared" si="40"/>
        <v>373.1287543230714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47.878225616884478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0.13090635369488227</v>
      </c>
      <c r="CN39" s="22">
        <f t="shared" si="12"/>
        <v>48.009131970579361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5.2</v>
      </c>
      <c r="CT39" s="12">
        <f>IF('Données projet'!$A$140&gt;35,CT38+CS39-DB38,IF(A39&lt;'Données projet'!$A$140,$CQ$205^A39,IF(A39='Données projet'!$A$140,'Données projet'!$B$140,CT38+CS39-DB38)))</f>
        <v>85.200000000000017</v>
      </c>
      <c r="CU39" s="17">
        <f>CT39*VLOOKUP('Données projet'!$B$13,Paramètres!$A$1:$I$89,3,0)*VLOOKUP('Données projet'!$B$13,Paramètres!$A$1:$I$89,5,0)</f>
        <v>97.02576000000002</v>
      </c>
      <c r="CV39" s="13">
        <f t="shared" si="41"/>
        <v>26.252185545896502</v>
      </c>
      <c r="CW39" s="20">
        <f t="shared" si="13"/>
        <v>214.70908849243642</v>
      </c>
      <c r="CX39" s="59">
        <f t="shared" si="14"/>
        <v>508.04242182576974</v>
      </c>
      <c r="CY39" s="59">
        <f ca="1">AVERAGE(OFFSET($CX$3,0,0,'Données projet'!$E$13+1,1))-AVERAGE(OFFSET($H$3,0,0,'Données projet'!$E$13+1,1))</f>
        <v>398.97653653651656</v>
      </c>
      <c r="CZ39" s="59">
        <f t="shared" si="42"/>
        <v>174.32967064896349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8.1</v>
      </c>
      <c r="DO39" s="12">
        <f>IF('Données projet'!$A$166&gt;35,DO38+DN39-DW38,IF(A39&lt;'Données projet'!$A$166,$DL$205^A39,IF(A39='Données projet'!$A$166,'Données projet'!$B$166,DO38+DN39-DW38)))</f>
        <v>125.6</v>
      </c>
      <c r="DP39" s="17">
        <f>DO39*VLOOKUP('Données projet'!$B$14,Paramètres!$A$1:$I$89,3,0)*VLOOKUP('Données projet'!$B$14,Paramètres!$A$1:$I$89,5,0)</f>
        <v>119.52096</v>
      </c>
      <c r="DQ39" s="13">
        <f t="shared" si="43"/>
        <v>31.563245083901329</v>
      </c>
      <c r="DR39" s="20">
        <f t="shared" si="16"/>
        <v>263.13832385446148</v>
      </c>
      <c r="DS39" s="59">
        <f t="shared" si="17"/>
        <v>556.47165718779479</v>
      </c>
      <c r="DT39" s="59">
        <f ca="1">AVERAGE(OFFSET($DS$3,0,0,'Données projet'!$E$14+1,1))-AVERAGE(OFFSET($H$3,0,0,'Données projet'!$E$14+1,1))</f>
        <v>448.88533925504049</v>
      </c>
      <c r="DU39" s="59">
        <f t="shared" si="44"/>
        <v>259.66733848378163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3.2547432682770183</v>
      </c>
      <c r="ED39" s="22">
        <f t="shared" si="18"/>
        <v>3.2547432682770183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12.2</v>
      </c>
      <c r="EJ39" s="12">
        <f>IF('Données projet'!$A$192&gt;35,EJ38+EI39-ER38,IF(A39&lt;'Données projet'!$A$192,$EG$205^A39,IF(A39='Données projet'!$A$192,'Données projet'!$B$192,EJ38+EI39-ER38)))</f>
        <v>460.20000000000005</v>
      </c>
      <c r="EK39" s="17">
        <f>EJ39*VLOOKUP('Données projet'!$B$15,Paramètres!$A$1:$I$89,3,0)*VLOOKUP('Données projet'!$B$15,Paramètres!$A$1:$I$89,5,0)</f>
        <v>231.88557600000004</v>
      </c>
      <c r="EL39" s="13">
        <f t="shared" si="45"/>
        <v>56.690193208341569</v>
      </c>
      <c r="EM39" s="20">
        <f t="shared" si="19"/>
        <v>502.6027980378617</v>
      </c>
      <c r="EN39" s="59">
        <f t="shared" si="20"/>
        <v>795.93613137119496</v>
      </c>
      <c r="EO39" s="59">
        <f ca="1">AVERAGE(OFFSET($EN$3,0,0,'Données projet'!$E$15+1,1))-AVERAGE(OFFSET($H$3,0,0,'Données projet'!$E$15+1,1))</f>
        <v>300.98794489079791</v>
      </c>
      <c r="EP39" s="59">
        <f t="shared" si="46"/>
        <v>444.94404092890767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182.39999999999992</v>
      </c>
      <c r="FF39" s="17">
        <f>FE39*VLOOKUP('Données projet'!$B$16,Paramètres!$A$1:$I$89,3,0)*VLOOKUP('Données projet'!$B$16,Paramètres!$A$1:$I$89,5,0)</f>
        <v>147.96287999999993</v>
      </c>
      <c r="FG39" s="13">
        <f t="shared" si="47"/>
        <v>38.115275017059197</v>
      </c>
      <c r="FH39" s="20">
        <f t="shared" si="22"/>
        <v>324.08611998804457</v>
      </c>
      <c r="FI39" s="59">
        <f t="shared" si="23"/>
        <v>617.41945332137789</v>
      </c>
      <c r="FJ39" s="59">
        <f ca="1">AVERAGE(OFFSET($FI$3,0,0,'Données projet'!$E$16+1,1))-AVERAGE(OFFSET($H$3,0,0,'Données projet'!$E$16+1,1))</f>
        <v>358.75637627589799</v>
      </c>
      <c r="FK39" s="59">
        <f t="shared" si="48"/>
        <v>349.64821164483607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12.2</v>
      </c>
      <c r="FZ39" s="12">
        <f>IF('Données projet'!$A$244&gt;35,FZ38+FY39-GH38,IF(A39&lt;'Données projet'!$A$244,$FW$205^A39,IF(A39='Données projet'!$A$244,'Données projet'!$B$244,FZ38+FY39-GH38)))</f>
        <v>460.20000000000005</v>
      </c>
      <c r="GA39" s="17">
        <f>FZ39*VLOOKUP('Données projet'!$B$17,Paramètres!$A$1:$I$89,3,0)*VLOOKUP('Données projet'!$B$17,Paramètres!$A$1:$I$89,5,0)</f>
        <v>234.03931200000002</v>
      </c>
      <c r="GB39" s="13">
        <f t="shared" si="49"/>
        <v>57.155188290848024</v>
      </c>
      <c r="GC39" s="20">
        <f t="shared" si="25"/>
        <v>507.16375467322695</v>
      </c>
      <c r="GD39" s="59">
        <f t="shared" si="26"/>
        <v>800.49708800656026</v>
      </c>
      <c r="GE39" s="59">
        <f ca="1">AVERAGE(OFFSET($GD$3,0,0,'Données projet'!$E$17+1,1))-AVERAGE(OFFSET($H$3,0,0,'Données projet'!$E$17+1,1))</f>
        <v>303.49714356858993</v>
      </c>
      <c r="GF39" s="59">
        <f t="shared" si="50"/>
        <v>448.64727935823993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</v>
      </c>
      <c r="N40" s="13">
        <f>IF('Données projet'!$A$36&gt;35,N39+M40-V39,IF(A40&lt;'Données projet'!$A$36,$K$205^A40,IF(A40='Données projet'!$A$36,'Données projet'!$B$36,N39+M40-V39)))</f>
        <v>133.69999999999999</v>
      </c>
      <c r="O40" s="13">
        <f>N40*VLOOKUP('Données projet'!$B$9,Paramètres!$A$1:$I$89,3,0)*VLOOKUP('Données projet'!$B$9,Paramètres!$A$1:$I$89,5,0)</f>
        <v>135.5718</v>
      </c>
      <c r="P40" s="13">
        <f t="shared" si="33"/>
        <v>35.280677256426245</v>
      </c>
      <c r="Q40" s="20">
        <f t="shared" si="53"/>
        <v>297.5680645549424</v>
      </c>
      <c r="R40" s="59">
        <f t="shared" si="0"/>
        <v>590.90139788827571</v>
      </c>
      <c r="S40" s="59">
        <f ca="1">AVERAGE(OFFSET($R$3,0,0,'Données projet'!$E$9+1,1))-AVERAGE(OFFSET($H$3,0,0,'Données projet'!$E$9+1,1))</f>
        <v>475.52010215365254</v>
      </c>
      <c r="T40" s="59">
        <f t="shared" si="34"/>
        <v>273.91893734509262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2.4523658580540402</v>
      </c>
      <c r="AC40" s="22">
        <f t="shared" si="3"/>
        <v>2.4523658580540402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133.69999999999999</v>
      </c>
      <c r="AJ40" s="13">
        <f>AI40*VLOOKUP('Données projet'!$B$10,Paramètres!$A$1:$I$89,3,0)*VLOOKUP('Données projet'!$B$10,Paramètres!$A$1:$I$89,5,0)</f>
        <v>120.97175999999999</v>
      </c>
      <c r="AK40" s="13">
        <f t="shared" si="35"/>
        <v>31.901539856968295</v>
      </c>
      <c r="AL40" s="20">
        <f t="shared" si="4"/>
        <v>266.25433058421976</v>
      </c>
      <c r="AM40" s="59">
        <f t="shared" si="5"/>
        <v>559.58766391755307</v>
      </c>
      <c r="AN40" s="59">
        <f ca="1">AVERAGE(OFFSET($AM$3,0,0,'Données projet'!$E$10+1,1))-AVERAGE(OFFSET($H$3,0,0,'Données projet'!$E$10+1,1))</f>
        <v>428.8856275972966</v>
      </c>
      <c r="AO40" s="59">
        <f t="shared" si="36"/>
        <v>248.96498044443103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2.1882649194943746</v>
      </c>
      <c r="AX40" s="21">
        <f t="shared" si="6"/>
        <v>2.1882649194943746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</v>
      </c>
      <c r="BD40" s="12">
        <f>IF('Données projet'!$A$88&gt;35,BD39+BC40-BL39,IF(A40&lt;'Données projet'!$A$88,$BA$205^A40,IF(A40='Données projet'!$A$88,'Données projet'!$B$88,BD39+BC40-BL39)))</f>
        <v>133.69999999999999</v>
      </c>
      <c r="BE40" s="13">
        <f>BD40*VLOOKUP('Données projet'!$B$11,Paramètres!$A$1:$I$89,3,0)*VLOOKUP('Données projet'!$B$11,Paramètres!$A$1:$I$89,5,0)</f>
        <v>112.62888</v>
      </c>
      <c r="BF40" s="13">
        <f t="shared" si="37"/>
        <v>29.949515259219663</v>
      </c>
      <c r="BG40" s="20">
        <f t="shared" si="7"/>
        <v>248.3240384098076</v>
      </c>
      <c r="BH40" s="59">
        <f t="shared" si="8"/>
        <v>541.65737174314086</v>
      </c>
      <c r="BI40" s="59">
        <f ca="1">AVERAGE(OFFSET($BH$3,0,0,'Données projet'!$E$11+1,1))-AVERAGE(OFFSET($H$3,0,0,'Données projet'!$E$11+1,1))</f>
        <v>402.18557752041221</v>
      </c>
      <c r="BJ40" s="59">
        <f t="shared" si="38"/>
        <v>234.67565865251817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2.0373500974602803</v>
      </c>
      <c r="BS40" s="22">
        <f t="shared" si="9"/>
        <v>2.0373500974602803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193.79999999999993</v>
      </c>
      <c r="BZ40" s="13">
        <f>BY40*VLOOKUP('Données projet'!$B$12,Paramètres!$A$1:$I$89,3,0)*VLOOKUP('Données projet'!$B$12,Paramètres!$A$1:$I$89,5,0)</f>
        <v>169.30367999999996</v>
      </c>
      <c r="CA40" s="13">
        <f t="shared" si="39"/>
        <v>42.934033834973214</v>
      </c>
      <c r="CB40" s="20">
        <f t="shared" si="10"/>
        <v>369.64735159591163</v>
      </c>
      <c r="CC40" s="59">
        <f t="shared" si="11"/>
        <v>662.98068492924494</v>
      </c>
      <c r="CD40" s="59">
        <f ca="1">AVERAGE(OFFSET($CC$3,0,0,'Données projet'!$E$12+1,1))-AVERAGE(OFFSET($H$3,0,0,'Données projet'!$E$12+1,1))</f>
        <v>383.46266660377637</v>
      </c>
      <c r="CE40" s="59">
        <f t="shared" si="40"/>
        <v>373.1287543230714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46.93936281537146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9.2564770398055912E-2</v>
      </c>
      <c r="CN40" s="22">
        <f t="shared" si="12"/>
        <v>47.031927585769516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5.2</v>
      </c>
      <c r="CT40" s="12">
        <f>IF('Données projet'!$A$140&gt;35,CT39+CS40-DB39,IF(A40&lt;'Données projet'!$A$140,$CQ$205^A40,IF(A40='Données projet'!$A$140,'Données projet'!$B$140,CT39+CS40-DB39)))</f>
        <v>90.40000000000002</v>
      </c>
      <c r="CU40" s="17">
        <f>CT40*VLOOKUP('Données projet'!$B$13,Paramètres!$A$1:$I$89,3,0)*VLOOKUP('Données projet'!$B$13,Paramètres!$A$1:$I$89,5,0)</f>
        <v>102.94752000000003</v>
      </c>
      <c r="CV40" s="13">
        <f t="shared" si="41"/>
        <v>27.663011949702902</v>
      </c>
      <c r="CW40" s="20">
        <f t="shared" si="13"/>
        <v>227.48000981239929</v>
      </c>
      <c r="CX40" s="59">
        <f t="shared" si="14"/>
        <v>520.81334314573257</v>
      </c>
      <c r="CY40" s="59">
        <f ca="1">AVERAGE(OFFSET($CX$3,0,0,'Données projet'!$E$13+1,1))-AVERAGE(OFFSET($H$3,0,0,'Données projet'!$E$13+1,1))</f>
        <v>398.97653653651656</v>
      </c>
      <c r="CZ40" s="59">
        <f t="shared" si="42"/>
        <v>174.32967064896349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8.1</v>
      </c>
      <c r="DO40" s="12">
        <f>IF('Données projet'!$A$166&gt;35,DO39+DN40-DW39,IF(A40&lt;'Données projet'!$A$166,$DL$205^A40,IF(A40='Données projet'!$A$166,'Données projet'!$B$166,DO39+DN40-DW39)))</f>
        <v>133.69999999999999</v>
      </c>
      <c r="DP40" s="17">
        <f>DO40*VLOOKUP('Données projet'!$B$14,Paramètres!$A$1:$I$89,3,0)*VLOOKUP('Données projet'!$B$14,Paramètres!$A$1:$I$89,5,0)</f>
        <v>127.22891999999999</v>
      </c>
      <c r="DQ40" s="13">
        <f t="shared" si="43"/>
        <v>33.35524336254791</v>
      </c>
      <c r="DR40" s="20">
        <f t="shared" si="16"/>
        <v>279.68408452310422</v>
      </c>
      <c r="DS40" s="59">
        <f t="shared" si="17"/>
        <v>573.01741785643753</v>
      </c>
      <c r="DT40" s="59">
        <f ca="1">AVERAGE(OFFSET($DS$3,0,0,'Données projet'!$E$14+1,1))-AVERAGE(OFFSET($H$3,0,0,'Données projet'!$E$14+1,1))</f>
        <v>448.88533925504049</v>
      </c>
      <c r="DU40" s="59">
        <f t="shared" si="44"/>
        <v>259.66733848378163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2.3014510360199463</v>
      </c>
      <c r="ED40" s="22">
        <f t="shared" si="18"/>
        <v>2.3014510360199463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12.2</v>
      </c>
      <c r="EJ40" s="12">
        <f>IF('Données projet'!$A$192&gt;35,EJ39+EI40-ER39,IF(A40&lt;'Données projet'!$A$192,$EG$205^A40,IF(A40='Données projet'!$A$192,'Données projet'!$B$192,EJ39+EI40-ER39)))</f>
        <v>472.40000000000003</v>
      </c>
      <c r="EK40" s="17">
        <f>EJ40*VLOOKUP('Données projet'!$B$15,Paramètres!$A$1:$I$89,3,0)*VLOOKUP('Données projet'!$B$15,Paramètres!$A$1:$I$89,5,0)</f>
        <v>238.03291200000004</v>
      </c>
      <c r="EL40" s="13">
        <f t="shared" si="45"/>
        <v>58.01609941009982</v>
      </c>
      <c r="EM40" s="20">
        <f t="shared" si="19"/>
        <v>515.61869487259048</v>
      </c>
      <c r="EN40" s="59">
        <f t="shared" si="20"/>
        <v>808.95202820592385</v>
      </c>
      <c r="EO40" s="59">
        <f ca="1">AVERAGE(OFFSET($EN$3,0,0,'Données projet'!$E$15+1,1))-AVERAGE(OFFSET($H$3,0,0,'Données projet'!$E$15+1,1))</f>
        <v>300.98794489079791</v>
      </c>
      <c r="EP40" s="59">
        <f t="shared" si="46"/>
        <v>444.94404092890767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193.79999999999993</v>
      </c>
      <c r="FF40" s="17">
        <f>FE40*VLOOKUP('Données projet'!$B$16,Paramètres!$A$1:$I$89,3,0)*VLOOKUP('Données projet'!$B$16,Paramètres!$A$1:$I$89,5,0)</f>
        <v>157.21055999999996</v>
      </c>
      <c r="FG40" s="13">
        <f t="shared" si="47"/>
        <v>40.212706859296013</v>
      </c>
      <c r="FH40" s="20">
        <f t="shared" si="22"/>
        <v>343.84552311327383</v>
      </c>
      <c r="FI40" s="59">
        <f t="shared" si="23"/>
        <v>637.17885644660714</v>
      </c>
      <c r="FJ40" s="59">
        <f ca="1">AVERAGE(OFFSET($FI$3,0,0,'Données projet'!$E$16+1,1))-AVERAGE(OFFSET($H$3,0,0,'Données projet'!$E$16+1,1))</f>
        <v>358.75637627589799</v>
      </c>
      <c r="FK40" s="59">
        <f t="shared" si="48"/>
        <v>349.64821164483607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12.2</v>
      </c>
      <c r="FZ40" s="12">
        <f>IF('Données projet'!$A$244&gt;35,FZ39+FY40-GH39,IF(A40&lt;'Données projet'!$A$244,$FW$205^A40,IF(A40='Données projet'!$A$244,'Données projet'!$B$244,FZ39+FY40-GH39)))</f>
        <v>472.40000000000003</v>
      </c>
      <c r="GA40" s="17">
        <f>FZ40*VLOOKUP('Données projet'!$B$17,Paramètres!$A$1:$I$89,3,0)*VLOOKUP('Données projet'!$B$17,Paramètres!$A$1:$I$89,5,0)</f>
        <v>240.24374400000005</v>
      </c>
      <c r="GB40" s="13">
        <f t="shared" si="49"/>
        <v>58.491970092578555</v>
      </c>
      <c r="GC40" s="20">
        <f t="shared" si="25"/>
        <v>520.29803537790769</v>
      </c>
      <c r="GD40" s="59">
        <f t="shared" si="26"/>
        <v>813.63136871124107</v>
      </c>
      <c r="GE40" s="59">
        <f ca="1">AVERAGE(OFFSET($GD$3,0,0,'Données projet'!$E$17+1,1))-AVERAGE(OFFSET($H$3,0,0,'Données projet'!$E$17+1,1))</f>
        <v>303.49714356858993</v>
      </c>
      <c r="GF40" s="59">
        <f t="shared" si="50"/>
        <v>448.64727935823993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</v>
      </c>
      <c r="N41" s="13">
        <f>IF('Données projet'!$A$36&gt;35,N40+M41-V40,IF(A41&lt;'Données projet'!$A$36,$K$205^A41,IF(A41='Données projet'!$A$36,'Données projet'!$B$36,N40+M41-V40)))</f>
        <v>141.79999999999998</v>
      </c>
      <c r="O41" s="13">
        <f>N41*VLOOKUP('Données projet'!$B$9,Paramètres!$A$1:$I$89,3,0)*VLOOKUP('Données projet'!$B$9,Paramètres!$A$1:$I$89,5,0)</f>
        <v>143.78519999999997</v>
      </c>
      <c r="P41" s="13">
        <f t="shared" si="33"/>
        <v>37.162790704797786</v>
      </c>
      <c r="Q41" s="20">
        <f t="shared" si="53"/>
        <v>315.15108381085605</v>
      </c>
      <c r="R41" s="59">
        <f t="shared" si="0"/>
        <v>608.48441714418936</v>
      </c>
      <c r="S41" s="59">
        <f ca="1">AVERAGE(OFFSET($R$3,0,0,'Données projet'!$E$9+1,1))-AVERAGE(OFFSET($H$3,0,0,'Données projet'!$E$9+1,1))</f>
        <v>475.52010215365254</v>
      </c>
      <c r="T41" s="59">
        <f t="shared" si="34"/>
        <v>273.91893734509262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1.7340845281803781</v>
      </c>
      <c r="AC41" s="22">
        <f t="shared" si="3"/>
        <v>1.7340845281803781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141.79999999999998</v>
      </c>
      <c r="AJ41" s="13">
        <f>AI41*VLOOKUP('Données projet'!$B$10,Paramètres!$A$1:$I$89,3,0)*VLOOKUP('Données projet'!$B$10,Paramètres!$A$1:$I$89,5,0)</f>
        <v>128.30063999999999</v>
      </c>
      <c r="AK41" s="13">
        <f t="shared" si="35"/>
        <v>33.603386926177379</v>
      </c>
      <c r="AL41" s="20">
        <f t="shared" si="4"/>
        <v>281.9828468964256</v>
      </c>
      <c r="AM41" s="59">
        <f t="shared" si="5"/>
        <v>575.31618022975886</v>
      </c>
      <c r="AN41" s="59">
        <f ca="1">AVERAGE(OFFSET($AM$3,0,0,'Données projet'!$E$10+1,1))-AVERAGE(OFFSET($H$3,0,0,'Données projet'!$E$10+1,1))</f>
        <v>428.8856275972966</v>
      </c>
      <c r="AO41" s="59">
        <f t="shared" si="36"/>
        <v>248.96498044443103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1.5473369636071068</v>
      </c>
      <c r="AX41" s="21">
        <f t="shared" si="6"/>
        <v>1.5473369636071068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</v>
      </c>
      <c r="BD41" s="12">
        <f>IF('Données projet'!$A$88&gt;35,BD40+BC41-BL40,IF(A41&lt;'Données projet'!$A$88,$BA$205^A41,IF(A41='Données projet'!$A$88,'Données projet'!$B$88,BD40+BC41-BL40)))</f>
        <v>141.79999999999998</v>
      </c>
      <c r="BE41" s="13">
        <f>BD41*VLOOKUP('Données projet'!$B$11,Paramètres!$A$1:$I$89,3,0)*VLOOKUP('Données projet'!$B$11,Paramètres!$A$1:$I$89,5,0)</f>
        <v>119.45232000000001</v>
      </c>
      <c r="BF41" s="13">
        <f t="shared" si="37"/>
        <v>31.547227940070158</v>
      </c>
      <c r="BG41" s="20">
        <f t="shared" si="7"/>
        <v>262.99087932895549</v>
      </c>
      <c r="BH41" s="59">
        <f t="shared" si="8"/>
        <v>556.3242126622888</v>
      </c>
      <c r="BI41" s="59">
        <f ca="1">AVERAGE(OFFSET($BH$3,0,0,'Données projet'!$E$11+1,1))-AVERAGE(OFFSET($H$3,0,0,'Données projet'!$E$11+1,1))</f>
        <v>402.18557752041221</v>
      </c>
      <c r="BJ41" s="59">
        <f t="shared" si="38"/>
        <v>234.67565865251817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1.4406240695652377</v>
      </c>
      <c r="BS41" s="22">
        <f t="shared" si="9"/>
        <v>1.4406240695652377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205.19999999999993</v>
      </c>
      <c r="BZ41" s="13">
        <f>BY41*VLOOKUP('Données projet'!$B$12,Paramètres!$A$1:$I$89,3,0)*VLOOKUP('Données projet'!$B$12,Paramètres!$A$1:$I$89,5,0)</f>
        <v>179.26271999999997</v>
      </c>
      <c r="CA41" s="13">
        <f t="shared" si="39"/>
        <v>45.158115787467153</v>
      </c>
      <c r="CB41" s="20">
        <f t="shared" si="10"/>
        <v>390.86628899650526</v>
      </c>
      <c r="CC41" s="59">
        <f t="shared" si="11"/>
        <v>684.19962232983858</v>
      </c>
      <c r="CD41" s="59">
        <f ca="1">AVERAGE(OFFSET($CC$3,0,0,'Données projet'!$E$12+1,1))-AVERAGE(OFFSET($H$3,0,0,'Données projet'!$E$12+1,1))</f>
        <v>383.46266660377637</v>
      </c>
      <c r="CE41" s="59">
        <f t="shared" si="40"/>
        <v>373.1287543230714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46.018910540746347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6.5453176847441133E-2</v>
      </c>
      <c r="CN41" s="22">
        <f t="shared" si="12"/>
        <v>46.084363717593789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5.2</v>
      </c>
      <c r="CT41" s="12">
        <f>IF('Données projet'!$A$140&gt;35,CT40+CS41-DB40,IF(A41&lt;'Données projet'!$A$140,$CQ$205^A41,IF(A41='Données projet'!$A$140,'Données projet'!$B$140,CT40+CS41-DB40)))</f>
        <v>95.600000000000023</v>
      </c>
      <c r="CU41" s="17">
        <f>CT41*VLOOKUP('Données projet'!$B$13,Paramètres!$A$1:$I$89,3,0)*VLOOKUP('Données projet'!$B$13,Paramètres!$A$1:$I$89,5,0)</f>
        <v>108.86928000000002</v>
      </c>
      <c r="CV41" s="13">
        <f t="shared" si="41"/>
        <v>29.064418129628898</v>
      </c>
      <c r="CW41" s="20">
        <f t="shared" si="13"/>
        <v>240.234524242437</v>
      </c>
      <c r="CX41" s="59">
        <f t="shared" si="14"/>
        <v>533.56785757577029</v>
      </c>
      <c r="CY41" s="59">
        <f ca="1">AVERAGE(OFFSET($CX$3,0,0,'Données projet'!$E$13+1,1))-AVERAGE(OFFSET($H$3,0,0,'Données projet'!$E$13+1,1))</f>
        <v>398.97653653651656</v>
      </c>
      <c r="CZ41" s="59">
        <f t="shared" si="42"/>
        <v>174.32967064896349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8.1</v>
      </c>
      <c r="DO41" s="12">
        <f>IF('Données projet'!$A$166&gt;35,DO40+DN41-DW40,IF(A41&lt;'Données projet'!$A$166,$DL$205^A41,IF(A41='Données projet'!$A$166,'Données projet'!$B$166,DO40+DN41-DW40)))</f>
        <v>141.79999999999998</v>
      </c>
      <c r="DP41" s="17">
        <f>DO41*VLOOKUP('Données projet'!$B$14,Paramètres!$A$1:$I$89,3,0)*VLOOKUP('Données projet'!$B$14,Paramètres!$A$1:$I$89,5,0)</f>
        <v>134.93688</v>
      </c>
      <c r="DQ41" s="13">
        <f t="shared" si="43"/>
        <v>35.134640953191443</v>
      </c>
      <c r="DR41" s="20">
        <f t="shared" si="16"/>
        <v>296.20789899347511</v>
      </c>
      <c r="DS41" s="59">
        <f t="shared" si="17"/>
        <v>589.54123232680843</v>
      </c>
      <c r="DT41" s="59">
        <f ca="1">AVERAGE(OFFSET($DS$3,0,0,'Données projet'!$E$14+1,1))-AVERAGE(OFFSET($H$3,0,0,'Données projet'!$E$14+1,1))</f>
        <v>448.88533925504049</v>
      </c>
      <c r="DU41" s="59">
        <f t="shared" si="44"/>
        <v>259.66733848378163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1.6273716341385094</v>
      </c>
      <c r="ED41" s="22">
        <f t="shared" si="18"/>
        <v>1.6273716341385094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12.2</v>
      </c>
      <c r="EJ41" s="12">
        <f>IF('Données projet'!$A$192&gt;35,EJ40+EI41-ER40,IF(A41&lt;'Données projet'!$A$192,$EG$205^A41,IF(A41='Données projet'!$A$192,'Données projet'!$B$192,EJ40+EI41-ER40)))</f>
        <v>484.6</v>
      </c>
      <c r="EK41" s="17">
        <f>EJ41*VLOOKUP('Données projet'!$B$15,Paramètres!$A$1:$I$89,3,0)*VLOOKUP('Données projet'!$B$15,Paramètres!$A$1:$I$89,5,0)</f>
        <v>244.18024800000001</v>
      </c>
      <c r="EL41" s="13">
        <f t="shared" si="45"/>
        <v>59.338025327111033</v>
      </c>
      <c r="EM41" s="20">
        <f t="shared" si="19"/>
        <v>528.62765937805182</v>
      </c>
      <c r="EN41" s="59">
        <f t="shared" si="20"/>
        <v>821.96099271138519</v>
      </c>
      <c r="EO41" s="59">
        <f ca="1">AVERAGE(OFFSET($EN$3,0,0,'Données projet'!$E$15+1,1))-AVERAGE(OFFSET($H$3,0,0,'Données projet'!$E$15+1,1))</f>
        <v>300.98794489079791</v>
      </c>
      <c r="EP41" s="59">
        <f t="shared" si="46"/>
        <v>444.94404092890767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205.19999999999993</v>
      </c>
      <c r="FF41" s="17">
        <f>FE41*VLOOKUP('Données projet'!$B$16,Paramètres!$A$1:$I$89,3,0)*VLOOKUP('Données projet'!$B$16,Paramètres!$A$1:$I$89,5,0)</f>
        <v>166.45823999999996</v>
      </c>
      <c r="FG41" s="13">
        <f t="shared" si="47"/>
        <v>42.295817799452642</v>
      </c>
      <c r="FH41" s="20">
        <f t="shared" si="22"/>
        <v>363.5799840007133</v>
      </c>
      <c r="FI41" s="59">
        <f t="shared" si="23"/>
        <v>656.91331733404661</v>
      </c>
      <c r="FJ41" s="59">
        <f ca="1">AVERAGE(OFFSET($FI$3,0,0,'Données projet'!$E$16+1,1))-AVERAGE(OFFSET($H$3,0,0,'Données projet'!$E$16+1,1))</f>
        <v>358.75637627589799</v>
      </c>
      <c r="FK41" s="59">
        <f t="shared" si="48"/>
        <v>349.64821164483607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12.2</v>
      </c>
      <c r="FZ41" s="12">
        <f>IF('Données projet'!$A$244&gt;35,FZ40+FY41-GH40,IF(A41&lt;'Données projet'!$A$244,$FW$205^A41,IF(A41='Données projet'!$A$244,'Données projet'!$B$244,FZ40+FY41-GH40)))</f>
        <v>484.6</v>
      </c>
      <c r="GA41" s="17">
        <f>FZ41*VLOOKUP('Données projet'!$B$17,Paramètres!$A$1:$I$89,3,0)*VLOOKUP('Données projet'!$B$17,Paramètres!$A$1:$I$89,5,0)</f>
        <v>246.44817600000002</v>
      </c>
      <c r="GB41" s="13">
        <f t="shared" si="49"/>
        <v>59.824738961713649</v>
      </c>
      <c r="GC41" s="20">
        <f t="shared" si="25"/>
        <v>533.42532689165125</v>
      </c>
      <c r="GD41" s="59">
        <f t="shared" si="26"/>
        <v>826.75866022498462</v>
      </c>
      <c r="GE41" s="59">
        <f ca="1">AVERAGE(OFFSET($GD$3,0,0,'Données projet'!$E$17+1,1))-AVERAGE(OFFSET($H$3,0,0,'Données projet'!$E$17+1,1))</f>
        <v>303.49714356858993</v>
      </c>
      <c r="GF41" s="59">
        <f t="shared" si="50"/>
        <v>448.64727935823993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</v>
      </c>
      <c r="N42" s="13">
        <f>IF('Données projet'!$A$36&gt;35,N41+M42-V41,IF(A42&lt;'Données projet'!$A$36,$K$205^A42,IF(A42='Données projet'!$A$36,'Données projet'!$B$36,N41+M42-V41)))</f>
        <v>149.89999999999998</v>
      </c>
      <c r="O42" s="13">
        <f>N42*VLOOKUP('Données projet'!$B$9,Paramètres!$A$1:$I$89,3,0)*VLOOKUP('Données projet'!$B$9,Paramètres!$A$1:$I$89,5,0)</f>
        <v>151.99859999999998</v>
      </c>
      <c r="P42" s="13">
        <f t="shared" si="33"/>
        <v>39.03242417271705</v>
      </c>
      <c r="Q42" s="20">
        <f t="shared" si="53"/>
        <v>332.71236710081547</v>
      </c>
      <c r="R42" s="59">
        <f t="shared" si="0"/>
        <v>626.04570043414878</v>
      </c>
      <c r="S42" s="59">
        <f ca="1">AVERAGE(OFFSET($R$3,0,0,'Données projet'!$E$9+1,1))-AVERAGE(OFFSET($H$3,0,0,'Données projet'!$E$9+1,1))</f>
        <v>475.52010215365254</v>
      </c>
      <c r="T42" s="59">
        <f t="shared" si="34"/>
        <v>273.91893734509262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1.2261829290270201</v>
      </c>
      <c r="AC42" s="22">
        <f t="shared" si="3"/>
        <v>1.2261829290270201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149.89999999999998</v>
      </c>
      <c r="AJ42" s="13">
        <f>AI42*VLOOKUP('Données projet'!$B$10,Paramètres!$A$1:$I$89,3,0)*VLOOKUP('Données projet'!$B$10,Paramètres!$A$1:$I$89,5,0)</f>
        <v>135.62951999999999</v>
      </c>
      <c r="AK42" s="13">
        <f t="shared" si="35"/>
        <v>35.293949331236803</v>
      </c>
      <c r="AL42" s="20">
        <f t="shared" si="4"/>
        <v>297.69170908523739</v>
      </c>
      <c r="AM42" s="59">
        <f t="shared" si="5"/>
        <v>591.02504241857071</v>
      </c>
      <c r="AN42" s="59">
        <f ca="1">AVERAGE(OFFSET($AM$3,0,0,'Données projet'!$E$10+1,1))-AVERAGE(OFFSET($H$3,0,0,'Données projet'!$E$10+1,1))</f>
        <v>428.8856275972966</v>
      </c>
      <c r="AO42" s="59">
        <f t="shared" si="36"/>
        <v>248.96498044443103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1.0941324597471873</v>
      </c>
      <c r="AX42" s="21">
        <f t="shared" si="6"/>
        <v>1.0941324597471873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</v>
      </c>
      <c r="BD42" s="12">
        <f>IF('Données projet'!$A$88&gt;35,BD41+BC42-BL41,IF(A42&lt;'Données projet'!$A$88,$BA$205^A42,IF(A42='Données projet'!$A$88,'Données projet'!$B$88,BD41+BC42-BL41)))</f>
        <v>149.89999999999998</v>
      </c>
      <c r="BE42" s="13">
        <f>BD42*VLOOKUP('Données projet'!$B$11,Paramètres!$A$1:$I$89,3,0)*VLOOKUP('Données projet'!$B$11,Paramètres!$A$1:$I$89,5,0)</f>
        <v>126.27576000000001</v>
      </c>
      <c r="BF42" s="13">
        <f t="shared" si="37"/>
        <v>33.134346454536818</v>
      </c>
      <c r="BG42" s="20">
        <f t="shared" si="7"/>
        <v>277.63926874165162</v>
      </c>
      <c r="BH42" s="59">
        <f t="shared" si="8"/>
        <v>570.97260207498493</v>
      </c>
      <c r="BI42" s="59">
        <f ca="1">AVERAGE(OFFSET($BH$3,0,0,'Données projet'!$E$11+1,1))-AVERAGE(OFFSET($H$3,0,0,'Données projet'!$E$11+1,1))</f>
        <v>402.18557752041221</v>
      </c>
      <c r="BJ42" s="59">
        <f t="shared" si="38"/>
        <v>234.67565865251817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1.0186750487301401</v>
      </c>
      <c r="BS42" s="22">
        <f t="shared" si="9"/>
        <v>1.0186750487301401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216.59999999999994</v>
      </c>
      <c r="BZ42" s="13">
        <f>BY42*VLOOKUP('Données projet'!$B$12,Paramètres!$A$1:$I$89,3,0)*VLOOKUP('Données projet'!$B$12,Paramètres!$A$1:$I$89,5,0)</f>
        <v>189.22175999999996</v>
      </c>
      <c r="CA42" s="13">
        <f t="shared" si="39"/>
        <v>47.367853957810034</v>
      </c>
      <c r="CB42" s="20">
        <f t="shared" si="10"/>
        <v>412.06024430985235</v>
      </c>
      <c r="CC42" s="59">
        <f t="shared" si="11"/>
        <v>705.39357764318561</v>
      </c>
      <c r="CD42" s="59">
        <f ca="1">AVERAGE(OFFSET($CC$3,0,0,'Données projet'!$E$12+1,1))-AVERAGE(OFFSET($H$3,0,0,'Données projet'!$E$12+1,1))</f>
        <v>383.46266660377637</v>
      </c>
      <c r="CE42" s="59">
        <f t="shared" si="40"/>
        <v>373.1287543230714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45.116507773806184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4.6282385199027956E-2</v>
      </c>
      <c r="CN42" s="22">
        <f t="shared" si="12"/>
        <v>45.162790159005212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5.2</v>
      </c>
      <c r="CT42" s="12">
        <f>IF('Données projet'!$A$140&gt;35,CT41+CS42-DB41,IF(A42&lt;'Données projet'!$A$140,$CQ$205^A42,IF(A42='Données projet'!$A$140,'Données projet'!$B$140,CT41+CS42-DB41)))</f>
        <v>100.80000000000003</v>
      </c>
      <c r="CU42" s="17">
        <f>CT42*VLOOKUP('Données projet'!$B$13,Paramètres!$A$1:$I$89,3,0)*VLOOKUP('Données projet'!$B$13,Paramètres!$A$1:$I$89,5,0)</f>
        <v>114.79104000000004</v>
      </c>
      <c r="CV42" s="13">
        <f t="shared" si="41"/>
        <v>30.456974896543485</v>
      </c>
      <c r="CW42" s="20">
        <f t="shared" si="13"/>
        <v>252.97362594481328</v>
      </c>
      <c r="CX42" s="59">
        <f t="shared" si="14"/>
        <v>546.30695927814656</v>
      </c>
      <c r="CY42" s="59">
        <f ca="1">AVERAGE(OFFSET($CX$3,0,0,'Données projet'!$E$13+1,1))-AVERAGE(OFFSET($H$3,0,0,'Données projet'!$E$13+1,1))</f>
        <v>398.97653653651656</v>
      </c>
      <c r="CZ42" s="59">
        <f t="shared" si="42"/>
        <v>174.32967064896349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8.1</v>
      </c>
      <c r="DO42" s="12">
        <f>IF('Données projet'!$A$166&gt;35,DO41+DN42-DW41,IF(A42&lt;'Données projet'!$A$166,$DL$205^A42,IF(A42='Données projet'!$A$166,'Données projet'!$B$166,DO41+DN42-DW41)))</f>
        <v>149.89999999999998</v>
      </c>
      <c r="DP42" s="17">
        <f>DO42*VLOOKUP('Données projet'!$B$14,Paramètres!$A$1:$I$89,3,0)*VLOOKUP('Données projet'!$B$14,Paramètres!$A$1:$I$89,5,0)</f>
        <v>142.64483999999996</v>
      </c>
      <c r="DQ42" s="13">
        <f t="shared" si="43"/>
        <v>36.902239655108438</v>
      </c>
      <c r="DR42" s="20">
        <f t="shared" si="16"/>
        <v>312.71116373264709</v>
      </c>
      <c r="DS42" s="59">
        <f t="shared" si="17"/>
        <v>606.04449706598041</v>
      </c>
      <c r="DT42" s="59">
        <f ca="1">AVERAGE(OFFSET($DS$3,0,0,'Données projet'!$E$14+1,1))-AVERAGE(OFFSET($H$3,0,0,'Données projet'!$E$14+1,1))</f>
        <v>448.88533925504049</v>
      </c>
      <c r="DU42" s="59">
        <f t="shared" si="44"/>
        <v>259.66733848378163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1.1507255180099734</v>
      </c>
      <c r="ED42" s="22">
        <f t="shared" si="18"/>
        <v>1.1507255180099734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12.2</v>
      </c>
      <c r="EJ42" s="12">
        <f>IF('Données projet'!$A$192&gt;35,EJ41+EI42-ER41,IF(A42&lt;'Données projet'!$A$192,$EG$205^A42,IF(A42='Données projet'!$A$192,'Données projet'!$B$192,EJ41+EI42-ER41)))</f>
        <v>496.8</v>
      </c>
      <c r="EK42" s="17">
        <f>EJ42*VLOOKUP('Données projet'!$B$15,Paramètres!$A$1:$I$89,3,0)*VLOOKUP('Données projet'!$B$15,Paramètres!$A$1:$I$89,5,0)</f>
        <v>250.32758400000003</v>
      </c>
      <c r="EL42" s="13">
        <f t="shared" si="45"/>
        <v>60.656082688665563</v>
      </c>
      <c r="EM42" s="20">
        <f t="shared" si="19"/>
        <v>541.62988614942594</v>
      </c>
      <c r="EN42" s="59">
        <f t="shared" si="20"/>
        <v>834.96321948275931</v>
      </c>
      <c r="EO42" s="59">
        <f ca="1">AVERAGE(OFFSET($EN$3,0,0,'Données projet'!$E$15+1,1))-AVERAGE(OFFSET($H$3,0,0,'Données projet'!$E$15+1,1))</f>
        <v>300.98794489079791</v>
      </c>
      <c r="EP42" s="59">
        <f t="shared" si="46"/>
        <v>444.94404092890767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216.59999999999994</v>
      </c>
      <c r="FF42" s="17">
        <f>FE42*VLOOKUP('Données projet'!$B$16,Paramètres!$A$1:$I$89,3,0)*VLOOKUP('Données projet'!$B$16,Paramètres!$A$1:$I$89,5,0)</f>
        <v>175.70591999999996</v>
      </c>
      <c r="FG42" s="13">
        <f t="shared" si="47"/>
        <v>44.365494122468299</v>
      </c>
      <c r="FH42" s="20">
        <f t="shared" si="22"/>
        <v>383.29104626329894</v>
      </c>
      <c r="FI42" s="59">
        <f t="shared" si="23"/>
        <v>676.62437959663225</v>
      </c>
      <c r="FJ42" s="59">
        <f ca="1">AVERAGE(OFFSET($FI$3,0,0,'Données projet'!$E$16+1,1))-AVERAGE(OFFSET($H$3,0,0,'Données projet'!$E$16+1,1))</f>
        <v>358.75637627589799</v>
      </c>
      <c r="FK42" s="59">
        <f t="shared" si="48"/>
        <v>349.64821164483607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12.2</v>
      </c>
      <c r="FZ42" s="12">
        <f>IF('Données projet'!$A$244&gt;35,FZ41+FY42-GH41,IF(A42&lt;'Données projet'!$A$244,$FW$205^A42,IF(A42='Données projet'!$A$244,'Données projet'!$B$244,FZ41+FY42-GH41)))</f>
        <v>496.8</v>
      </c>
      <c r="GA42" s="17">
        <f>FZ42*VLOOKUP('Données projet'!$B$17,Paramètres!$A$1:$I$89,3,0)*VLOOKUP('Données projet'!$B$17,Paramètres!$A$1:$I$89,5,0)</f>
        <v>252.65260800000004</v>
      </c>
      <c r="GB42" s="13">
        <f t="shared" si="49"/>
        <v>61.153607543990816</v>
      </c>
      <c r="GC42" s="20">
        <f t="shared" si="25"/>
        <v>546.54582540578406</v>
      </c>
      <c r="GD42" s="59">
        <f t="shared" si="26"/>
        <v>839.87915873911743</v>
      </c>
      <c r="GE42" s="59">
        <f ca="1">AVERAGE(OFFSET($GD$3,0,0,'Données projet'!$E$17+1,1))-AVERAGE(OFFSET($H$3,0,0,'Données projet'!$E$17+1,1))</f>
        <v>303.49714356858993</v>
      </c>
      <c r="GF42" s="59">
        <f t="shared" si="50"/>
        <v>448.64727935823993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</v>
      </c>
      <c r="M43" s="12">
        <f t="array" ref="M43">INDEX(L:L,MIN(IF(ISNUMBER(L43:L239),ROW(L43:L239),"")))</f>
        <v>8.1</v>
      </c>
      <c r="N43" s="13">
        <f>IF('Données projet'!$A$36&gt;35,N42+M43-V42,IF(A43&lt;'Données projet'!$A$36,$K$205^A43,IF(A43='Données projet'!$A$36,'Données projet'!$B$36,N42+M43-V42)))</f>
        <v>157.99999999999997</v>
      </c>
      <c r="O43" s="13">
        <f>N43*VLOOKUP('Données projet'!$B$9,Paramètres!$A$1:$I$89,3,0)*VLOOKUP('Données projet'!$B$9,Paramètres!$A$1:$I$89,5,0)</f>
        <v>160.21199999999999</v>
      </c>
      <c r="P43" s="13">
        <f t="shared" si="33"/>
        <v>40.890328912852695</v>
      </c>
      <c r="Q43" s="20">
        <f t="shared" si="53"/>
        <v>350.2532228565517</v>
      </c>
      <c r="R43" s="59">
        <f t="shared" si="0"/>
        <v>643.58655618988496</v>
      </c>
      <c r="S43" s="59">
        <f ca="1">AVERAGE(OFFSET($R$3,0,0,'Données projet'!$E$9+1,1))-AVERAGE(OFFSET($H$3,0,0,'Données projet'!$E$9+1,1))</f>
        <v>475.52010215365254</v>
      </c>
      <c r="T43" s="59">
        <f t="shared" si="34"/>
        <v>273.91893734509262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1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41.049966503304461</v>
      </c>
      <c r="AC43" s="22">
        <f t="shared" si="3"/>
        <v>41.049966503304461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142.95839999999995</v>
      </c>
      <c r="AK43" s="13">
        <f t="shared" si="35"/>
        <v>36.973906370811264</v>
      </c>
      <c r="AL43" s="20">
        <f t="shared" si="4"/>
        <v>313.38210026249618</v>
      </c>
      <c r="AM43" s="59">
        <f t="shared" si="5"/>
        <v>606.7154335958295</v>
      </c>
      <c r="AN43" s="59">
        <f ca="1">AVERAGE(OFFSET($AM$3,0,0,'Données projet'!$E$10+1,1))-AVERAGE(OFFSET($H$3,0,0,'Données projet'!$E$10+1,1))</f>
        <v>428.8856275972966</v>
      </c>
      <c r="AO43" s="59">
        <f t="shared" si="36"/>
        <v>248.96498044443103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1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36.629200879871668</v>
      </c>
      <c r="AX43" s="21">
        <f t="shared" si="6"/>
        <v>36.629200879871668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158</v>
      </c>
      <c r="BB43" s="12">
        <f>VLOOKUP(A43,'Données projet'!$A$87:$I$107,9,0)</f>
        <v>8.1</v>
      </c>
      <c r="BC43" s="12">
        <f t="array" ref="BC43">INDEX(BB:BB,MIN(IF(ISNUMBER(BB43:BB239),ROW(BB43:BB239),"")))</f>
        <v>8.1</v>
      </c>
      <c r="BD43" s="12">
        <f>IF('Données projet'!$A$88&gt;35,BD42+BC43-BL42,IF(A43&lt;'Données projet'!$A$88,$BA$205^A43,IF(A43='Données projet'!$A$88,'Données projet'!$B$88,BD42+BC43-BL42)))</f>
        <v>157.99999999999997</v>
      </c>
      <c r="BE43" s="13">
        <f>BD43*VLOOKUP('Données projet'!$B$11,Paramètres!$A$1:$I$89,3,0)*VLOOKUP('Données projet'!$B$11,Paramètres!$A$1:$I$89,5,0)</f>
        <v>133.0992</v>
      </c>
      <c r="BF43" s="13">
        <f t="shared" si="37"/>
        <v>34.71150853565117</v>
      </c>
      <c r="BG43" s="20">
        <f t="shared" si="7"/>
        <v>292.27031736625912</v>
      </c>
      <c r="BH43" s="59">
        <f t="shared" si="8"/>
        <v>585.60365069959244</v>
      </c>
      <c r="BI43" s="59">
        <f ca="1">AVERAGE(OFFSET($BH$3,0,0,'Données projet'!$E$11+1,1))-AVERAGE(OFFSET($H$3,0,0,'Données projet'!$E$11+1,1))</f>
        <v>402.18557752041221</v>
      </c>
      <c r="BJ43" s="59">
        <f t="shared" si="38"/>
        <v>234.67565865251817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1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34.103049095052938</v>
      </c>
      <c r="BS43" s="22">
        <f t="shared" si="9"/>
        <v>34.103049095052938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227.99999999999994</v>
      </c>
      <c r="BZ43" s="13">
        <f>BY43*VLOOKUP('Données projet'!$B$12,Paramètres!$A$1:$I$89,3,0)*VLOOKUP('Données projet'!$B$12,Paramètres!$A$1:$I$89,5,0)</f>
        <v>199.18079999999998</v>
      </c>
      <c r="CA43" s="13">
        <f t="shared" si="39"/>
        <v>49.564089376413683</v>
      </c>
      <c r="CB43" s="20">
        <f t="shared" si="10"/>
        <v>433.23068233058711</v>
      </c>
      <c r="CC43" s="59">
        <f t="shared" si="11"/>
        <v>726.56401566392037</v>
      </c>
      <c r="CD43" s="59">
        <f ca="1">AVERAGE(OFFSET($CC$3,0,0,'Données projet'!$E$12+1,1))-AVERAGE(OFFSET($H$3,0,0,'Données projet'!$E$12+1,1))</f>
        <v>383.46266660377637</v>
      </c>
      <c r="CE43" s="59">
        <f t="shared" si="40"/>
        <v>373.1287543230714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62.146257606752108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3.2726588423720566E-2</v>
      </c>
      <c r="CN43" s="22">
        <f t="shared" si="12"/>
        <v>62.178984195175829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106</v>
      </c>
      <c r="CR43" s="12">
        <f>VLOOKUP(A43,'Données projet'!$A$139:$I$159,9,0)</f>
        <v>5.2</v>
      </c>
      <c r="CS43" s="12">
        <f t="array" ref="CS43">INDEX(CR:CR,MIN(IF(ISNUMBER(CR43:CR239),ROW(CR43:CR239),"")))</f>
        <v>5.2</v>
      </c>
      <c r="CT43" s="12">
        <f>IF('Données projet'!$A$140&gt;35,CT42+CS43-DB42,IF(A43&lt;'Données projet'!$A$140,$CQ$205^A43,IF(A43='Données projet'!$A$140,'Données projet'!$B$140,CT42+CS43-DB42)))</f>
        <v>106.00000000000003</v>
      </c>
      <c r="CU43" s="17">
        <f>CT43*VLOOKUP('Données projet'!$B$13,Paramètres!$A$1:$I$89,3,0)*VLOOKUP('Données projet'!$B$13,Paramètres!$A$1:$I$89,5,0)</f>
        <v>120.71280000000004</v>
      </c>
      <c r="CV43" s="13">
        <f t="shared" si="41"/>
        <v>31.841190841691311</v>
      </c>
      <c r="CW43" s="20">
        <f t="shared" si="13"/>
        <v>265.6982007159458</v>
      </c>
      <c r="CX43" s="59">
        <f t="shared" si="14"/>
        <v>559.03153404927912</v>
      </c>
      <c r="CY43" s="59">
        <f ca="1">AVERAGE(OFFSET($CX$3,0,0,'Données projet'!$E$13+1,1))-AVERAGE(OFFSET($H$3,0,0,'Données projet'!$E$13+1,1))</f>
        <v>398.97653653651656</v>
      </c>
      <c r="CZ43" s="59">
        <f t="shared" si="42"/>
        <v>174.32967064896349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1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29.011188159520632</v>
      </c>
      <c r="DI43" s="22">
        <f t="shared" si="15"/>
        <v>29.011188159520632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158</v>
      </c>
      <c r="DM43" s="12">
        <f>VLOOKUP(A43,'Données projet'!$A$165:$I$185,9,0)</f>
        <v>8.1</v>
      </c>
      <c r="DN43" s="12">
        <f t="array" ref="DN43">INDEX(DM:DM,MIN(IF(ISNUMBER(DM43:DM239),ROW(DM43:DM239),"")))</f>
        <v>8.1</v>
      </c>
      <c r="DO43" s="12">
        <f>IF('Données projet'!$A$166&gt;35,DO42+DN43-DW42,IF(A43&lt;'Données projet'!$A$166,$DL$205^A43,IF(A43='Données projet'!$A$166,'Données projet'!$B$166,DO42+DN43-DW42)))</f>
        <v>157.99999999999997</v>
      </c>
      <c r="DP43" s="17">
        <f>DO43*VLOOKUP('Données projet'!$B$14,Paramètres!$A$1:$I$89,3,0)*VLOOKUP('Données projet'!$B$14,Paramètres!$A$1:$I$89,5,0)</f>
        <v>150.35279999999997</v>
      </c>
      <c r="DQ43" s="13">
        <f t="shared" si="43"/>
        <v>38.658749721546236</v>
      </c>
      <c r="DR43" s="20">
        <f t="shared" si="16"/>
        <v>329.19511576502629</v>
      </c>
      <c r="DS43" s="59">
        <f t="shared" si="17"/>
        <v>622.5284490983596</v>
      </c>
      <c r="DT43" s="59">
        <f ca="1">AVERAGE(OFFSET($DS$3,0,0,'Données projet'!$E$14+1,1))-AVERAGE(OFFSET($H$3,0,0,'Données projet'!$E$14+1,1))</f>
        <v>448.88533925504049</v>
      </c>
      <c r="DU43" s="59">
        <f t="shared" si="44"/>
        <v>259.66733848378163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42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1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38.523814718485731</v>
      </c>
      <c r="ED43" s="22">
        <f t="shared" si="18"/>
        <v>38.523814718485731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509</v>
      </c>
      <c r="EH43" s="12">
        <f>VLOOKUP(A43,'Données projet'!$A$191:$I$211,9,0)</f>
        <v>12.2</v>
      </c>
      <c r="EI43" s="12">
        <f t="array" ref="EI43">INDEX(EH:EH,MIN(IF(ISNUMBER(EH43:EH239),ROW(EH43:EH239),"")))</f>
        <v>12.2</v>
      </c>
      <c r="EJ43" s="12">
        <f>IF('Données projet'!$A$192&gt;35,EJ42+EI43-ER42,IF(A43&lt;'Données projet'!$A$192,$EG$205^A43,IF(A43='Données projet'!$A$192,'Données projet'!$B$192,EJ42+EI43-ER42)))</f>
        <v>509</v>
      </c>
      <c r="EK43" s="17">
        <f>EJ43*VLOOKUP('Données projet'!$B$15,Paramètres!$A$1:$I$89,3,0)*VLOOKUP('Données projet'!$B$15,Paramètres!$A$1:$I$89,5,0)</f>
        <v>256.47492</v>
      </c>
      <c r="EL43" s="13">
        <f t="shared" si="45"/>
        <v>61.970377423706012</v>
      </c>
      <c r="EM43" s="20">
        <f t="shared" si="19"/>
        <v>554.62555967962123</v>
      </c>
      <c r="EN43" s="59">
        <f t="shared" si="20"/>
        <v>847.9588930129546</v>
      </c>
      <c r="EO43" s="59">
        <f ca="1">AVERAGE(OFFSET($EN$3,0,0,'Données projet'!$E$15+1,1))-AVERAGE(OFFSET($H$3,0,0,'Données projet'!$E$15+1,1))</f>
        <v>300.98794489079791</v>
      </c>
      <c r="EP43" s="59">
        <f t="shared" si="46"/>
        <v>444.94404092890767</v>
      </c>
      <c r="EQ43" s="15">
        <f>IF(ISNA(VLOOKUP(A43,'Données projet'!$A$191:$I$211,3,0)),0,VLOOKUP(A43,'Données projet'!$A$191:$I$211,3,0))</f>
        <v>8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227.99999999999994</v>
      </c>
      <c r="FF43" s="17">
        <f>FE43*VLOOKUP('Données projet'!$B$16,Paramètres!$A$1:$I$89,3,0)*VLOOKUP('Données projet'!$B$16,Paramètres!$A$1:$I$89,5,0)</f>
        <v>184.95359999999997</v>
      </c>
      <c r="FG43" s="13">
        <f t="shared" si="47"/>
        <v>46.42252355095799</v>
      </c>
      <c r="FH43" s="20">
        <f t="shared" si="22"/>
        <v>402.98008185125178</v>
      </c>
      <c r="FI43" s="59">
        <f t="shared" si="23"/>
        <v>696.3134151845851</v>
      </c>
      <c r="FJ43" s="59">
        <f ca="1">AVERAGE(OFFSET($FI$3,0,0,'Données projet'!$E$16+1,1))-AVERAGE(OFFSET($H$3,0,0,'Données projet'!$E$16+1,1))</f>
        <v>358.75637627589799</v>
      </c>
      <c r="FK43" s="59">
        <f t="shared" si="48"/>
        <v>349.64821164483607</v>
      </c>
      <c r="FL43" s="15">
        <f>IF(ISNA(VLOOKUP(A43,'Données projet'!$A$217:$I$237,3,0)),0,VLOOKUP(A43,'Données projet'!$A$217:$I$237,3,0))</f>
        <v>7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509</v>
      </c>
      <c r="FX43" s="12">
        <f>VLOOKUP(A43,'Données projet'!$A$243:$I$263,9,0)</f>
        <v>12.2</v>
      </c>
      <c r="FY43" s="12">
        <f t="array" ref="FY43">INDEX(FX:FX,MIN(IF(ISNUMBER(FX43:FX239),ROW(FX43:FX239),"")))</f>
        <v>12.2</v>
      </c>
      <c r="FZ43" s="12">
        <f>IF('Données projet'!$A$244&gt;35,FZ42+FY43-GH42,IF(A43&lt;'Données projet'!$A$244,$FW$205^A43,IF(A43='Données projet'!$A$244,'Données projet'!$B$244,FZ42+FY43-GH42)))</f>
        <v>509</v>
      </c>
      <c r="GA43" s="17">
        <f>FZ43*VLOOKUP('Données projet'!$B$17,Paramètres!$A$1:$I$89,3,0)*VLOOKUP('Données projet'!$B$17,Paramètres!$A$1:$I$89,5,0)</f>
        <v>258.85703999999998</v>
      </c>
      <c r="GB43" s="13">
        <f t="shared" si="49"/>
        <v>62.478682637223123</v>
      </c>
      <c r="GC43" s="20">
        <f t="shared" si="25"/>
        <v>559.6597169264968</v>
      </c>
      <c r="GD43" s="59">
        <f t="shared" si="26"/>
        <v>852.99305025983017</v>
      </c>
      <c r="GE43" s="59">
        <f ca="1">AVERAGE(OFFSET($GD$3,0,0,'Données projet'!$E$17+1,1))-AVERAGE(OFFSET($H$3,0,0,'Données projet'!$E$17+1,1))</f>
        <v>303.49714356858993</v>
      </c>
      <c r="GF43" s="59">
        <f t="shared" si="50"/>
        <v>448.64727935823993</v>
      </c>
      <c r="GG43" s="15">
        <f>IF(ISNA(VLOOKUP(A43,'Données projet'!$A$243:$I$263,3,0)),0,VLOOKUP(A43,'Données projet'!$A$243:$I$263,3,0))</f>
        <v>8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124.39999999999998</v>
      </c>
      <c r="O44" s="13">
        <f>N44*VLOOKUP('Données projet'!$B$9,Paramètres!$A$1:$I$89,3,0)*VLOOKUP('Données projet'!$B$9,Paramètres!$A$1:$I$89,5,0)</f>
        <v>126.14159999999998</v>
      </c>
      <c r="P44" s="13">
        <f t="shared" si="33"/>
        <v>33.103239031264792</v>
      </c>
      <c r="Q44" s="20">
        <f t="shared" si="53"/>
        <v>277.35142797945281</v>
      </c>
      <c r="R44" s="59">
        <f t="shared" si="0"/>
        <v>570.68476131278612</v>
      </c>
      <c r="S44" s="59">
        <f ca="1">AVERAGE(OFFSET($R$3,0,0,'Données projet'!$E$9+1,1))-AVERAGE(OFFSET($H$3,0,0,'Données projet'!$E$9+1,1))</f>
        <v>475.52010215365254</v>
      </c>
      <c r="T44" s="59">
        <f t="shared" si="34"/>
        <v>273.91893734509262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29.026709681967215</v>
      </c>
      <c r="AC44" s="22">
        <f t="shared" si="3"/>
        <v>29.026709681967215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124.39999999999998</v>
      </c>
      <c r="AJ44" s="13">
        <f>AI44*VLOOKUP('Données projet'!$B$10,Paramètres!$A$1:$I$89,3,0)*VLOOKUP('Données projet'!$B$10,Paramètres!$A$1:$I$89,5,0)</f>
        <v>112.55711999999998</v>
      </c>
      <c r="AK44" s="13">
        <f t="shared" si="35"/>
        <v>29.93265383414057</v>
      </c>
      <c r="AL44" s="20">
        <f t="shared" si="4"/>
        <v>248.16968942779479</v>
      </c>
      <c r="AM44" s="59">
        <f t="shared" si="5"/>
        <v>541.50302276112814</v>
      </c>
      <c r="AN44" s="59">
        <f ca="1">AVERAGE(OFFSET($AM$3,0,0,'Données projet'!$E$10+1,1))-AVERAGE(OFFSET($H$3,0,0,'Données projet'!$E$10+1,1))</f>
        <v>428.8856275972966</v>
      </c>
      <c r="AO44" s="59">
        <f t="shared" si="36"/>
        <v>248.96498044443103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25.90075633160151</v>
      </c>
      <c r="AX44" s="21">
        <f t="shared" si="6"/>
        <v>25.90075633160151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124.39999999999998</v>
      </c>
      <c r="BE44" s="13">
        <f>BD44*VLOOKUP('Données projet'!$B$11,Paramètres!$A$1:$I$89,3,0)*VLOOKUP('Données projet'!$B$11,Paramètres!$A$1:$I$89,5,0)</f>
        <v>104.79455999999999</v>
      </c>
      <c r="BF44" s="13">
        <f t="shared" si="37"/>
        <v>28.101103481959861</v>
      </c>
      <c r="BG44" s="20">
        <f t="shared" si="7"/>
        <v>231.45994723108006</v>
      </c>
      <c r="BH44" s="59">
        <f t="shared" si="8"/>
        <v>524.79328056441341</v>
      </c>
      <c r="BI44" s="59">
        <f ca="1">AVERAGE(OFFSET($BH$3,0,0,'Données projet'!$E$11+1,1))-AVERAGE(OFFSET($H$3,0,0,'Données projet'!$E$11+1,1))</f>
        <v>402.18557752041221</v>
      </c>
      <c r="BJ44" s="59">
        <f t="shared" si="38"/>
        <v>234.67565865251817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24.114497274249686</v>
      </c>
      <c r="BS44" s="22">
        <f t="shared" si="9"/>
        <v>24.114497274249686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202.79999999999995</v>
      </c>
      <c r="BZ44" s="13">
        <f>BY44*VLOOKUP('Données projet'!$B$12,Paramètres!$A$1:$I$89,3,0)*VLOOKUP('Données projet'!$B$12,Paramètres!$A$1:$I$89,5,0)</f>
        <v>177.16607999999999</v>
      </c>
      <c r="CA44" s="13">
        <f t="shared" si="39"/>
        <v>44.691110042101649</v>
      </c>
      <c r="CB44" s="20">
        <f t="shared" si="10"/>
        <v>386.40127265666041</v>
      </c>
      <c r="CC44" s="59">
        <f t="shared" si="11"/>
        <v>679.73460598999372</v>
      </c>
      <c r="CD44" s="59">
        <f ca="1">AVERAGE(OFFSET($CC$3,0,0,'Données projet'!$E$12+1,1))-AVERAGE(OFFSET($H$3,0,0,'Données projet'!$E$12+1,1))</f>
        <v>383.46266660377637</v>
      </c>
      <c r="CE44" s="59">
        <f t="shared" si="40"/>
        <v>373.1287543230714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60.927607400557982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2.3141192599513978E-2</v>
      </c>
      <c r="CN44" s="22">
        <f t="shared" si="12"/>
        <v>60.950748593157499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84.600000000000023</v>
      </c>
      <c r="CU44" s="17">
        <f>CT44*VLOOKUP('Données projet'!$B$13,Paramètres!$A$1:$I$89,3,0)*VLOOKUP('Données projet'!$B$13,Paramètres!$A$1:$I$89,5,0)</f>
        <v>96.342480000000023</v>
      </c>
      <c r="CV44" s="13">
        <f t="shared" si="41"/>
        <v>26.088763268244669</v>
      </c>
      <c r="CW44" s="20">
        <f t="shared" si="13"/>
        <v>213.23441535885948</v>
      </c>
      <c r="CX44" s="59">
        <f t="shared" si="14"/>
        <v>506.56774869219282</v>
      </c>
      <c r="CY44" s="59">
        <f ca="1">AVERAGE(OFFSET($CX$3,0,0,'Données projet'!$E$13+1,1))-AVERAGE(OFFSET($H$3,0,0,'Données projet'!$E$13+1,1))</f>
        <v>398.97653653651656</v>
      </c>
      <c r="CZ44" s="59">
        <f t="shared" si="42"/>
        <v>174.32967064896349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20.514007877875915</v>
      </c>
      <c r="DI44" s="22">
        <f t="shared" si="15"/>
        <v>20.514007877875915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8.4</v>
      </c>
      <c r="DO44" s="12">
        <f>IF('Données projet'!$A$166&gt;35,DO43+DN44-DW43,IF(A44&lt;'Données projet'!$A$166,$DL$205^A44,IF(A44='Données projet'!$A$166,'Données projet'!$B$166,DO43+DN44-DW43)))</f>
        <v>124.39999999999998</v>
      </c>
      <c r="DP44" s="17">
        <f>DO44*VLOOKUP('Données projet'!$B$14,Paramètres!$A$1:$I$89,3,0)*VLOOKUP('Données projet'!$B$14,Paramètres!$A$1:$I$89,5,0)</f>
        <v>118.37903999999999</v>
      </c>
      <c r="DQ44" s="13">
        <f t="shared" si="43"/>
        <v>31.296638268907181</v>
      </c>
      <c r="DR44" s="20">
        <f t="shared" si="16"/>
        <v>260.68513965168</v>
      </c>
      <c r="DS44" s="59">
        <f t="shared" si="17"/>
        <v>554.01847298501332</v>
      </c>
      <c r="DT44" s="59">
        <f ca="1">AVERAGE(OFFSET($DS$3,0,0,'Données projet'!$E$14+1,1))-AVERAGE(OFFSET($H$3,0,0,'Données projet'!$E$14+1,1))</f>
        <v>448.88533925504049</v>
      </c>
      <c r="DU44" s="59">
        <f t="shared" si="44"/>
        <v>259.66733848378163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27.240450624615391</v>
      </c>
      <c r="ED44" s="22">
        <f t="shared" si="18"/>
        <v>27.240450624615391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</v>
      </c>
      <c r="EJ44" s="12">
        <f>IF('Données projet'!$A$192&gt;35,EJ43+EI44-ER43,IF(A44&lt;'Données projet'!$A$192,$EG$205^A44,IF(A44='Données projet'!$A$192,'Données projet'!$B$192,EJ43+EI44-ER43)))</f>
        <v>518</v>
      </c>
      <c r="EK44" s="17">
        <f>EJ44*VLOOKUP('Données projet'!$B$15,Paramètres!$A$1:$I$89,3,0)*VLOOKUP('Données projet'!$B$15,Paramètres!$A$1:$I$89,5,0)</f>
        <v>261.00984</v>
      </c>
      <c r="EL44" s="13">
        <f t="shared" si="45"/>
        <v>62.937586447184991</v>
      </c>
      <c r="EM44" s="20">
        <f t="shared" si="19"/>
        <v>564.20843439551379</v>
      </c>
      <c r="EN44" s="59">
        <f t="shared" si="20"/>
        <v>857.54176772884716</v>
      </c>
      <c r="EO44" s="59">
        <f ca="1">AVERAGE(OFFSET($EN$3,0,0,'Données projet'!$E$15+1,1))-AVERAGE(OFFSET($H$3,0,0,'Données projet'!$E$15+1,1))</f>
        <v>300.98794489079791</v>
      </c>
      <c r="EP44" s="59">
        <f t="shared" si="46"/>
        <v>444.94404092890767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202.79999999999995</v>
      </c>
      <c r="FF44" s="17">
        <f>FE44*VLOOKUP('Données projet'!$B$16,Paramètres!$A$1:$I$89,3,0)*VLOOKUP('Données projet'!$B$16,Paramètres!$A$1:$I$89,5,0)</f>
        <v>164.51135999999997</v>
      </c>
      <c r="FG44" s="13">
        <f t="shared" si="47"/>
        <v>41.858412704646653</v>
      </c>
      <c r="FH44" s="20">
        <f t="shared" si="22"/>
        <v>359.42735412725943</v>
      </c>
      <c r="FI44" s="59">
        <f t="shared" si="23"/>
        <v>652.76068746059275</v>
      </c>
      <c r="FJ44" s="59">
        <f ca="1">AVERAGE(OFFSET($FI$3,0,0,'Données projet'!$E$16+1,1))-AVERAGE(OFFSET($H$3,0,0,'Données projet'!$E$16+1,1))</f>
        <v>358.75637627589799</v>
      </c>
      <c r="FK44" s="59">
        <f t="shared" si="48"/>
        <v>349.64821164483607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</v>
      </c>
      <c r="FZ44" s="12">
        <f>IF('Données projet'!$A$244&gt;35,FZ43+FY44-GH43,IF(A44&lt;'Données projet'!$A$244,$FW$205^A44,IF(A44='Données projet'!$A$244,'Données projet'!$B$244,FZ43+FY44-GH43)))</f>
        <v>518</v>
      </c>
      <c r="GA44" s="17">
        <f>FZ44*VLOOKUP('Données projet'!$B$17,Paramètres!$A$1:$I$89,3,0)*VLOOKUP('Données projet'!$B$17,Paramètres!$A$1:$I$89,5,0)</f>
        <v>263.43407999999999</v>
      </c>
      <c r="GB44" s="13">
        <f t="shared" si="49"/>
        <v>63.453825086471539</v>
      </c>
      <c r="GC44" s="20">
        <f t="shared" si="25"/>
        <v>569.32976802560449</v>
      </c>
      <c r="GD44" s="59">
        <f t="shared" si="26"/>
        <v>862.66310135893787</v>
      </c>
      <c r="GE44" s="59">
        <f ca="1">AVERAGE(OFFSET($GD$3,0,0,'Données projet'!$E$17+1,1))-AVERAGE(OFFSET($H$3,0,0,'Données projet'!$E$17+1,1))</f>
        <v>303.49714356858993</v>
      </c>
      <c r="GF44" s="59">
        <f t="shared" si="50"/>
        <v>448.64727935823993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132.79999999999998</v>
      </c>
      <c r="O45" s="13">
        <f>N45*VLOOKUP('Données projet'!$B$9,Paramètres!$A$1:$I$89,3,0)*VLOOKUP('Données projet'!$B$9,Paramètres!$A$1:$I$89,5,0)</f>
        <v>134.6592</v>
      </c>
      <c r="P45" s="13">
        <f t="shared" si="33"/>
        <v>35.07074737441733</v>
      </c>
      <c r="Q45" s="20">
        <f t="shared" si="53"/>
        <v>295.61299167711013</v>
      </c>
      <c r="R45" s="59">
        <f t="shared" si="0"/>
        <v>588.94632501044339</v>
      </c>
      <c r="S45" s="59">
        <f ca="1">AVERAGE(OFFSET($R$3,0,0,'Données projet'!$E$9+1,1))-AVERAGE(OFFSET($H$3,0,0,'Données projet'!$E$9+1,1))</f>
        <v>475.52010215365254</v>
      </c>
      <c r="T45" s="59">
        <f t="shared" si="34"/>
        <v>273.91893734509262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20.524983251652234</v>
      </c>
      <c r="AC45" s="22">
        <f t="shared" si="3"/>
        <v>20.524983251652234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132.79999999999998</v>
      </c>
      <c r="AJ45" s="13">
        <f>AI45*VLOOKUP('Données projet'!$B$10,Paramètres!$A$1:$I$89,3,0)*VLOOKUP('Données projet'!$B$10,Paramètres!$A$1:$I$89,5,0)</f>
        <v>120.15743999999998</v>
      </c>
      <c r="AK45" s="13">
        <f t="shared" si="35"/>
        <v>31.711716786129816</v>
      </c>
      <c r="AL45" s="20">
        <f t="shared" si="4"/>
        <v>264.50544806917605</v>
      </c>
      <c r="AM45" s="59">
        <f t="shared" si="5"/>
        <v>557.83878140250931</v>
      </c>
      <c r="AN45" s="59">
        <f ca="1">AVERAGE(OFFSET($AM$3,0,0,'Données projet'!$E$10+1,1))-AVERAGE(OFFSET($H$3,0,0,'Données projet'!$E$10+1,1))</f>
        <v>428.8856275972966</v>
      </c>
      <c r="AO45" s="59">
        <f t="shared" si="36"/>
        <v>248.96498044443103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18.314600439935834</v>
      </c>
      <c r="AX45" s="21">
        <f t="shared" si="6"/>
        <v>18.314600439935834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132.79999999999998</v>
      </c>
      <c r="BE45" s="13">
        <f>BD45*VLOOKUP('Données projet'!$B$11,Paramètres!$A$1:$I$89,3,0)*VLOOKUP('Données projet'!$B$11,Paramètres!$A$1:$I$89,5,0)</f>
        <v>111.87071999999999</v>
      </c>
      <c r="BF45" s="13">
        <f t="shared" si="37"/>
        <v>29.771307279851946</v>
      </c>
      <c r="BG45" s="20">
        <f t="shared" si="7"/>
        <v>246.6931975124088</v>
      </c>
      <c r="BH45" s="59">
        <f t="shared" si="8"/>
        <v>540.02653084574217</v>
      </c>
      <c r="BI45" s="59">
        <f ca="1">AVERAGE(OFFSET($BH$3,0,0,'Données projet'!$E$11+1,1))-AVERAGE(OFFSET($H$3,0,0,'Données projet'!$E$11+1,1))</f>
        <v>402.18557752041221</v>
      </c>
      <c r="BJ45" s="59">
        <f t="shared" si="38"/>
        <v>234.67565865251817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17.051524547526469</v>
      </c>
      <c r="BS45" s="22">
        <f t="shared" si="9"/>
        <v>17.051524547526469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212.59999999999997</v>
      </c>
      <c r="BZ45" s="13">
        <f>BY45*VLOOKUP('Données projet'!$B$12,Paramètres!$A$1:$I$89,3,0)*VLOOKUP('Données projet'!$B$12,Paramètres!$A$1:$I$89,5,0)</f>
        <v>185.72736</v>
      </c>
      <c r="CA45" s="13">
        <f t="shared" si="39"/>
        <v>46.594086043363802</v>
      </c>
      <c r="CB45" s="20">
        <f t="shared" si="10"/>
        <v>404.62651852552534</v>
      </c>
      <c r="CC45" s="59">
        <f t="shared" si="11"/>
        <v>697.95985185885866</v>
      </c>
      <c r="CD45" s="59">
        <f ca="1">AVERAGE(OFFSET($CC$3,0,0,'Données projet'!$E$12+1,1))-AVERAGE(OFFSET($H$3,0,0,'Données projet'!$E$12+1,1))</f>
        <v>383.46266660377637</v>
      </c>
      <c r="CE45" s="59">
        <f t="shared" si="40"/>
        <v>373.1287543230714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59.732854181604097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1.6363294211860283E-2</v>
      </c>
      <c r="CN45" s="22">
        <f t="shared" si="12"/>
        <v>59.749217475815954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90.200000000000017</v>
      </c>
      <c r="CU45" s="17">
        <f>CT45*VLOOKUP('Données projet'!$B$13,Paramètres!$A$1:$I$89,3,0)*VLOOKUP('Données projet'!$B$13,Paramètres!$A$1:$I$89,5,0)</f>
        <v>102.71976000000004</v>
      </c>
      <c r="CV45" s="13">
        <f t="shared" si="41"/>
        <v>27.608927464604609</v>
      </c>
      <c r="CW45" s="20">
        <f t="shared" si="13"/>
        <v>226.98913066751979</v>
      </c>
      <c r="CX45" s="59">
        <f t="shared" si="14"/>
        <v>520.32246400085307</v>
      </c>
      <c r="CY45" s="59">
        <f ca="1">AVERAGE(OFFSET($CX$3,0,0,'Données projet'!$E$13+1,1))-AVERAGE(OFFSET($H$3,0,0,'Données projet'!$E$13+1,1))</f>
        <v>398.97653653651656</v>
      </c>
      <c r="CZ45" s="59">
        <f t="shared" si="42"/>
        <v>174.32967064896349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14.505594079760318</v>
      </c>
      <c r="DI45" s="22">
        <f t="shared" si="15"/>
        <v>14.505594079760318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8.4</v>
      </c>
      <c r="DO45" s="12">
        <f>IF('Données projet'!$A$166&gt;35,DO44+DN45-DW44,IF(A45&lt;'Données projet'!$A$166,$DL$205^A45,IF(A45='Données projet'!$A$166,'Données projet'!$B$166,DO44+DN45-DW44)))</f>
        <v>132.79999999999998</v>
      </c>
      <c r="DP45" s="17">
        <f>DO45*VLOOKUP('Données projet'!$B$14,Paramètres!$A$1:$I$89,3,0)*VLOOKUP('Données projet'!$B$14,Paramètres!$A$1:$I$89,5,0)</f>
        <v>126.37247999999998</v>
      </c>
      <c r="DQ45" s="13">
        <f t="shared" si="43"/>
        <v>33.156770349896092</v>
      </c>
      <c r="DR45" s="20">
        <f t="shared" si="16"/>
        <v>277.84677769273566</v>
      </c>
      <c r="DS45" s="59">
        <f t="shared" si="17"/>
        <v>571.18011102606897</v>
      </c>
      <c r="DT45" s="59">
        <f ca="1">AVERAGE(OFFSET($DS$3,0,0,'Données projet'!$E$14+1,1))-AVERAGE(OFFSET($H$3,0,0,'Données projet'!$E$14+1,1))</f>
        <v>448.88533925504049</v>
      </c>
      <c r="DU45" s="59">
        <f t="shared" si="44"/>
        <v>259.66733848378163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19.261907359242869</v>
      </c>
      <c r="ED45" s="22">
        <f t="shared" si="18"/>
        <v>19.261907359242869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</v>
      </c>
      <c r="EJ45" s="12">
        <f>IF('Données projet'!$A$192&gt;35,EJ44+EI45-ER44,IF(A45&lt;'Données projet'!$A$192,$EG$205^A45,IF(A45='Données projet'!$A$192,'Données projet'!$B$192,EJ44+EI45-ER44)))</f>
        <v>527</v>
      </c>
      <c r="EK45" s="17">
        <f>EJ45*VLOOKUP('Données projet'!$B$15,Paramètres!$A$1:$I$89,3,0)*VLOOKUP('Données projet'!$B$15,Paramètres!$A$1:$I$89,5,0)</f>
        <v>265.54476</v>
      </c>
      <c r="EL45" s="13">
        <f t="shared" si="45"/>
        <v>63.902841265811503</v>
      </c>
      <c r="EM45" s="20">
        <f t="shared" si="19"/>
        <v>573.787905537955</v>
      </c>
      <c r="EN45" s="59">
        <f t="shared" si="20"/>
        <v>867.12123887128837</v>
      </c>
      <c r="EO45" s="59">
        <f ca="1">AVERAGE(OFFSET($EN$3,0,0,'Données projet'!$E$15+1,1))-AVERAGE(OFFSET($H$3,0,0,'Données projet'!$E$15+1,1))</f>
        <v>300.98794489079791</v>
      </c>
      <c r="EP45" s="59">
        <f t="shared" si="46"/>
        <v>444.94404092890767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212.59999999999997</v>
      </c>
      <c r="FF45" s="17">
        <f>FE45*VLOOKUP('Données projet'!$B$16,Paramètres!$A$1:$I$89,3,0)*VLOOKUP('Données projet'!$B$16,Paramètres!$A$1:$I$89,5,0)</f>
        <v>172.46111999999999</v>
      </c>
      <c r="FG45" s="13">
        <f t="shared" si="47"/>
        <v>43.640770644577643</v>
      </c>
      <c r="FH45" s="20">
        <f t="shared" si="22"/>
        <v>376.37745953930602</v>
      </c>
      <c r="FI45" s="59">
        <f t="shared" si="23"/>
        <v>669.71079287263933</v>
      </c>
      <c r="FJ45" s="59">
        <f ca="1">AVERAGE(OFFSET($FI$3,0,0,'Données projet'!$E$16+1,1))-AVERAGE(OFFSET($H$3,0,0,'Données projet'!$E$16+1,1))</f>
        <v>358.75637627589799</v>
      </c>
      <c r="FK45" s="59">
        <f t="shared" si="48"/>
        <v>349.64821164483607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</v>
      </c>
      <c r="FZ45" s="12">
        <f>IF('Données projet'!$A$244&gt;35,FZ44+FY45-GH44,IF(A45&lt;'Données projet'!$A$244,$FW$205^A45,IF(A45='Données projet'!$A$244,'Données projet'!$B$244,FZ44+FY45-GH44)))</f>
        <v>527</v>
      </c>
      <c r="GA45" s="17">
        <f>FZ45*VLOOKUP('Données projet'!$B$17,Paramètres!$A$1:$I$89,3,0)*VLOOKUP('Données projet'!$B$17,Paramètres!$A$1:$I$89,5,0)</f>
        <v>268.01112000000001</v>
      </c>
      <c r="GB45" s="13">
        <f t="shared" si="49"/>
        <v>64.426997301716909</v>
      </c>
      <c r="GC45" s="20">
        <f t="shared" si="25"/>
        <v>578.9963876338237</v>
      </c>
      <c r="GD45" s="59">
        <f t="shared" si="26"/>
        <v>872.32972096715707</v>
      </c>
      <c r="GE45" s="59">
        <f ca="1">AVERAGE(OFFSET($GD$3,0,0,'Données projet'!$E$17+1,1))-AVERAGE(OFFSET($H$3,0,0,'Données projet'!$E$17+1,1))</f>
        <v>303.49714356858993</v>
      </c>
      <c r="GF45" s="59">
        <f t="shared" si="50"/>
        <v>448.64727935823993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141.19999999999999</v>
      </c>
      <c r="O46" s="13">
        <f>N46*VLOOKUP('Données projet'!$B$9,Paramètres!$A$1:$I$89,3,0)*VLOOKUP('Données projet'!$B$9,Paramètres!$A$1:$I$89,5,0)</f>
        <v>143.17680000000001</v>
      </c>
      <c r="P46" s="13">
        <f t="shared" si="33"/>
        <v>37.023812674521515</v>
      </c>
      <c r="Q46" s="20">
        <f t="shared" si="53"/>
        <v>313.84940040812495</v>
      </c>
      <c r="R46" s="59">
        <f t="shared" si="0"/>
        <v>607.18273374145826</v>
      </c>
      <c r="S46" s="59">
        <f ca="1">AVERAGE(OFFSET($R$3,0,0,'Données projet'!$E$9+1,1))-AVERAGE(OFFSET($H$3,0,0,'Données projet'!$E$9+1,1))</f>
        <v>475.52010215365254</v>
      </c>
      <c r="T46" s="59">
        <f t="shared" si="34"/>
        <v>273.91893734509262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14.51335484098361</v>
      </c>
      <c r="AC46" s="22">
        <f t="shared" si="3"/>
        <v>14.51335484098361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141.19999999999999</v>
      </c>
      <c r="AJ46" s="13">
        <f>AI46*VLOOKUP('Données projet'!$B$10,Paramètres!$A$1:$I$89,3,0)*VLOOKUP('Données projet'!$B$10,Paramètres!$A$1:$I$89,5,0)</f>
        <v>127.75775999999999</v>
      </c>
      <c r="AK46" s="13">
        <f t="shared" si="35"/>
        <v>33.477720030956604</v>
      </c>
      <c r="AL46" s="20">
        <f t="shared" si="4"/>
        <v>280.81846105391605</v>
      </c>
      <c r="AM46" s="59">
        <f t="shared" si="5"/>
        <v>574.15179438724931</v>
      </c>
      <c r="AN46" s="59">
        <f ca="1">AVERAGE(OFFSET($AM$3,0,0,'Données projet'!$E$10+1,1))-AVERAGE(OFFSET($H$3,0,0,'Données projet'!$E$10+1,1))</f>
        <v>428.8856275972966</v>
      </c>
      <c r="AO46" s="59">
        <f t="shared" si="36"/>
        <v>248.96498044443103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12.950378165800755</v>
      </c>
      <c r="AX46" s="21">
        <f t="shared" si="6"/>
        <v>12.950378165800755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141.19999999999999</v>
      </c>
      <c r="BE46" s="13">
        <f>BD46*VLOOKUP('Données projet'!$B$11,Paramètres!$A$1:$I$89,3,0)*VLOOKUP('Données projet'!$B$11,Paramètres!$A$1:$I$89,5,0)</f>
        <v>118.94688000000001</v>
      </c>
      <c r="BF46" s="13">
        <f t="shared" si="37"/>
        <v>31.429250481525276</v>
      </c>
      <c r="BG46" s="20">
        <f t="shared" si="7"/>
        <v>261.90509392198987</v>
      </c>
      <c r="BH46" s="59">
        <f t="shared" si="8"/>
        <v>555.23842725532313</v>
      </c>
      <c r="BI46" s="59">
        <f ca="1">AVERAGE(OFFSET($BH$3,0,0,'Données projet'!$E$11+1,1))-AVERAGE(OFFSET($H$3,0,0,'Données projet'!$E$11+1,1))</f>
        <v>402.18557752041221</v>
      </c>
      <c r="BJ46" s="59">
        <f t="shared" si="38"/>
        <v>234.67565865251817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12.057248637124843</v>
      </c>
      <c r="BS46" s="22">
        <f t="shared" si="9"/>
        <v>12.057248637124843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222.39999999999998</v>
      </c>
      <c r="BZ46" s="13">
        <f>BY46*VLOOKUP('Données projet'!$B$12,Paramètres!$A$1:$I$89,3,0)*VLOOKUP('Données projet'!$B$12,Paramètres!$A$1:$I$89,5,0)</f>
        <v>194.28864000000002</v>
      </c>
      <c r="CA46" s="13">
        <f t="shared" si="39"/>
        <v>48.486875029770822</v>
      </c>
      <c r="CB46" s="20">
        <f t="shared" si="10"/>
        <v>422.83402201018413</v>
      </c>
      <c r="CC46" s="59">
        <f t="shared" si="11"/>
        <v>716.16735534351744</v>
      </c>
      <c r="CD46" s="59">
        <f ca="1">AVERAGE(OFFSET($CC$3,0,0,'Données projet'!$E$12+1,1))-AVERAGE(OFFSET($H$3,0,0,'Données projet'!$E$12+1,1))</f>
        <v>383.46266660377637</v>
      </c>
      <c r="CE46" s="59">
        <f t="shared" si="40"/>
        <v>373.1287543230714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58.561529344546386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1.1570596299756989E-2</v>
      </c>
      <c r="CN46" s="22">
        <f t="shared" si="12"/>
        <v>58.573099940846141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95.800000000000011</v>
      </c>
      <c r="CU46" s="17">
        <f>CT46*VLOOKUP('Données projet'!$B$13,Paramètres!$A$1:$I$89,3,0)*VLOOKUP('Données projet'!$B$13,Paramètres!$A$1:$I$89,5,0)</f>
        <v>109.09704000000002</v>
      </c>
      <c r="CV46" s="13">
        <f t="shared" si="41"/>
        <v>29.118138203692205</v>
      </c>
      <c r="CW46" s="20">
        <f t="shared" si="13"/>
        <v>240.72476870476396</v>
      </c>
      <c r="CX46" s="59">
        <f t="shared" si="14"/>
        <v>534.05810203809733</v>
      </c>
      <c r="CY46" s="59">
        <f ca="1">AVERAGE(OFFSET($CX$3,0,0,'Données projet'!$E$13+1,1))-AVERAGE(OFFSET($H$3,0,0,'Données projet'!$E$13+1,1))</f>
        <v>398.97653653651656</v>
      </c>
      <c r="CZ46" s="59">
        <f t="shared" si="42"/>
        <v>174.32967064896349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10.257003938937959</v>
      </c>
      <c r="DI46" s="22">
        <f t="shared" si="15"/>
        <v>10.257003938937959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8.4</v>
      </c>
      <c r="DO46" s="12">
        <f>IF('Données projet'!$A$166&gt;35,DO45+DN46-DW45,IF(A46&lt;'Données projet'!$A$166,$DL$205^A46,IF(A46='Données projet'!$A$166,'Données projet'!$B$166,DO45+DN46-DW45)))</f>
        <v>141.19999999999999</v>
      </c>
      <c r="DP46" s="17">
        <f>DO46*VLOOKUP('Données projet'!$B$14,Paramètres!$A$1:$I$89,3,0)*VLOOKUP('Données projet'!$B$14,Paramètres!$A$1:$I$89,5,0)</f>
        <v>134.36591999999999</v>
      </c>
      <c r="DQ46" s="13">
        <f t="shared" si="43"/>
        <v>35.003247613199107</v>
      </c>
      <c r="DR46" s="20">
        <f t="shared" si="16"/>
        <v>294.98463359298842</v>
      </c>
      <c r="DS46" s="59">
        <f t="shared" si="17"/>
        <v>588.31796692632179</v>
      </c>
      <c r="DT46" s="59">
        <f ca="1">AVERAGE(OFFSET($DS$3,0,0,'Données projet'!$E$14+1,1))-AVERAGE(OFFSET($H$3,0,0,'Données projet'!$E$14+1,1))</f>
        <v>448.88533925504049</v>
      </c>
      <c r="DU46" s="59">
        <f t="shared" si="44"/>
        <v>259.66733848378163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13.620225312307698</v>
      </c>
      <c r="ED46" s="22">
        <f t="shared" si="18"/>
        <v>13.620225312307698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</v>
      </c>
      <c r="EJ46" s="12">
        <f>IF('Données projet'!$A$192&gt;35,EJ45+EI46-ER45,IF(A46&lt;'Données projet'!$A$192,$EG$205^A46,IF(A46='Données projet'!$A$192,'Données projet'!$B$192,EJ45+EI46-ER45)))</f>
        <v>536</v>
      </c>
      <c r="EK46" s="17">
        <f>EJ46*VLOOKUP('Données projet'!$B$15,Paramètres!$A$1:$I$89,3,0)*VLOOKUP('Données projet'!$B$15,Paramètres!$A$1:$I$89,5,0)</f>
        <v>270.07968000000005</v>
      </c>
      <c r="EL46" s="13">
        <f t="shared" si="45"/>
        <v>64.866179104419928</v>
      </c>
      <c r="EM46" s="20">
        <f t="shared" si="19"/>
        <v>583.36403794019805</v>
      </c>
      <c r="EN46" s="59">
        <f t="shared" si="20"/>
        <v>876.69737127353142</v>
      </c>
      <c r="EO46" s="59">
        <f ca="1">AVERAGE(OFFSET($EN$3,0,0,'Données projet'!$E$15+1,1))-AVERAGE(OFFSET($H$3,0,0,'Données projet'!$E$15+1,1))</f>
        <v>300.98794489079791</v>
      </c>
      <c r="EP46" s="59">
        <f t="shared" si="46"/>
        <v>444.94404092890767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222.39999999999998</v>
      </c>
      <c r="FF46" s="17">
        <f>FE46*VLOOKUP('Données projet'!$B$16,Paramètres!$A$1:$I$89,3,0)*VLOOKUP('Données projet'!$B$16,Paramètres!$A$1:$I$89,5,0)</f>
        <v>180.41087999999999</v>
      </c>
      <c r="FG46" s="13">
        <f t="shared" si="47"/>
        <v>45.413587262495533</v>
      </c>
      <c r="FH46" s="20">
        <f t="shared" si="22"/>
        <v>393.31094714884631</v>
      </c>
      <c r="FI46" s="59">
        <f t="shared" si="23"/>
        <v>686.64428048217962</v>
      </c>
      <c r="FJ46" s="59">
        <f ca="1">AVERAGE(OFFSET($FI$3,0,0,'Données projet'!$E$16+1,1))-AVERAGE(OFFSET($H$3,0,0,'Données projet'!$E$16+1,1))</f>
        <v>358.75637627589799</v>
      </c>
      <c r="FK46" s="59">
        <f t="shared" si="48"/>
        <v>349.64821164483607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</v>
      </c>
      <c r="FZ46" s="12">
        <f>IF('Données projet'!$A$244&gt;35,FZ45+FY46-GH45,IF(A46&lt;'Données projet'!$A$244,$FW$205^A46,IF(A46='Données projet'!$A$244,'Données projet'!$B$244,FZ45+FY46-GH45)))</f>
        <v>536</v>
      </c>
      <c r="GA46" s="17">
        <f>FZ46*VLOOKUP('Données projet'!$B$17,Paramètres!$A$1:$I$89,3,0)*VLOOKUP('Données projet'!$B$17,Paramètres!$A$1:$I$89,5,0)</f>
        <v>272.58816000000002</v>
      </c>
      <c r="GB46" s="13">
        <f t="shared" si="49"/>
        <v>65.398236813126061</v>
      </c>
      <c r="GC46" s="20">
        <f t="shared" si="25"/>
        <v>588.65964111619451</v>
      </c>
      <c r="GD46" s="59">
        <f t="shared" si="26"/>
        <v>881.99297444952776</v>
      </c>
      <c r="GE46" s="59">
        <f ca="1">AVERAGE(OFFSET($GD$3,0,0,'Données projet'!$E$17+1,1))-AVERAGE(OFFSET($H$3,0,0,'Données projet'!$E$17+1,1))</f>
        <v>303.49714356858993</v>
      </c>
      <c r="GF46" s="59">
        <f t="shared" si="50"/>
        <v>448.64727935823993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</v>
      </c>
      <c r="O47" s="13">
        <f>N47*VLOOKUP('Données projet'!$B$9,Paramètres!$A$1:$I$89,3,0)*VLOOKUP('Données projet'!$B$9,Paramètres!$A$1:$I$89,5,0)</f>
        <v>151.6944</v>
      </c>
      <c r="P47" s="13">
        <f t="shared" si="33"/>
        <v>38.963392010880654</v>
      </c>
      <c r="Q47" s="20">
        <f t="shared" si="53"/>
        <v>332.0623210856171</v>
      </c>
      <c r="R47" s="59">
        <f t="shared" si="0"/>
        <v>625.39565441895047</v>
      </c>
      <c r="S47" s="59">
        <f ca="1">AVERAGE(OFFSET($R$3,0,0,'Données projet'!$E$9+1,1))-AVERAGE(OFFSET($H$3,0,0,'Données projet'!$E$9+1,1))</f>
        <v>475.52010215365254</v>
      </c>
      <c r="T47" s="59">
        <f t="shared" si="34"/>
        <v>273.91893734509262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10.262491625826119</v>
      </c>
      <c r="AC47" s="22">
        <f t="shared" si="3"/>
        <v>10.262491625826119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</v>
      </c>
      <c r="AJ47" s="13">
        <f>AI47*VLOOKUP('Données projet'!$B$10,Paramètres!$A$1:$I$89,3,0)*VLOOKUP('Données projet'!$B$10,Paramètres!$A$1:$I$89,5,0)</f>
        <v>135.35807999999997</v>
      </c>
      <c r="AK47" s="13">
        <f t="shared" si="35"/>
        <v>35.231528980112834</v>
      </c>
      <c r="AL47" s="20">
        <f t="shared" si="4"/>
        <v>297.1102356403631</v>
      </c>
      <c r="AM47" s="59">
        <f t="shared" si="5"/>
        <v>590.44356897369642</v>
      </c>
      <c r="AN47" s="59">
        <f ca="1">AVERAGE(OFFSET($AM$3,0,0,'Données projet'!$E$10+1,1))-AVERAGE(OFFSET($H$3,0,0,'Données projet'!$E$10+1,1))</f>
        <v>428.8856275972966</v>
      </c>
      <c r="AO47" s="59">
        <f t="shared" si="36"/>
        <v>248.96498044443103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9.157300219967917</v>
      </c>
      <c r="AX47" s="21">
        <f t="shared" si="6"/>
        <v>9.157300219967917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</v>
      </c>
      <c r="BE47" s="13">
        <f>BD47*VLOOKUP('Données projet'!$B$11,Paramètres!$A$1:$I$89,3,0)*VLOOKUP('Données projet'!$B$11,Paramètres!$A$1:$I$89,5,0)</f>
        <v>126.02304000000001</v>
      </c>
      <c r="BF47" s="13">
        <f t="shared" si="37"/>
        <v>33.075745544773369</v>
      </c>
      <c r="BG47" s="20">
        <f t="shared" si="7"/>
        <v>277.09705149048028</v>
      </c>
      <c r="BH47" s="59">
        <f t="shared" si="8"/>
        <v>570.4303848238136</v>
      </c>
      <c r="BI47" s="59">
        <f ca="1">AVERAGE(OFFSET($BH$3,0,0,'Données projet'!$E$11+1,1))-AVERAGE(OFFSET($H$3,0,0,'Données projet'!$E$11+1,1))</f>
        <v>402.18557752041221</v>
      </c>
      <c r="BJ47" s="59">
        <f t="shared" si="38"/>
        <v>234.67565865251817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8.5257622737632346</v>
      </c>
      <c r="BS47" s="22">
        <f t="shared" si="9"/>
        <v>8.5257622737632346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</v>
      </c>
      <c r="BZ47" s="13">
        <f>BY47*VLOOKUP('Données projet'!$B$12,Paramètres!$A$1:$I$89,3,0)*VLOOKUP('Données projet'!$B$12,Paramètres!$A$1:$I$89,5,0)</f>
        <v>202.84992000000003</v>
      </c>
      <c r="CA47" s="13">
        <f t="shared" si="39"/>
        <v>50.369977187686075</v>
      </c>
      <c r="CB47" s="20">
        <f t="shared" si="10"/>
        <v>441.02465426855332</v>
      </c>
      <c r="CC47" s="59">
        <f t="shared" si="11"/>
        <v>734.35798760188663</v>
      </c>
      <c r="CD47" s="59">
        <f ca="1">AVERAGE(OFFSET($CC$3,0,0,'Données projet'!$E$12+1,1))-AVERAGE(OFFSET($H$3,0,0,'Données projet'!$E$12+1,1))</f>
        <v>383.46266660377637</v>
      </c>
      <c r="CE47" s="59">
        <f t="shared" si="40"/>
        <v>373.1287543230714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57.413173473105772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8.1816471059301416E-3</v>
      </c>
      <c r="CN47" s="22">
        <f t="shared" si="12"/>
        <v>57.4213551202117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101.4</v>
      </c>
      <c r="CU47" s="17">
        <f>CT47*VLOOKUP('Données projet'!$B$13,Paramètres!$A$1:$I$89,3,0)*VLOOKUP('Données projet'!$B$13,Paramètres!$A$1:$I$89,5,0)</f>
        <v>115.47432000000001</v>
      </c>
      <c r="CV47" s="13">
        <f t="shared" si="41"/>
        <v>30.617108709605674</v>
      </c>
      <c r="CW47" s="20">
        <f t="shared" si="13"/>
        <v>254.44257166922989</v>
      </c>
      <c r="CX47" s="59">
        <f t="shared" si="14"/>
        <v>547.77590500256315</v>
      </c>
      <c r="CY47" s="59">
        <f ca="1">AVERAGE(OFFSET($CX$3,0,0,'Données projet'!$E$13+1,1))-AVERAGE(OFFSET($H$3,0,0,'Données projet'!$E$13+1,1))</f>
        <v>398.97653653651656</v>
      </c>
      <c r="CZ47" s="59">
        <f t="shared" si="42"/>
        <v>174.32967064896349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7.2527970398801607</v>
      </c>
      <c r="DI47" s="22">
        <f t="shared" si="15"/>
        <v>7.2527970398801607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8.4</v>
      </c>
      <c r="DO47" s="12">
        <f>IF('Données projet'!$A$166&gt;35,DO46+DN47-DW46,IF(A47&lt;'Données projet'!$A$166,$DL$205^A47,IF(A47='Données projet'!$A$166,'Données projet'!$B$166,DO46+DN47-DW46)))</f>
        <v>149.6</v>
      </c>
      <c r="DP47" s="17">
        <f>DO47*VLOOKUP('Données projet'!$B$14,Paramètres!$A$1:$I$89,3,0)*VLOOKUP('Données projet'!$B$14,Paramètres!$A$1:$I$89,5,0)</f>
        <v>142.35936000000001</v>
      </c>
      <c r="DQ47" s="13">
        <f t="shared" si="43"/>
        <v>36.836974905762489</v>
      </c>
      <c r="DR47" s="20">
        <f t="shared" si="16"/>
        <v>312.10028329420305</v>
      </c>
      <c r="DS47" s="59">
        <f t="shared" si="17"/>
        <v>605.43361662753637</v>
      </c>
      <c r="DT47" s="59">
        <f ca="1">AVERAGE(OFFSET($DS$3,0,0,'Données projet'!$E$14+1,1))-AVERAGE(OFFSET($H$3,0,0,'Données projet'!$E$14+1,1))</f>
        <v>448.88533925504049</v>
      </c>
      <c r="DU47" s="59">
        <f t="shared" si="44"/>
        <v>259.66733848378163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9.6309536796214363</v>
      </c>
      <c r="ED47" s="22">
        <f t="shared" si="18"/>
        <v>9.6309536796214363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</v>
      </c>
      <c r="EJ47" s="12">
        <f>IF('Données projet'!$A$192&gt;35,EJ46+EI47-ER46,IF(A47&lt;'Données projet'!$A$192,$EG$205^A47,IF(A47='Données projet'!$A$192,'Données projet'!$B$192,EJ46+EI47-ER46)))</f>
        <v>545</v>
      </c>
      <c r="EK47" s="17">
        <f>EJ47*VLOOKUP('Données projet'!$B$15,Paramètres!$A$1:$I$89,3,0)*VLOOKUP('Données projet'!$B$15,Paramètres!$A$1:$I$89,5,0)</f>
        <v>274.6146</v>
      </c>
      <c r="EL47" s="13">
        <f t="shared" si="45"/>
        <v>65.827635866107855</v>
      </c>
      <c r="EM47" s="20">
        <f t="shared" si="19"/>
        <v>592.93689413347124</v>
      </c>
      <c r="EN47" s="59">
        <f t="shared" si="20"/>
        <v>886.2702274668045</v>
      </c>
      <c r="EO47" s="59">
        <f ca="1">AVERAGE(OFFSET($EN$3,0,0,'Données projet'!$E$15+1,1))-AVERAGE(OFFSET($H$3,0,0,'Données projet'!$E$15+1,1))</f>
        <v>300.98794489079791</v>
      </c>
      <c r="EP47" s="59">
        <f t="shared" si="46"/>
        <v>444.94404092890767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</v>
      </c>
      <c r="FF47" s="17">
        <f>FE47*VLOOKUP('Données projet'!$B$16,Paramètres!$A$1:$I$89,3,0)*VLOOKUP('Données projet'!$B$16,Paramètres!$A$1:$I$89,5,0)</f>
        <v>188.36064000000002</v>
      </c>
      <c r="FG47" s="13">
        <f t="shared" si="47"/>
        <v>47.177331040995796</v>
      </c>
      <c r="FH47" s="20">
        <f t="shared" si="22"/>
        <v>410.228632896401</v>
      </c>
      <c r="FI47" s="59">
        <f t="shared" si="23"/>
        <v>703.56196622973425</v>
      </c>
      <c r="FJ47" s="59">
        <f ca="1">AVERAGE(OFFSET($FI$3,0,0,'Données projet'!$E$16+1,1))-AVERAGE(OFFSET($H$3,0,0,'Données projet'!$E$16+1,1))</f>
        <v>358.75637627589799</v>
      </c>
      <c r="FK47" s="59">
        <f t="shared" si="48"/>
        <v>349.64821164483607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</v>
      </c>
      <c r="FZ47" s="12">
        <f>IF('Données projet'!$A$244&gt;35,FZ46+FY47-GH46,IF(A47&lt;'Données projet'!$A$244,$FW$205^A47,IF(A47='Données projet'!$A$244,'Données projet'!$B$244,FZ46+FY47-GH46)))</f>
        <v>545</v>
      </c>
      <c r="GA47" s="17">
        <f>FZ47*VLOOKUP('Données projet'!$B$17,Paramètres!$A$1:$I$89,3,0)*VLOOKUP('Données projet'!$B$17,Paramètres!$A$1:$I$89,5,0)</f>
        <v>277.16520000000003</v>
      </c>
      <c r="GB47" s="13">
        <f t="shared" si="49"/>
        <v>66.367579818288021</v>
      </c>
      <c r="GC47" s="20">
        <f t="shared" si="25"/>
        <v>598.3195915168518</v>
      </c>
      <c r="GD47" s="59">
        <f t="shared" si="26"/>
        <v>891.65292485018517</v>
      </c>
      <c r="GE47" s="59">
        <f ca="1">AVERAGE(OFFSET($GD$3,0,0,'Données projet'!$E$17+1,1))-AVERAGE(OFFSET($H$3,0,0,'Données projet'!$E$17+1,1))</f>
        <v>303.49714356858993</v>
      </c>
      <c r="GF47" s="59">
        <f t="shared" si="50"/>
        <v>448.64727935823993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</v>
      </c>
      <c r="O48" s="13">
        <f>N48*VLOOKUP('Données projet'!$B$9,Paramètres!$A$1:$I$89,3,0)*VLOOKUP('Données projet'!$B$9,Paramètres!$A$1:$I$89,5,0)</f>
        <v>160.21200000000002</v>
      </c>
      <c r="P48" s="13">
        <f t="shared" si="33"/>
        <v>40.890328912852695</v>
      </c>
      <c r="Q48" s="20">
        <f t="shared" si="53"/>
        <v>350.25322285655176</v>
      </c>
      <c r="R48" s="59">
        <f t="shared" si="0"/>
        <v>643.58655618988507</v>
      </c>
      <c r="S48" s="59">
        <f ca="1">AVERAGE(OFFSET($R$3,0,0,'Données projet'!$E$9+1,1))-AVERAGE(OFFSET($H$3,0,0,'Données projet'!$E$9+1,1))</f>
        <v>475.52010215365254</v>
      </c>
      <c r="T48" s="59">
        <f t="shared" si="34"/>
        <v>273.91893734509262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7.2566774204918065</v>
      </c>
      <c r="AC48" s="22">
        <f t="shared" si="3"/>
        <v>7.2566774204918065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</v>
      </c>
      <c r="AJ48" s="13">
        <f>AI48*VLOOKUP('Données projet'!$B$10,Paramètres!$A$1:$I$89,3,0)*VLOOKUP('Données projet'!$B$10,Paramètres!$A$1:$I$89,5,0)</f>
        <v>142.95840000000001</v>
      </c>
      <c r="AK48" s="13">
        <f t="shared" si="35"/>
        <v>36.973906370811264</v>
      </c>
      <c r="AL48" s="20">
        <f t="shared" si="4"/>
        <v>313.38210026249629</v>
      </c>
      <c r="AM48" s="59">
        <f t="shared" si="5"/>
        <v>606.71543359582961</v>
      </c>
      <c r="AN48" s="59">
        <f ca="1">AVERAGE(OFFSET($AM$3,0,0,'Données projet'!$E$10+1,1))-AVERAGE(OFFSET($H$3,0,0,'Données projet'!$E$10+1,1))</f>
        <v>428.8856275972966</v>
      </c>
      <c r="AO48" s="59">
        <f t="shared" si="36"/>
        <v>248.96498044443103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6.4751890829003775</v>
      </c>
      <c r="AX48" s="21">
        <f t="shared" si="6"/>
        <v>6.4751890829003775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</v>
      </c>
      <c r="BE48" s="13">
        <f>BD48*VLOOKUP('Données projet'!$B$11,Paramètres!$A$1:$I$89,3,0)*VLOOKUP('Données projet'!$B$11,Paramètres!$A$1:$I$89,5,0)</f>
        <v>133.09920000000002</v>
      </c>
      <c r="BF48" s="13">
        <f t="shared" si="37"/>
        <v>34.71150853565117</v>
      </c>
      <c r="BG48" s="20">
        <f t="shared" si="7"/>
        <v>292.27031736625912</v>
      </c>
      <c r="BH48" s="59">
        <f t="shared" si="8"/>
        <v>585.60365069959244</v>
      </c>
      <c r="BI48" s="59">
        <f ca="1">AVERAGE(OFFSET($BH$3,0,0,'Données projet'!$E$11+1,1))-AVERAGE(OFFSET($H$3,0,0,'Données projet'!$E$11+1,1))</f>
        <v>402.18557752041221</v>
      </c>
      <c r="BJ48" s="59">
        <f t="shared" si="38"/>
        <v>234.67565865251817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6.0286243185624215</v>
      </c>
      <c r="BS48" s="22">
        <f t="shared" si="9"/>
        <v>6.0286243185624215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</v>
      </c>
      <c r="BZ48" s="13">
        <f>BY48*VLOOKUP('Données projet'!$B$12,Paramètres!$A$1:$I$89,3,0)*VLOOKUP('Données projet'!$B$12,Paramètres!$A$1:$I$89,5,0)</f>
        <v>211.41120000000004</v>
      </c>
      <c r="CA48" s="13">
        <f t="shared" si="39"/>
        <v>52.243848094411156</v>
      </c>
      <c r="CB48" s="20">
        <f t="shared" si="10"/>
        <v>459.19920876443285</v>
      </c>
      <c r="CC48" s="59">
        <f t="shared" si="11"/>
        <v>752.53254209776617</v>
      </c>
      <c r="CD48" s="59">
        <f ca="1">AVERAGE(OFFSET($CC$3,0,0,'Données projet'!$E$12+1,1))-AVERAGE(OFFSET($H$3,0,0,'Données projet'!$E$12+1,1))</f>
        <v>383.46266660377637</v>
      </c>
      <c r="CE48" s="59">
        <f t="shared" si="40"/>
        <v>373.1287543230714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68.571535267559199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5.7852981498784945E-3</v>
      </c>
      <c r="CN48" s="22">
        <f t="shared" si="12"/>
        <v>68.577320565709073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107</v>
      </c>
      <c r="CU48" s="17">
        <f>CT48*VLOOKUP('Données projet'!$B$13,Paramètres!$A$1:$I$89,3,0)*VLOOKUP('Données projet'!$B$13,Paramètres!$A$1:$I$89,5,0)</f>
        <v>121.8516</v>
      </c>
      <c r="CV48" s="13">
        <f t="shared" si="41"/>
        <v>32.106468978964067</v>
      </c>
      <c r="CW48" s="20">
        <f t="shared" si="13"/>
        <v>268.14363680502908</v>
      </c>
      <c r="CX48" s="59">
        <f t="shared" si="14"/>
        <v>561.47697013836239</v>
      </c>
      <c r="CY48" s="59">
        <f ca="1">AVERAGE(OFFSET($CX$3,0,0,'Données projet'!$E$13+1,1))-AVERAGE(OFFSET($H$3,0,0,'Données projet'!$E$13+1,1))</f>
        <v>398.97653653651656</v>
      </c>
      <c r="CZ48" s="59">
        <f t="shared" si="42"/>
        <v>174.32967064896349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5.1285019694689806</v>
      </c>
      <c r="DI48" s="22">
        <f t="shared" si="15"/>
        <v>5.1285019694689806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8.4</v>
      </c>
      <c r="DO48" s="12">
        <f>IF('Données projet'!$A$166&gt;35,DO47+DN48-DW47,IF(A48&lt;'Données projet'!$A$166,$DL$205^A48,IF(A48='Données projet'!$A$166,'Données projet'!$B$166,DO47+DN48-DW47)))</f>
        <v>158</v>
      </c>
      <c r="DP48" s="17">
        <f>DO48*VLOOKUP('Données projet'!$B$14,Paramètres!$A$1:$I$89,3,0)*VLOOKUP('Données projet'!$B$14,Paramètres!$A$1:$I$89,5,0)</f>
        <v>150.3528</v>
      </c>
      <c r="DQ48" s="13">
        <f t="shared" si="43"/>
        <v>38.658749721546236</v>
      </c>
      <c r="DR48" s="20">
        <f t="shared" si="16"/>
        <v>329.19511576502634</v>
      </c>
      <c r="DS48" s="59">
        <f t="shared" si="17"/>
        <v>622.52844909835972</v>
      </c>
      <c r="DT48" s="59">
        <f ca="1">AVERAGE(OFFSET($DS$3,0,0,'Données projet'!$E$14+1,1))-AVERAGE(OFFSET($H$3,0,0,'Données projet'!$E$14+1,1))</f>
        <v>448.88533925504049</v>
      </c>
      <c r="DU48" s="59">
        <f t="shared" si="44"/>
        <v>259.66733848378163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6.8101126561538505</v>
      </c>
      <c r="ED48" s="22">
        <f t="shared" si="18"/>
        <v>6.8101126561538505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554</v>
      </c>
      <c r="EH48" s="12">
        <f>VLOOKUP(A48,'Données projet'!$A$191:$I$211,9,0)</f>
        <v>9</v>
      </c>
      <c r="EI48" s="12">
        <f t="array" ref="EI48">INDEX(EH:EH,MIN(IF(ISNUMBER(EH48:EH244),ROW(EH48:EH244),"")))</f>
        <v>9</v>
      </c>
      <c r="EJ48" s="12">
        <f>IF('Données projet'!$A$192&gt;35,EJ47+EI48-ER47,IF(A48&lt;'Données projet'!$A$192,$EG$205^A48,IF(A48='Données projet'!$A$192,'Données projet'!$B$192,EJ47+EI48-ER47)))</f>
        <v>554</v>
      </c>
      <c r="EK48" s="17">
        <f>EJ48*VLOOKUP('Données projet'!$B$15,Paramètres!$A$1:$I$89,3,0)*VLOOKUP('Données projet'!$B$15,Paramètres!$A$1:$I$89,5,0)</f>
        <v>279.14952</v>
      </c>
      <c r="EL48" s="13">
        <f t="shared" si="45"/>
        <v>66.787246200204621</v>
      </c>
      <c r="EM48" s="20">
        <f t="shared" si="19"/>
        <v>602.50653446535637</v>
      </c>
      <c r="EN48" s="59">
        <f t="shared" si="20"/>
        <v>895.83986779868974</v>
      </c>
      <c r="EO48" s="59">
        <f ca="1">AVERAGE(OFFSET($EN$3,0,0,'Données projet'!$E$15+1,1))-AVERAGE(OFFSET($H$3,0,0,'Données projet'!$E$15+1,1))</f>
        <v>300.98794489079791</v>
      </c>
      <c r="EP48" s="59">
        <f t="shared" si="46"/>
        <v>444.94404092890767</v>
      </c>
      <c r="EQ48" s="15">
        <f>IF(ISNA(VLOOKUP(A48,'Données projet'!$A$191:$I$211,3,0)),0,VLOOKUP(A48,'Données projet'!$A$191:$I$211,3,0))</f>
        <v>9</v>
      </c>
      <c r="ER48" s="15">
        <f>IF(ISNA(VLOOKUP(A48,'Données projet'!$A$191:$I$211,4,0)),0,VLOOKUP(A48,'Données projet'!$A$191:$I$211,4,0))</f>
        <v>554</v>
      </c>
      <c r="ES48" s="16">
        <f>IF(ISNA(VLOOKUP(A48,'Données projet'!$A$191:$I$211,5,0)),0%,VLOOKUP(A48,'Données projet'!$A$191:$I$211,5,0)*VLOOKUP('Données projet'!$B$15,Paramètres!$A$1:$I$89,7,0))</f>
        <v>0.51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0.15</v>
      </c>
      <c r="EV48" s="21">
        <f>EXP(-LN(2)/35)*EV47+(1-EXP(-LN(2)/35))/(LN(2)/35)*ER48*ES48*VLOOKUP('Données projet'!$B$15,Paramètres!$A$1:$I$89,3,0)*0.475*44/12</f>
        <v>157.38167816862884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39.507762797876268</v>
      </c>
      <c r="EY48" s="22">
        <f t="shared" si="21"/>
        <v>196.88944096650511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</v>
      </c>
      <c r="FF48" s="17">
        <f>FE48*VLOOKUP('Données projet'!$B$16,Paramètres!$A$1:$I$89,3,0)*VLOOKUP('Données projet'!$B$16,Paramètres!$A$1:$I$89,5,0)</f>
        <v>196.31040000000002</v>
      </c>
      <c r="FG48" s="13">
        <f t="shared" si="47"/>
        <v>48.932428681108973</v>
      </c>
      <c r="FH48" s="20">
        <f t="shared" si="22"/>
        <v>427.13125995293149</v>
      </c>
      <c r="FI48" s="59">
        <f t="shared" si="23"/>
        <v>720.46459328626474</v>
      </c>
      <c r="FJ48" s="59">
        <f ca="1">AVERAGE(OFFSET($FI$3,0,0,'Données projet'!$E$16+1,1))-AVERAGE(OFFSET($H$3,0,0,'Données projet'!$E$16+1,1))</f>
        <v>358.75637627589799</v>
      </c>
      <c r="FK48" s="59">
        <f t="shared" si="48"/>
        <v>349.64821164483607</v>
      </c>
      <c r="FL48" s="15">
        <f>IF(ISNA(VLOOKUP(A48,'Données projet'!$A$217:$I$237,3,0)),0,VLOOKUP(A48,'Données projet'!$A$217:$I$237,3,0))</f>
        <v>8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554</v>
      </c>
      <c r="FX48" s="12">
        <f>VLOOKUP(A48,'Données projet'!$A$243:$I$263,9,0)</f>
        <v>9</v>
      </c>
      <c r="FY48" s="12">
        <f t="array" ref="FY48">INDEX(FX:FX,MIN(IF(ISNUMBER(FX48:FX244),ROW(FX48:FX244),"")))</f>
        <v>9</v>
      </c>
      <c r="FZ48" s="12">
        <f>IF('Données projet'!$A$244&gt;35,FZ47+FY48-GH47,IF(A48&lt;'Données projet'!$A$244,$FW$205^A48,IF(A48='Données projet'!$A$244,'Données projet'!$B$244,FZ47+FY48-GH47)))</f>
        <v>554</v>
      </c>
      <c r="GA48" s="17">
        <f>FZ48*VLOOKUP('Données projet'!$B$17,Paramètres!$A$1:$I$89,3,0)*VLOOKUP('Données projet'!$B$17,Paramètres!$A$1:$I$89,5,0)</f>
        <v>281.74224000000004</v>
      </c>
      <c r="GB48" s="13">
        <f t="shared" si="49"/>
        <v>67.335061250739273</v>
      </c>
      <c r="GC48" s="20">
        <f t="shared" si="25"/>
        <v>607.97629967837099</v>
      </c>
      <c r="GD48" s="59">
        <f t="shared" si="26"/>
        <v>901.30963301170436</v>
      </c>
      <c r="GE48" s="59">
        <f ca="1">AVERAGE(OFFSET($GD$3,0,0,'Données projet'!$E$17+1,1))-AVERAGE(OFFSET($H$3,0,0,'Données projet'!$E$17+1,1))</f>
        <v>303.49714356858993</v>
      </c>
      <c r="GF48" s="59">
        <f t="shared" si="50"/>
        <v>448.64727935823993</v>
      </c>
      <c r="GG48" s="15">
        <f>IF(ISNA(VLOOKUP(A48,'Données projet'!$A$243:$I$263,3,0)),0,VLOOKUP(A48,'Données projet'!$A$243:$I$263,3,0))</f>
        <v>9</v>
      </c>
      <c r="GH48" s="15">
        <f>IF(ISNA(VLOOKUP(A48,'Données projet'!$A$243:$I$263,4,0)),0,VLOOKUP(A48,'Données projet'!$A$243:$I$263,4,0))</f>
        <v>554</v>
      </c>
      <c r="GI48" s="16">
        <f>IF(ISNA(VLOOKUP(A48,'Données projet'!$A$243:$I$263,5,0)),0%,VLOOKUP(A48,'Données projet'!$A$243:$I$263,5,0)*VLOOKUP('Données projet'!$B$17,Paramètres!$A$1:$I$89,7,0))</f>
        <v>0.51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0.15</v>
      </c>
      <c r="GL48" s="21">
        <f>EXP(-LN(2)/35)*GL47+(1-EXP(-LN(2)/35))/(LN(2)/35)*GH48*GI48*VLOOKUP('Données projet'!$B$17,Paramètres!$A$1:$I$89,3,0)*0.475*44/12</f>
        <v>158.84342750146442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39.874707963181621</v>
      </c>
      <c r="GO48" s="21">
        <f t="shared" si="27"/>
        <v>198.71813546464602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8.4</v>
      </c>
      <c r="N49" s="13">
        <f>IF('Données projet'!$A$36&gt;35,N48+M49-V48,IF(A49&lt;'Données projet'!$A$36,$K$205^A49,IF(A49='Données projet'!$A$36,'Données projet'!$B$36,N48+M49-V48)))</f>
        <v>166.4</v>
      </c>
      <c r="O49" s="13">
        <f>N49*VLOOKUP('Données projet'!$B$9,Paramètres!$A$1:$I$89,3,0)*VLOOKUP('Données projet'!$B$9,Paramètres!$A$1:$I$89,5,0)</f>
        <v>168.72960000000003</v>
      </c>
      <c r="P49" s="13">
        <f t="shared" si="33"/>
        <v>42.805372152385111</v>
      </c>
      <c r="Q49" s="20">
        <f t="shared" si="53"/>
        <v>368.42340983207077</v>
      </c>
      <c r="R49" s="59">
        <f t="shared" si="0"/>
        <v>661.75674316540403</v>
      </c>
      <c r="S49" s="59">
        <f ca="1">AVERAGE(OFFSET($R$3,0,0,'Données projet'!$E$9+1,1))-AVERAGE(OFFSET($H$3,0,0,'Données projet'!$E$9+1,1))</f>
        <v>475.52010215365254</v>
      </c>
      <c r="T49" s="59">
        <f t="shared" si="34"/>
        <v>273.91893734509262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5.1312458129130603</v>
      </c>
      <c r="AC49" s="22">
        <f t="shared" si="3"/>
        <v>5.1312458129130603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8.4</v>
      </c>
      <c r="AI49" s="13">
        <f>IF('Données projet'!$A$62&gt;35,AI48+AH49-AQ48,IF(A49&lt;'Données projet'!$A$62,$AF$205^A49,IF(A49='Données projet'!$A$62,'Données projet'!$B$62,AI48+AH49-AQ48)))</f>
        <v>166.4</v>
      </c>
      <c r="AJ49" s="13">
        <f>AI49*VLOOKUP('Données projet'!$B$10,Paramètres!$A$1:$I$89,3,0)*VLOOKUP('Données projet'!$B$10,Paramètres!$A$1:$I$89,5,0)</f>
        <v>150.55871999999999</v>
      </c>
      <c r="AK49" s="13">
        <f t="shared" si="35"/>
        <v>38.705529258595597</v>
      </c>
      <c r="AL49" s="20">
        <f t="shared" si="4"/>
        <v>329.63523412538729</v>
      </c>
      <c r="AM49" s="59">
        <f t="shared" si="5"/>
        <v>622.9685674587206</v>
      </c>
      <c r="AN49" s="59">
        <f ca="1">AVERAGE(OFFSET($AM$3,0,0,'Données projet'!$E$10+1,1))-AVERAGE(OFFSET($H$3,0,0,'Données projet'!$E$10+1,1))</f>
        <v>428.8856275972966</v>
      </c>
      <c r="AO49" s="59">
        <f t="shared" si="36"/>
        <v>248.96498044443103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4.5786501099839585</v>
      </c>
      <c r="AX49" s="21">
        <f t="shared" si="6"/>
        <v>4.5786501099839585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8.4</v>
      </c>
      <c r="BD49" s="12">
        <f>IF('Données projet'!$A$88&gt;35,BD48+BC49-BL48,IF(A49&lt;'Données projet'!$A$88,$BA$205^A49,IF(A49='Données projet'!$A$88,'Données projet'!$B$88,BD48+BC49-BL48)))</f>
        <v>166.4</v>
      </c>
      <c r="BE49" s="13">
        <f>BD49*VLOOKUP('Données projet'!$B$11,Paramètres!$A$1:$I$89,3,0)*VLOOKUP('Données projet'!$B$11,Paramètres!$A$1:$I$89,5,0)</f>
        <v>140.17536000000001</v>
      </c>
      <c r="BF49" s="13">
        <f t="shared" si="37"/>
        <v>36.337175081323657</v>
      </c>
      <c r="BG49" s="20">
        <f t="shared" si="7"/>
        <v>307.42599859997205</v>
      </c>
      <c r="BH49" s="59">
        <f t="shared" si="8"/>
        <v>600.75933193330536</v>
      </c>
      <c r="BI49" s="59">
        <f ca="1">AVERAGE(OFFSET($BH$3,0,0,'Données projet'!$E$11+1,1))-AVERAGE(OFFSET($H$3,0,0,'Données projet'!$E$11+1,1))</f>
        <v>402.18557752041221</v>
      </c>
      <c r="BJ49" s="59">
        <f t="shared" si="38"/>
        <v>234.67565865251817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4.2628811368816173</v>
      </c>
      <c r="BS49" s="22">
        <f t="shared" si="9"/>
        <v>4.2628811368816173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8.4</v>
      </c>
      <c r="BY49" s="12">
        <f>IF('Données projet'!$A$114&gt;35,BY48+BX49-CG48,IF(A49&lt;'Données projet'!$A$114,$BV$205^A49,IF(A49='Données projet'!$A$114,'Données projet'!$B$114,BY48+BX49-CG48)))</f>
        <v>226.4</v>
      </c>
      <c r="BZ49" s="13">
        <f>BY49*VLOOKUP('Données projet'!$B$12,Paramètres!$A$1:$I$89,3,0)*VLOOKUP('Données projet'!$B$12,Paramètres!$A$1:$I$89,5,0)</f>
        <v>197.78304000000003</v>
      </c>
      <c r="CA49" s="13">
        <f t="shared" si="39"/>
        <v>49.256631390532817</v>
      </c>
      <c r="CB49" s="20">
        <f t="shared" si="10"/>
        <v>430.26076100517804</v>
      </c>
      <c r="CC49" s="59">
        <f t="shared" si="11"/>
        <v>723.59409433851135</v>
      </c>
      <c r="CD49" s="59">
        <f ca="1">AVERAGE(OFFSET($CC$3,0,0,'Données projet'!$E$12+1,1))-AVERAGE(OFFSET($H$3,0,0,'Données projet'!$E$12+1,1))</f>
        <v>383.46266660377637</v>
      </c>
      <c r="CE49" s="59">
        <f t="shared" si="40"/>
        <v>373.1287543230714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67.226889285469042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4.0908235529650708E-3</v>
      </c>
      <c r="CN49" s="22">
        <f t="shared" si="12"/>
        <v>67.230980109022013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112.6</v>
      </c>
      <c r="CU49" s="17">
        <f>CT49*VLOOKUP('Données projet'!$B$13,Paramètres!$A$1:$I$89,3,0)*VLOOKUP('Données projet'!$B$13,Paramètres!$A$1:$I$89,5,0)</f>
        <v>128.22888</v>
      </c>
      <c r="CV49" s="13">
        <f t="shared" si="41"/>
        <v>33.586779340295337</v>
      </c>
      <c r="CW49" s="20">
        <f t="shared" si="13"/>
        <v>281.82894001768102</v>
      </c>
      <c r="CX49" s="59">
        <f t="shared" si="14"/>
        <v>575.16227335101439</v>
      </c>
      <c r="CY49" s="59">
        <f ca="1">AVERAGE(OFFSET($CX$3,0,0,'Données projet'!$E$13+1,1))-AVERAGE(OFFSET($H$3,0,0,'Données projet'!$E$13+1,1))</f>
        <v>398.97653653651656</v>
      </c>
      <c r="CZ49" s="59">
        <f t="shared" si="42"/>
        <v>174.32967064896349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3.6263985199400808</v>
      </c>
      <c r="DI49" s="22">
        <f t="shared" si="15"/>
        <v>3.6263985199400808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8.4</v>
      </c>
      <c r="DO49" s="12">
        <f>IF('Données projet'!$A$166&gt;35,DO48+DN49-DW48,IF(A49&lt;'Données projet'!$A$166,$DL$205^A49,IF(A49='Données projet'!$A$166,'Données projet'!$B$166,DO48+DN49-DW48)))</f>
        <v>166.4</v>
      </c>
      <c r="DP49" s="17">
        <f>DO49*VLOOKUP('Données projet'!$B$14,Paramètres!$A$1:$I$89,3,0)*VLOOKUP('Données projet'!$B$14,Paramètres!$A$1:$I$89,5,0)</f>
        <v>158.34624000000002</v>
      </c>
      <c r="DQ49" s="13">
        <f t="shared" si="43"/>
        <v>40.469279968461201</v>
      </c>
      <c r="DR49" s="20">
        <f t="shared" si="16"/>
        <v>346.2703639450699</v>
      </c>
      <c r="DS49" s="59">
        <f t="shared" si="17"/>
        <v>639.60369727840316</v>
      </c>
      <c r="DT49" s="59">
        <f ca="1">AVERAGE(OFFSET($DS$3,0,0,'Données projet'!$E$14+1,1))-AVERAGE(OFFSET($H$3,0,0,'Données projet'!$E$14+1,1))</f>
        <v>448.88533925504049</v>
      </c>
      <c r="DU49" s="59">
        <f t="shared" si="44"/>
        <v>259.66733848378163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4.8154768398107191</v>
      </c>
      <c r="ED49" s="22">
        <f t="shared" si="18"/>
        <v>4.8154768398107191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300.98794489079791</v>
      </c>
      <c r="EP49" s="59">
        <f t="shared" si="46"/>
        <v>444.94404092890767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154.29551945308717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27.936206983887917</v>
      </c>
      <c r="EY49" s="22">
        <f t="shared" si="21"/>
        <v>182.23172643697509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8.4</v>
      </c>
      <c r="FE49" s="12">
        <f>IF('Données projet'!$A$218&gt;35,FE48+FD49-FM48,IF(A49&lt;'Données projet'!$A$218,$FB$205^A49,IF(A49='Données projet'!$A$218,'Données projet'!$B$218,FE48+FD49-FM48)))</f>
        <v>226.4</v>
      </c>
      <c r="FF49" s="17">
        <f>FE49*VLOOKUP('Données projet'!$B$16,Paramètres!$A$1:$I$89,3,0)*VLOOKUP('Données projet'!$B$16,Paramètres!$A$1:$I$89,5,0)</f>
        <v>183.65568000000002</v>
      </c>
      <c r="FG49" s="13">
        <f t="shared" si="47"/>
        <v>46.134553454663255</v>
      </c>
      <c r="FH49" s="20">
        <f t="shared" si="22"/>
        <v>400.21798993353849</v>
      </c>
      <c r="FI49" s="59">
        <f t="shared" si="23"/>
        <v>693.5513232668718</v>
      </c>
      <c r="FJ49" s="59">
        <f ca="1">AVERAGE(OFFSET($FI$3,0,0,'Données projet'!$E$16+1,1))-AVERAGE(OFFSET($H$3,0,0,'Données projet'!$E$16+1,1))</f>
        <v>358.75637627589799</v>
      </c>
      <c r="FK49" s="59">
        <f t="shared" si="48"/>
        <v>349.64821164483607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>
        <f>FZ49*VLOOKUP('Données projet'!$B$17,Paramètres!$A$1:$I$89,3,0)*VLOOKUP('Données projet'!$B$17,Paramètres!$A$1:$I$89,5,0)</f>
        <v>0</v>
      </c>
      <c r="GB49" s="13" t="e">
        <f t="shared" si="49"/>
        <v>#NUM!</v>
      </c>
      <c r="GC49" s="20" t="e">
        <f t="shared" si="25"/>
        <v>#NUM!</v>
      </c>
      <c r="GD49" s="59" t="e">
        <f t="shared" si="26"/>
        <v>#NUM!</v>
      </c>
      <c r="GE49" s="59">
        <f ca="1">AVERAGE(OFFSET($GD$3,0,0,'Données projet'!$E$17+1,1))-AVERAGE(OFFSET($H$3,0,0,'Données projet'!$E$17+1,1))</f>
        <v>303.49714356858993</v>
      </c>
      <c r="GF49" s="59">
        <f t="shared" si="50"/>
        <v>448.64727935823993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155.7286047730849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28.195676398598952</v>
      </c>
      <c r="GO49" s="21">
        <f t="shared" si="27"/>
        <v>183.92428117168384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8.4</v>
      </c>
      <c r="N50" s="13">
        <f>IF('Données projet'!$A$36&gt;35,N49+M50-V49,IF(A50&lt;'Données projet'!$A$36,$K$205^A50,IF(A50='Données projet'!$A$36,'Données projet'!$B$36,N49+M50-V49)))</f>
        <v>174.8</v>
      </c>
      <c r="O50" s="13">
        <f>N50*VLOOKUP('Données projet'!$B$9,Paramètres!$A$1:$I$89,3,0)*VLOOKUP('Données projet'!$B$9,Paramètres!$A$1:$I$89,5,0)</f>
        <v>177.24720000000002</v>
      </c>
      <c r="P50" s="13">
        <f t="shared" si="33"/>
        <v>44.709190633994517</v>
      </c>
      <c r="Q50" s="20">
        <f t="shared" si="53"/>
        <v>386.57404702087382</v>
      </c>
      <c r="R50" s="59">
        <f t="shared" si="0"/>
        <v>679.90738035420713</v>
      </c>
      <c r="S50" s="59">
        <f ca="1">AVERAGE(OFFSET($R$3,0,0,'Données projet'!$E$9+1,1))-AVERAGE(OFFSET($H$3,0,0,'Données projet'!$E$9+1,1))</f>
        <v>475.52010215365254</v>
      </c>
      <c r="T50" s="59">
        <f t="shared" si="34"/>
        <v>273.91893734509262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3.6283387102459037</v>
      </c>
      <c r="AC50" s="22">
        <f t="shared" si="3"/>
        <v>3.6283387102459037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8.4</v>
      </c>
      <c r="AI50" s="13">
        <f>IF('Données projet'!$A$62&gt;35,AI49+AH50-AQ49,IF(A50&lt;'Données projet'!$A$62,$AF$205^A50,IF(A50='Données projet'!$A$62,'Données projet'!$B$62,AI49+AH50-AQ49)))</f>
        <v>174.8</v>
      </c>
      <c r="AJ50" s="13">
        <f>AI50*VLOOKUP('Données projet'!$B$10,Paramètres!$A$1:$I$89,3,0)*VLOOKUP('Données projet'!$B$10,Paramètres!$A$1:$I$89,5,0)</f>
        <v>158.15904</v>
      </c>
      <c r="AK50" s="13">
        <f t="shared" si="35"/>
        <v>40.427002481177588</v>
      </c>
      <c r="AL50" s="20">
        <f t="shared" si="4"/>
        <v>345.87069065471763</v>
      </c>
      <c r="AM50" s="59">
        <f t="shared" si="5"/>
        <v>639.20402398805095</v>
      </c>
      <c r="AN50" s="59">
        <f ca="1">AVERAGE(OFFSET($AM$3,0,0,'Données projet'!$E$10+1,1))-AVERAGE(OFFSET($H$3,0,0,'Données projet'!$E$10+1,1))</f>
        <v>428.8856275972966</v>
      </c>
      <c r="AO50" s="59">
        <f t="shared" si="36"/>
        <v>248.96498044443103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3.2375945414501888</v>
      </c>
      <c r="AX50" s="21">
        <f t="shared" si="6"/>
        <v>3.2375945414501888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8.4</v>
      </c>
      <c r="BD50" s="12">
        <f>IF('Données projet'!$A$88&gt;35,BD49+BC50-BL49,IF(A50&lt;'Données projet'!$A$88,$BA$205^A50,IF(A50='Données projet'!$A$88,'Données projet'!$B$88,BD49+BC50-BL49)))</f>
        <v>174.8</v>
      </c>
      <c r="BE50" s="13">
        <f>BD50*VLOOKUP('Données projet'!$B$11,Paramètres!$A$1:$I$89,3,0)*VLOOKUP('Données projet'!$B$11,Paramètres!$A$1:$I$89,5,0)</f>
        <v>147.25152000000003</v>
      </c>
      <c r="BF50" s="13">
        <f t="shared" si="37"/>
        <v>37.953313010063667</v>
      </c>
      <c r="BG50" s="20">
        <f t="shared" si="7"/>
        <v>322.56508415919421</v>
      </c>
      <c r="BH50" s="59">
        <f t="shared" si="8"/>
        <v>615.89841749252753</v>
      </c>
      <c r="BI50" s="59">
        <f ca="1">AVERAGE(OFFSET($BH$3,0,0,'Données projet'!$E$11+1,1))-AVERAGE(OFFSET($H$3,0,0,'Données projet'!$E$11+1,1))</f>
        <v>402.18557752041221</v>
      </c>
      <c r="BJ50" s="59">
        <f t="shared" si="38"/>
        <v>234.67565865251817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3.0143121592812108</v>
      </c>
      <c r="BS50" s="22">
        <f t="shared" si="9"/>
        <v>3.0143121592812108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8.4</v>
      </c>
      <c r="BY50" s="12">
        <f>IF('Données projet'!$A$114&gt;35,BY49+BX50-CG49,IF(A50&lt;'Données projet'!$A$114,$BV$205^A50,IF(A50='Données projet'!$A$114,'Données projet'!$B$114,BY49+BX50-CG49)))</f>
        <v>234.8</v>
      </c>
      <c r="BZ50" s="13">
        <f>BY50*VLOOKUP('Données projet'!$B$12,Paramètres!$A$1:$I$89,3,0)*VLOOKUP('Données projet'!$B$12,Paramètres!$A$1:$I$89,5,0)</f>
        <v>205.12128000000004</v>
      </c>
      <c r="CA50" s="13">
        <f t="shared" si="39"/>
        <v>50.86800850608234</v>
      </c>
      <c r="CB50" s="20">
        <f t="shared" si="10"/>
        <v>445.84801081476007</v>
      </c>
      <c r="CC50" s="59">
        <f t="shared" si="11"/>
        <v>739.18134414809333</v>
      </c>
      <c r="CD50" s="59">
        <f ca="1">AVERAGE(OFFSET($CC$3,0,0,'Données projet'!$E$12+1,1))-AVERAGE(OFFSET($H$3,0,0,'Données projet'!$E$12+1,1))</f>
        <v>383.46266660377637</v>
      </c>
      <c r="CE50" s="59">
        <f t="shared" si="40"/>
        <v>373.1287543230714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65.908610990934619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2.8926490749392473E-3</v>
      </c>
      <c r="CN50" s="22">
        <f t="shared" si="12"/>
        <v>65.911503640009556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118.19999999999999</v>
      </c>
      <c r="CU50" s="17">
        <f>CT50*VLOOKUP('Données projet'!$B$13,Paramètres!$A$1:$I$89,3,0)*VLOOKUP('Données projet'!$B$13,Paramètres!$A$1:$I$89,5,0)</f>
        <v>134.60615999999999</v>
      </c>
      <c r="CV50" s="13">
        <f t="shared" si="41"/>
        <v>35.05854123936858</v>
      </c>
      <c r="CW50" s="20">
        <f t="shared" si="13"/>
        <v>295.49935465856692</v>
      </c>
      <c r="CX50" s="59">
        <f t="shared" si="14"/>
        <v>588.83268799190023</v>
      </c>
      <c r="CY50" s="59">
        <f ca="1">AVERAGE(OFFSET($CX$3,0,0,'Données projet'!$E$13+1,1))-AVERAGE(OFFSET($H$3,0,0,'Données projet'!$E$13+1,1))</f>
        <v>398.97653653651656</v>
      </c>
      <c r="CZ50" s="59">
        <f t="shared" si="42"/>
        <v>174.32967064896349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2.5642509847344908</v>
      </c>
      <c r="DI50" s="22">
        <f t="shared" si="15"/>
        <v>2.5642509847344908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8.4</v>
      </c>
      <c r="DO50" s="12">
        <f>IF('Données projet'!$A$166&gt;35,DO49+DN50-DW49,IF(A50&lt;'Données projet'!$A$166,$DL$205^A50,IF(A50='Données projet'!$A$166,'Données projet'!$B$166,DO49+DN50-DW49)))</f>
        <v>174.8</v>
      </c>
      <c r="DP50" s="17">
        <f>DO50*VLOOKUP('Données projet'!$B$14,Paramètres!$A$1:$I$89,3,0)*VLOOKUP('Données projet'!$B$14,Paramètres!$A$1:$I$89,5,0)</f>
        <v>166.33968000000002</v>
      </c>
      <c r="DQ50" s="13">
        <f t="shared" si="43"/>
        <v>42.269198045731997</v>
      </c>
      <c r="DR50" s="20">
        <f t="shared" si="16"/>
        <v>363.32712926298319</v>
      </c>
      <c r="DS50" s="59">
        <f t="shared" si="17"/>
        <v>656.66046259631651</v>
      </c>
      <c r="DT50" s="59">
        <f ca="1">AVERAGE(OFFSET($DS$3,0,0,'Données projet'!$E$14+1,1))-AVERAGE(OFFSET($H$3,0,0,'Données projet'!$E$14+1,1))</f>
        <v>448.88533925504049</v>
      </c>
      <c r="DU50" s="59">
        <f t="shared" si="44"/>
        <v>259.66733848378163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3.4050563280769257</v>
      </c>
      <c r="ED50" s="22">
        <f t="shared" si="18"/>
        <v>3.4050563280769257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300.98794489079791</v>
      </c>
      <c r="EP50" s="59">
        <f t="shared" si="46"/>
        <v>444.94404092890767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151.26987842758632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19.753881398938134</v>
      </c>
      <c r="EY50" s="22">
        <f t="shared" si="21"/>
        <v>171.02375982652444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8.4</v>
      </c>
      <c r="FE50" s="12">
        <f>IF('Données projet'!$A$218&gt;35,FE49+FD50-FM49,IF(A50&lt;'Données projet'!$A$218,$FB$205^A50,IF(A50='Données projet'!$A$218,'Données projet'!$B$218,FE49+FD50-FM49)))</f>
        <v>234.8</v>
      </c>
      <c r="FF50" s="17">
        <f>FE50*VLOOKUP('Données projet'!$B$16,Paramètres!$A$1:$I$89,3,0)*VLOOKUP('Données projet'!$B$16,Paramètres!$A$1:$I$89,5,0)</f>
        <v>190.46976000000001</v>
      </c>
      <c r="FG50" s="13">
        <f t="shared" si="47"/>
        <v>47.643795186675625</v>
      </c>
      <c r="FH50" s="20">
        <f t="shared" si="22"/>
        <v>414.71444195012668</v>
      </c>
      <c r="FI50" s="59">
        <f t="shared" si="23"/>
        <v>708.04777528345994</v>
      </c>
      <c r="FJ50" s="59">
        <f ca="1">AVERAGE(OFFSET($FI$3,0,0,'Données projet'!$E$16+1,1))-AVERAGE(OFFSET($H$3,0,0,'Données projet'!$E$16+1,1))</f>
        <v>358.75637627589799</v>
      </c>
      <c r="FK50" s="59">
        <f t="shared" si="48"/>
        <v>349.64821164483607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>
        <f>FZ50*VLOOKUP('Données projet'!$B$17,Paramètres!$A$1:$I$89,3,0)*VLOOKUP('Données projet'!$B$17,Paramètres!$A$1:$I$89,5,0)</f>
        <v>0</v>
      </c>
      <c r="GB50" s="13" t="e">
        <f t="shared" si="49"/>
        <v>#NUM!</v>
      </c>
      <c r="GC50" s="20" t="e">
        <f t="shared" si="25"/>
        <v>#NUM!</v>
      </c>
      <c r="GD50" s="59" t="e">
        <f t="shared" si="26"/>
        <v>#NUM!</v>
      </c>
      <c r="GE50" s="59">
        <f ca="1">AVERAGE(OFFSET($GD$3,0,0,'Données projet'!$E$17+1,1))-AVERAGE(OFFSET($H$3,0,0,'Données projet'!$E$17+1,1))</f>
        <v>303.49714356858993</v>
      </c>
      <c r="GF50" s="59">
        <f t="shared" si="50"/>
        <v>448.64727935823993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152.6748618185546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19.937353981590814</v>
      </c>
      <c r="GO50" s="21">
        <f t="shared" si="27"/>
        <v>172.61221580014541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8.4</v>
      </c>
      <c r="N51" s="13">
        <f>IF('Données projet'!$A$36&gt;35,N50+M51-V50,IF(A51&lt;'Données projet'!$A$36,$K$205^A51,IF(A51='Données projet'!$A$36,'Données projet'!$B$36,N50+M51-V50)))</f>
        <v>183.20000000000002</v>
      </c>
      <c r="O51" s="13">
        <f>N51*VLOOKUP('Données projet'!$B$9,Paramètres!$A$1:$I$89,3,0)*VLOOKUP('Données projet'!$B$9,Paramètres!$A$1:$I$89,5,0)</f>
        <v>185.76480000000004</v>
      </c>
      <c r="P51" s="13">
        <f t="shared" si="33"/>
        <v>46.602385341463361</v>
      </c>
      <c r="Q51" s="20">
        <f t="shared" si="53"/>
        <v>404.7061811363821</v>
      </c>
      <c r="R51" s="59">
        <f t="shared" si="0"/>
        <v>698.03951446971541</v>
      </c>
      <c r="S51" s="59">
        <f ca="1">AVERAGE(OFFSET($R$3,0,0,'Données projet'!$E$9+1,1))-AVERAGE(OFFSET($H$3,0,0,'Données projet'!$E$9+1,1))</f>
        <v>475.52010215365254</v>
      </c>
      <c r="T51" s="59">
        <f t="shared" si="34"/>
        <v>273.91893734509262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2.5656229064565306</v>
      </c>
      <c r="AC51" s="22">
        <f t="shared" si="3"/>
        <v>2.5656229064565306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8.4</v>
      </c>
      <c r="AI51" s="13">
        <f>IF('Données projet'!$A$62&gt;35,AI50+AH51-AQ50,IF(A51&lt;'Données projet'!$A$62,$AF$205^A51,IF(A51='Données projet'!$A$62,'Données projet'!$B$62,AI50+AH51-AQ50)))</f>
        <v>183.20000000000002</v>
      </c>
      <c r="AJ51" s="13">
        <f>AI51*VLOOKUP('Données projet'!$B$10,Paramètres!$A$1:$I$89,3,0)*VLOOKUP('Données projet'!$B$10,Paramètres!$A$1:$I$89,5,0)</f>
        <v>165.75936000000002</v>
      </c>
      <c r="AK51" s="13">
        <f t="shared" si="35"/>
        <v>42.138869460894341</v>
      </c>
      <c r="AL51" s="20">
        <f t="shared" si="4"/>
        <v>362.08941631105768</v>
      </c>
      <c r="AM51" s="59">
        <f t="shared" si="5"/>
        <v>655.42274964439093</v>
      </c>
      <c r="AN51" s="59">
        <f ca="1">AVERAGE(OFFSET($AM$3,0,0,'Données projet'!$E$10+1,1))-AVERAGE(OFFSET($H$3,0,0,'Données projet'!$E$10+1,1))</f>
        <v>428.8856275972966</v>
      </c>
      <c r="AO51" s="59">
        <f t="shared" si="36"/>
        <v>248.96498044443103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2.2893250549919792</v>
      </c>
      <c r="AX51" s="21">
        <f t="shared" si="6"/>
        <v>2.2893250549919792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8.4</v>
      </c>
      <c r="BD51" s="12">
        <f>IF('Données projet'!$A$88&gt;35,BD50+BC51-BL50,IF(A51&lt;'Données projet'!$A$88,$BA$205^A51,IF(A51='Données projet'!$A$88,'Données projet'!$B$88,BD50+BC51-BL50)))</f>
        <v>183.20000000000002</v>
      </c>
      <c r="BE51" s="13">
        <f>BD51*VLOOKUP('Données projet'!$B$11,Paramètres!$A$1:$I$89,3,0)*VLOOKUP('Données projet'!$B$11,Paramètres!$A$1:$I$89,5,0)</f>
        <v>154.32768000000002</v>
      </c>
      <c r="BF51" s="13">
        <f t="shared" si="37"/>
        <v>39.56043249271714</v>
      </c>
      <c r="BG51" s="20">
        <f t="shared" si="7"/>
        <v>337.68846259148233</v>
      </c>
      <c r="BH51" s="59">
        <f t="shared" si="8"/>
        <v>631.02179592481571</v>
      </c>
      <c r="BI51" s="59">
        <f ca="1">AVERAGE(OFFSET($BH$3,0,0,'Données projet'!$E$11+1,1))-AVERAGE(OFFSET($H$3,0,0,'Données projet'!$E$11+1,1))</f>
        <v>402.18557752041221</v>
      </c>
      <c r="BJ51" s="59">
        <f t="shared" si="38"/>
        <v>234.67565865251817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2.1314405684408086</v>
      </c>
      <c r="BS51" s="22">
        <f t="shared" si="9"/>
        <v>2.1314405684408086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8.4</v>
      </c>
      <c r="BY51" s="12">
        <f>IF('Données projet'!$A$114&gt;35,BY50+BX51-CG50,IF(A51&lt;'Données projet'!$A$114,$BV$205^A51,IF(A51='Données projet'!$A$114,'Données projet'!$B$114,BY50+BX51-CG50)))</f>
        <v>243.20000000000002</v>
      </c>
      <c r="BZ51" s="13">
        <f>BY51*VLOOKUP('Données projet'!$B$12,Paramètres!$A$1:$I$89,3,0)*VLOOKUP('Données projet'!$B$12,Paramètres!$A$1:$I$89,5,0)</f>
        <v>212.45952000000005</v>
      </c>
      <c r="CA51" s="13">
        <f t="shared" si="39"/>
        <v>52.472687927697876</v>
      </c>
      <c r="CB51" s="20">
        <f t="shared" si="10"/>
        <v>461.42359547407392</v>
      </c>
      <c r="CC51" s="59">
        <f t="shared" si="11"/>
        <v>754.75692880740723</v>
      </c>
      <c r="CD51" s="59">
        <f ca="1">AVERAGE(OFFSET($CC$3,0,0,'Données projet'!$E$12+1,1))-AVERAGE(OFFSET($H$3,0,0,'Données projet'!$E$12+1,1))</f>
        <v>383.46266660377637</v>
      </c>
      <c r="CE51" s="59">
        <f t="shared" si="40"/>
        <v>373.1287543230714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64.616183329685654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2.0454117764825354E-3</v>
      </c>
      <c r="CN51" s="22">
        <f t="shared" si="12"/>
        <v>64.618228741462133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123.79999999999998</v>
      </c>
      <c r="CU51" s="17">
        <f>CT51*VLOOKUP('Données projet'!$B$13,Paramètres!$A$1:$I$89,3,0)*VLOOKUP('Données projet'!$B$13,Paramètres!$A$1:$I$89,5,0)</f>
        <v>140.98343999999997</v>
      </c>
      <c r="CV51" s="13">
        <f t="shared" si="41"/>
        <v>36.522205922710093</v>
      </c>
      <c r="CW51" s="20">
        <f t="shared" si="13"/>
        <v>309.15566664872</v>
      </c>
      <c r="CX51" s="59">
        <f t="shared" si="14"/>
        <v>602.48899998205331</v>
      </c>
      <c r="CY51" s="59">
        <f ca="1">AVERAGE(OFFSET($CX$3,0,0,'Données projet'!$E$13+1,1))-AVERAGE(OFFSET($H$3,0,0,'Données projet'!$E$13+1,1))</f>
        <v>398.97653653651656</v>
      </c>
      <c r="CZ51" s="59">
        <f t="shared" si="42"/>
        <v>174.32967064896349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1.8131992599700406</v>
      </c>
      <c r="DI51" s="22">
        <f t="shared" si="15"/>
        <v>1.8131992599700406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8.4</v>
      </c>
      <c r="DO51" s="12">
        <f>IF('Données projet'!$A$166&gt;35,DO50+DN51-DW50,IF(A51&lt;'Données projet'!$A$166,$DL$205^A51,IF(A51='Données projet'!$A$166,'Données projet'!$B$166,DO50+DN51-DW50)))</f>
        <v>183.20000000000002</v>
      </c>
      <c r="DP51" s="17">
        <f>DO51*VLOOKUP('Données projet'!$B$14,Paramètres!$A$1:$I$89,3,0)*VLOOKUP('Données projet'!$B$14,Paramètres!$A$1:$I$89,5,0)</f>
        <v>174.33312000000001</v>
      </c>
      <c r="DQ51" s="13">
        <f t="shared" si="43"/>
        <v>44.059072138605593</v>
      </c>
      <c r="DR51" s="20">
        <f t="shared" si="16"/>
        <v>380.36640130807137</v>
      </c>
      <c r="DS51" s="59">
        <f t="shared" si="17"/>
        <v>673.69973464140469</v>
      </c>
      <c r="DT51" s="59">
        <f ca="1">AVERAGE(OFFSET($DS$3,0,0,'Données projet'!$E$14+1,1))-AVERAGE(OFFSET($H$3,0,0,'Données projet'!$E$14+1,1))</f>
        <v>448.88533925504049</v>
      </c>
      <c r="DU51" s="59">
        <f t="shared" si="44"/>
        <v>259.66733848378163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2.40773841990536</v>
      </c>
      <c r="ED51" s="22">
        <f t="shared" si="18"/>
        <v>2.40773841990536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300.98794489079791</v>
      </c>
      <c r="EP51" s="59">
        <f t="shared" si="46"/>
        <v>444.94404092890767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148.30356837713674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13.968103491943959</v>
      </c>
      <c r="EY51" s="22">
        <f t="shared" si="21"/>
        <v>162.27167186908071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8.4</v>
      </c>
      <c r="FE51" s="12">
        <f>IF('Données projet'!$A$218&gt;35,FE50+FD51-FM50,IF(A51&lt;'Données projet'!$A$218,$FB$205^A51,IF(A51='Données projet'!$A$218,'Données projet'!$B$218,FE50+FD51-FM50)))</f>
        <v>243.20000000000002</v>
      </c>
      <c r="FF51" s="17">
        <f>FE51*VLOOKUP('Données projet'!$B$16,Paramètres!$A$1:$I$89,3,0)*VLOOKUP('Données projet'!$B$16,Paramètres!$A$1:$I$89,5,0)</f>
        <v>197.28384000000003</v>
      </c>
      <c r="FG51" s="13">
        <f t="shared" si="47"/>
        <v>49.146763750789503</v>
      </c>
      <c r="FH51" s="20">
        <f t="shared" si="22"/>
        <v>429.19996819929179</v>
      </c>
      <c r="FI51" s="59">
        <f t="shared" si="23"/>
        <v>722.53330153262505</v>
      </c>
      <c r="FJ51" s="59">
        <f ca="1">AVERAGE(OFFSET($FI$3,0,0,'Données projet'!$E$16+1,1))-AVERAGE(OFFSET($H$3,0,0,'Données projet'!$E$16+1,1))</f>
        <v>358.75637627589799</v>
      </c>
      <c r="FK51" s="59">
        <f t="shared" si="48"/>
        <v>349.64821164483607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>
        <f>FZ51*VLOOKUP('Données projet'!$B$17,Paramètres!$A$1:$I$89,3,0)*VLOOKUP('Données projet'!$B$17,Paramètres!$A$1:$I$89,5,0)</f>
        <v>0</v>
      </c>
      <c r="GB51" s="13" t="e">
        <f t="shared" si="49"/>
        <v>#NUM!</v>
      </c>
      <c r="GC51" s="20" t="e">
        <f t="shared" si="25"/>
        <v>#NUM!</v>
      </c>
      <c r="GD51" s="59" t="e">
        <f t="shared" si="26"/>
        <v>#NUM!</v>
      </c>
      <c r="GE51" s="59">
        <f ca="1">AVERAGE(OFFSET($GD$3,0,0,'Données projet'!$E$17+1,1))-AVERAGE(OFFSET($H$3,0,0,'Données projet'!$E$17+1,1))</f>
        <v>303.49714356858993</v>
      </c>
      <c r="GF51" s="59">
        <f t="shared" si="50"/>
        <v>448.64727935823993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149.68100090076337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14.097838199299479</v>
      </c>
      <c r="GO51" s="21">
        <f t="shared" si="27"/>
        <v>163.77883910006284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8.4</v>
      </c>
      <c r="N52" s="13">
        <f>IF('Données projet'!$A$36&gt;35,N51+M52-V51,IF(A52&lt;'Données projet'!$A$36,$K$205^A52,IF(A52='Données projet'!$A$36,'Données projet'!$B$36,N51+M52-V51)))</f>
        <v>191.60000000000002</v>
      </c>
      <c r="O52" s="13">
        <f>N52*VLOOKUP('Données projet'!$B$9,Paramètres!$A$1:$I$89,3,0)*VLOOKUP('Données projet'!$B$9,Paramètres!$A$1:$I$89,5,0)</f>
        <v>194.28240000000005</v>
      </c>
      <c r="P52" s="13">
        <f t="shared" si="33"/>
        <v>48.485499031477545</v>
      </c>
      <c r="Q52" s="20">
        <f t="shared" si="53"/>
        <v>422.82075747982344</v>
      </c>
      <c r="R52" s="59">
        <f t="shared" si="0"/>
        <v>716.1540908131567</v>
      </c>
      <c r="S52" s="59">
        <f ca="1">AVERAGE(OFFSET($R$3,0,0,'Données projet'!$E$9+1,1))-AVERAGE(OFFSET($H$3,0,0,'Données projet'!$E$9+1,1))</f>
        <v>475.52010215365254</v>
      </c>
      <c r="T52" s="59">
        <f t="shared" si="34"/>
        <v>273.91893734509262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1.8141693551229521</v>
      </c>
      <c r="AC52" s="22">
        <f t="shared" si="3"/>
        <v>1.8141693551229521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8.4</v>
      </c>
      <c r="AI52" s="13">
        <f>IF('Données projet'!$A$62&gt;35,AI51+AH52-AQ51,IF(A52&lt;'Données projet'!$A$62,$AF$205^A52,IF(A52='Données projet'!$A$62,'Données projet'!$B$62,AI51+AH52-AQ51)))</f>
        <v>191.60000000000002</v>
      </c>
      <c r="AJ52" s="13">
        <f>AI52*VLOOKUP('Données projet'!$B$10,Paramètres!$A$1:$I$89,3,0)*VLOOKUP('Données projet'!$B$10,Paramètres!$A$1:$I$89,5,0)</f>
        <v>173.35968</v>
      </c>
      <c r="AK52" s="13">
        <f t="shared" si="35"/>
        <v>43.841620969901953</v>
      </c>
      <c r="AL52" s="20">
        <f t="shared" si="4"/>
        <v>378.29226585591255</v>
      </c>
      <c r="AM52" s="59">
        <f t="shared" si="5"/>
        <v>671.6255991892458</v>
      </c>
      <c r="AN52" s="59">
        <f ca="1">AVERAGE(OFFSET($AM$3,0,0,'Données projet'!$E$10+1,1))-AVERAGE(OFFSET($H$3,0,0,'Données projet'!$E$10+1,1))</f>
        <v>428.8856275972966</v>
      </c>
      <c r="AO52" s="59">
        <f t="shared" si="36"/>
        <v>248.96498044443103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1.6187972707250944</v>
      </c>
      <c r="AX52" s="21">
        <f t="shared" si="6"/>
        <v>1.6187972707250944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8.4</v>
      </c>
      <c r="BD52" s="12">
        <f>IF('Données projet'!$A$88&gt;35,BD51+BC52-BL51,IF(A52&lt;'Données projet'!$A$88,$BA$205^A52,IF(A52='Données projet'!$A$88,'Données projet'!$B$88,BD51+BC52-BL51)))</f>
        <v>191.60000000000002</v>
      </c>
      <c r="BE52" s="13">
        <f>BD52*VLOOKUP('Données projet'!$B$11,Paramètres!$A$1:$I$89,3,0)*VLOOKUP('Données projet'!$B$11,Paramètres!$A$1:$I$89,5,0)</f>
        <v>161.40384000000003</v>
      </c>
      <c r="BF52" s="13">
        <f t="shared" si="37"/>
        <v>41.158994271563174</v>
      </c>
      <c r="BG52" s="20">
        <f t="shared" si="7"/>
        <v>352.79693635630588</v>
      </c>
      <c r="BH52" s="59">
        <f t="shared" si="8"/>
        <v>646.13026968963914</v>
      </c>
      <c r="BI52" s="59">
        <f ca="1">AVERAGE(OFFSET($BH$3,0,0,'Données projet'!$E$11+1,1))-AVERAGE(OFFSET($H$3,0,0,'Données projet'!$E$11+1,1))</f>
        <v>402.18557752041221</v>
      </c>
      <c r="BJ52" s="59">
        <f t="shared" si="38"/>
        <v>234.67565865251817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1.5071560796406054</v>
      </c>
      <c r="BS52" s="22">
        <f t="shared" si="9"/>
        <v>1.5071560796406054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8.4</v>
      </c>
      <c r="BY52" s="12">
        <f>IF('Données projet'!$A$114&gt;35,BY51+BX52-CG51,IF(A52&lt;'Données projet'!$A$114,$BV$205^A52,IF(A52='Données projet'!$A$114,'Données projet'!$B$114,BY51+BX52-CG51)))</f>
        <v>251.60000000000002</v>
      </c>
      <c r="BZ52" s="13">
        <f>BY52*VLOOKUP('Données projet'!$B$12,Paramètres!$A$1:$I$89,3,0)*VLOOKUP('Données projet'!$B$12,Paramètres!$A$1:$I$89,5,0)</f>
        <v>219.79776000000004</v>
      </c>
      <c r="CA52" s="13">
        <f t="shared" si="39"/>
        <v>54.070927503307388</v>
      </c>
      <c r="CB52" s="20">
        <f t="shared" si="10"/>
        <v>476.98796406826045</v>
      </c>
      <c r="CC52" s="59">
        <f t="shared" si="11"/>
        <v>770.32129740159371</v>
      </c>
      <c r="CD52" s="59">
        <f ca="1">AVERAGE(OFFSET($CC$3,0,0,'Données projet'!$E$12+1,1))-AVERAGE(OFFSET($H$3,0,0,'Données projet'!$E$12+1,1))</f>
        <v>383.46266660377637</v>
      </c>
      <c r="CE52" s="59">
        <f t="shared" si="40"/>
        <v>373.1287543230714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63.349099386570742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1.4463245374696236E-3</v>
      </c>
      <c r="CN52" s="22">
        <f t="shared" si="12"/>
        <v>63.350545711108211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129.39999999999998</v>
      </c>
      <c r="CU52" s="17">
        <f>CT52*VLOOKUP('Données projet'!$B$13,Paramètres!$A$1:$I$89,3,0)*VLOOKUP('Données projet'!$B$13,Paramètres!$A$1:$I$89,5,0)</f>
        <v>147.36071999999996</v>
      </c>
      <c r="CV52" s="13">
        <f t="shared" si="41"/>
        <v>37.978181505546587</v>
      </c>
      <c r="CW52" s="20">
        <f t="shared" si="13"/>
        <v>322.79858678882687</v>
      </c>
      <c r="CX52" s="59">
        <f t="shared" si="14"/>
        <v>616.13192012216018</v>
      </c>
      <c r="CY52" s="59">
        <f ca="1">AVERAGE(OFFSET($CX$3,0,0,'Données projet'!$E$13+1,1))-AVERAGE(OFFSET($H$3,0,0,'Données projet'!$E$13+1,1))</f>
        <v>398.97653653651656</v>
      </c>
      <c r="CZ52" s="59">
        <f t="shared" si="42"/>
        <v>174.32967064896349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1.2821254923672456</v>
      </c>
      <c r="DI52" s="22">
        <f t="shared" si="15"/>
        <v>1.2821254923672456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8.4</v>
      </c>
      <c r="DO52" s="12">
        <f>IF('Données projet'!$A$166&gt;35,DO51+DN52-DW51,IF(A52&lt;'Données projet'!$A$166,$DL$205^A52,IF(A52='Données projet'!$A$166,'Données projet'!$B$166,DO51+DN52-DW51)))</f>
        <v>191.60000000000002</v>
      </c>
      <c r="DP52" s="17">
        <f>DO52*VLOOKUP('Données projet'!$B$14,Paramètres!$A$1:$I$89,3,0)*VLOOKUP('Données projet'!$B$14,Paramètres!$A$1:$I$89,5,0)</f>
        <v>182.32656</v>
      </c>
      <c r="DQ52" s="13">
        <f t="shared" si="43"/>
        <v>45.839415382961157</v>
      </c>
      <c r="DR52" s="20">
        <f t="shared" si="16"/>
        <v>397.38907379199071</v>
      </c>
      <c r="DS52" s="59">
        <f t="shared" si="17"/>
        <v>690.72240712532403</v>
      </c>
      <c r="DT52" s="59">
        <f ca="1">AVERAGE(OFFSET($DS$3,0,0,'Données projet'!$E$14+1,1))-AVERAGE(OFFSET($H$3,0,0,'Données projet'!$E$14+1,1))</f>
        <v>448.88533925504049</v>
      </c>
      <c r="DU52" s="59">
        <f t="shared" si="44"/>
        <v>259.66733848378163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1.7025281640384631</v>
      </c>
      <c r="ED52" s="22">
        <f t="shared" si="18"/>
        <v>1.7025281640384631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300.98794489079791</v>
      </c>
      <c r="EP52" s="59">
        <f t="shared" si="46"/>
        <v>444.94404092890767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145.39542585750598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9.8769406994690669</v>
      </c>
      <c r="EY52" s="22">
        <f t="shared" si="21"/>
        <v>155.27236655697504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8.4</v>
      </c>
      <c r="FE52" s="12">
        <f>IF('Données projet'!$A$218&gt;35,FE51+FD52-FM51,IF(A52&lt;'Données projet'!$A$218,$FB$205^A52,IF(A52='Données projet'!$A$218,'Données projet'!$B$218,FE51+FD52-FM51)))</f>
        <v>251.60000000000002</v>
      </c>
      <c r="FF52" s="17">
        <f>FE52*VLOOKUP('Données projet'!$B$16,Paramètres!$A$1:$I$89,3,0)*VLOOKUP('Données projet'!$B$16,Paramètres!$A$1:$I$89,5,0)</f>
        <v>204.09792000000004</v>
      </c>
      <c r="FG52" s="13">
        <f t="shared" si="47"/>
        <v>50.643700651523019</v>
      </c>
      <c r="FH52" s="20">
        <f t="shared" si="22"/>
        <v>443.67498930140272</v>
      </c>
      <c r="FI52" s="59">
        <f t="shared" si="23"/>
        <v>737.00832263473603</v>
      </c>
      <c r="FJ52" s="59">
        <f ca="1">AVERAGE(OFFSET($FI$3,0,0,'Données projet'!$E$16+1,1))-AVERAGE(OFFSET($H$3,0,0,'Données projet'!$E$16+1,1))</f>
        <v>358.75637627589799</v>
      </c>
      <c r="FK52" s="59">
        <f t="shared" si="48"/>
        <v>349.64821164483607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>
        <f>FZ52*VLOOKUP('Données projet'!$B$17,Paramètres!$A$1:$I$89,3,0)*VLOOKUP('Données projet'!$B$17,Paramètres!$A$1:$I$89,5,0)</f>
        <v>0</v>
      </c>
      <c r="GB52" s="13" t="e">
        <f t="shared" si="49"/>
        <v>#NUM!</v>
      </c>
      <c r="GC52" s="20" t="e">
        <f t="shared" si="25"/>
        <v>#NUM!</v>
      </c>
      <c r="GD52" s="59" t="e">
        <f t="shared" si="26"/>
        <v>#NUM!</v>
      </c>
      <c r="GE52" s="59">
        <f ca="1">AVERAGE(OFFSET($GD$3,0,0,'Données projet'!$E$17+1,1))-AVERAGE(OFFSET($H$3,0,0,'Données projet'!$E$17+1,1))</f>
        <v>303.49714356858993</v>
      </c>
      <c r="GF52" s="59">
        <f t="shared" si="50"/>
        <v>448.64727935823993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146.74584776949519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9.9686769907954087</v>
      </c>
      <c r="GO52" s="21">
        <f t="shared" si="27"/>
        <v>156.7145247602906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200</v>
      </c>
      <c r="L53" s="12">
        <f>VLOOKUP(A53,'Données projet'!$A$35:$I$55,9,0)</f>
        <v>8.4</v>
      </c>
      <c r="M53" s="12">
        <f t="array" ref="M53">INDEX(L:L,MIN(IF(ISNUMBER(L53:L249),ROW(L53:L249),"")))</f>
        <v>8.4</v>
      </c>
      <c r="N53" s="13">
        <f>IF('Données projet'!$A$36&gt;35,N52+M53-V52,IF(A53&lt;'Données projet'!$A$36,$K$205^A53,IF(A53='Données projet'!$A$36,'Données projet'!$B$36,N52+M53-V52)))</f>
        <v>200.00000000000003</v>
      </c>
      <c r="O53" s="13">
        <f>N53*VLOOKUP('Données projet'!$B$9,Paramètres!$A$1:$I$89,3,0)*VLOOKUP('Données projet'!$B$9,Paramètres!$A$1:$I$89,5,0)</f>
        <v>202.80000000000004</v>
      </c>
      <c r="P53" s="13">
        <f t="shared" si="33"/>
        <v>50.359024179354016</v>
      </c>
      <c r="Q53" s="20">
        <f t="shared" si="53"/>
        <v>440.91863377904161</v>
      </c>
      <c r="R53" s="59">
        <f t="shared" si="0"/>
        <v>734.25196711237493</v>
      </c>
      <c r="S53" s="59">
        <f ca="1">AVERAGE(OFFSET($R$3,0,0,'Données projet'!$E$9+1,1))-AVERAGE(OFFSET($H$3,0,0,'Données projet'!$E$9+1,1))</f>
        <v>475.52010215365254</v>
      </c>
      <c r="T53" s="59">
        <f t="shared" si="34"/>
        <v>273.91893734509262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20.244302185126191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1.2828114532282653</v>
      </c>
      <c r="AC53" s="22">
        <f t="shared" si="3"/>
        <v>21.527113638354457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200</v>
      </c>
      <c r="AG53" s="12">
        <f>VLOOKUP(A53,'Données projet'!$A$61:$I$81,9,0)</f>
        <v>8.4</v>
      </c>
      <c r="AH53" s="12">
        <f t="array" ref="AH53">INDEX(AG:AG,MIN(IF(ISNUMBER(AG53:AG249),ROW(AG53:AG249),"")))</f>
        <v>8.4</v>
      </c>
      <c r="AI53" s="13">
        <f>IF('Données projet'!$A$62&gt;35,AI52+AH53-AQ52,IF(A53&lt;'Données projet'!$A$62,$AF$205^A53,IF(A53='Données projet'!$A$62,'Données projet'!$B$62,AI52+AH53-AQ52)))</f>
        <v>200.00000000000003</v>
      </c>
      <c r="AJ53" s="13">
        <f>AI53*VLOOKUP('Données projet'!$B$10,Paramètres!$A$1:$I$89,3,0)*VLOOKUP('Données projet'!$B$10,Paramètres!$A$1:$I$89,5,0)</f>
        <v>180.96000000000004</v>
      </c>
      <c r="AK53" s="13">
        <f t="shared" si="35"/>
        <v>45.535702314871763</v>
      </c>
      <c r="AL53" s="20">
        <f t="shared" si="4"/>
        <v>394.48001486506837</v>
      </c>
      <c r="AM53" s="59">
        <f t="shared" si="5"/>
        <v>687.81334819840163</v>
      </c>
      <c r="AN53" s="59">
        <f ca="1">AVERAGE(OFFSET($AM$3,0,0,'Données projet'!$E$10+1,1))-AVERAGE(OFFSET($H$3,0,0,'Données projet'!$E$10+1,1))</f>
        <v>428.8856275972966</v>
      </c>
      <c r="AO53" s="59">
        <f t="shared" si="36"/>
        <v>248.96498044443103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18.064146565189521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1.1446625274959896</v>
      </c>
      <c r="AX53" s="21">
        <f t="shared" si="6"/>
        <v>19.20880909268551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200</v>
      </c>
      <c r="BB53" s="12">
        <f>VLOOKUP(A53,'Données projet'!$A$87:$I$107,9,0)</f>
        <v>8.4</v>
      </c>
      <c r="BC53" s="12">
        <f t="array" ref="BC53">INDEX(BB:BB,MIN(IF(ISNUMBER(BB53:BB249),ROW(BB53:BB249),"")))</f>
        <v>8.4</v>
      </c>
      <c r="BD53" s="12">
        <f>IF('Données projet'!$A$88&gt;35,BD52+BC53-BL52,IF(A53&lt;'Données projet'!$A$88,$BA$205^A53,IF(A53='Données projet'!$A$88,'Données projet'!$B$88,BD52+BC53-BL52)))</f>
        <v>200.00000000000003</v>
      </c>
      <c r="BE53" s="13">
        <f>BD53*VLOOKUP('Données projet'!$B$11,Paramètres!$A$1:$I$89,3,0)*VLOOKUP('Données projet'!$B$11,Paramètres!$A$1:$I$89,5,0)</f>
        <v>168.48000000000005</v>
      </c>
      <c r="BF53" s="13">
        <f t="shared" si="37"/>
        <v>42.74941640538534</v>
      </c>
      <c r="BG53" s="20">
        <f t="shared" si="7"/>
        <v>367.89123357271291</v>
      </c>
      <c r="BH53" s="59">
        <f t="shared" si="8"/>
        <v>661.22456690604622</v>
      </c>
      <c r="BI53" s="59">
        <f ca="1">AVERAGE(OFFSET($BH$3,0,0,'Données projet'!$E$11+1,1))-AVERAGE(OFFSET($H$3,0,0,'Données projet'!$E$11+1,1))</f>
        <v>402.18557752041221</v>
      </c>
      <c r="BJ53" s="59">
        <f t="shared" si="38"/>
        <v>234.67565865251817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16.81834335379714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1.0657202842204043</v>
      </c>
      <c r="BS53" s="22">
        <f t="shared" si="9"/>
        <v>17.884063638017544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260</v>
      </c>
      <c r="BW53" s="12">
        <f>VLOOKUP(A53,'Données projet'!$A$113:$I$133,9,0)</f>
        <v>8.4</v>
      </c>
      <c r="BX53" s="12">
        <f t="array" ref="BX53">INDEX(BW:BW,MIN(IF(ISNUMBER(BW53:BW249),ROW(BW53:BW249),"")))</f>
        <v>8.4</v>
      </c>
      <c r="BY53" s="12">
        <f>IF('Données projet'!$A$114&gt;35,BY52+BX53-CG52,IF(A53&lt;'Données projet'!$A$114,$BV$205^A53,IF(A53='Données projet'!$A$114,'Données projet'!$B$114,BY52+BX53-CG52)))</f>
        <v>260</v>
      </c>
      <c r="BZ53" s="13">
        <f>BY53*VLOOKUP('Données projet'!$B$12,Paramètres!$A$1:$I$89,3,0)*VLOOKUP('Données projet'!$B$12,Paramètres!$A$1:$I$89,5,0)</f>
        <v>227.13600000000005</v>
      </c>
      <c r="CA53" s="13">
        <f t="shared" si="39"/>
        <v>55.662966886685133</v>
      </c>
      <c r="CB53" s="20">
        <f t="shared" si="10"/>
        <v>492.54153399430999</v>
      </c>
      <c r="CC53" s="59">
        <f t="shared" si="11"/>
        <v>785.8748673276433</v>
      </c>
      <c r="CD53" s="59">
        <f ca="1">AVERAGE(OFFSET($CC$3,0,0,'Données projet'!$E$12+1,1))-AVERAGE(OFFSET($H$3,0,0,'Données projet'!$E$12+1,1))</f>
        <v>383.46266660377637</v>
      </c>
      <c r="CE53" s="59">
        <f t="shared" si="40"/>
        <v>373.1287543230714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71.831853146984471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1.0227058882412677E-3</v>
      </c>
      <c r="CN53" s="22">
        <f t="shared" si="12"/>
        <v>71.832875852872718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135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134.99999999999997</v>
      </c>
      <c r="CU53" s="17">
        <f>CT53*VLOOKUP('Données projet'!$B$13,Paramètres!$A$1:$I$89,3,0)*VLOOKUP('Données projet'!$B$13,Paramètres!$A$1:$I$89,5,0)</f>
        <v>153.73799999999997</v>
      </c>
      <c r="CV53" s="13">
        <f t="shared" si="41"/>
        <v>39.426838781722438</v>
      </c>
      <c r="CW53" s="20">
        <f t="shared" si="13"/>
        <v>336.42876087816649</v>
      </c>
      <c r="CX53" s="59">
        <f t="shared" si="14"/>
        <v>629.76209421149974</v>
      </c>
      <c r="CY53" s="59">
        <f ca="1">AVERAGE(OFFSET($CX$3,0,0,'Données projet'!$E$13+1,1))-AVERAGE(OFFSET($H$3,0,0,'Données projet'!$E$13+1,1))</f>
        <v>398.97653653651656</v>
      </c>
      <c r="CZ53" s="59">
        <f t="shared" si="42"/>
        <v>174.32967064896349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1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30.992276239858267</v>
      </c>
      <c r="DI53" s="22">
        <f t="shared" si="15"/>
        <v>30.992276239858267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200</v>
      </c>
      <c r="DM53" s="12">
        <f>VLOOKUP(A53,'Données projet'!$A$165:$I$185,9,0)</f>
        <v>8.4</v>
      </c>
      <c r="DN53" s="12">
        <f t="array" ref="DN53">INDEX(DM:DM,MIN(IF(ISNUMBER(DM53:DM249),ROW(DM53:DM249),"")))</f>
        <v>8.4</v>
      </c>
      <c r="DO53" s="12">
        <f>IF('Données projet'!$A$166&gt;35,DO52+DN53-DW52,IF(A53&lt;'Données projet'!$A$166,$DL$205^A53,IF(A53='Données projet'!$A$166,'Données projet'!$B$166,DO52+DN53-DW52)))</f>
        <v>200.00000000000003</v>
      </c>
      <c r="DP53" s="17">
        <f>DO53*VLOOKUP('Données projet'!$B$14,Paramètres!$A$1:$I$89,3,0)*VLOOKUP('Données projet'!$B$14,Paramètres!$A$1:$I$89,5,0)</f>
        <v>190.32000000000002</v>
      </c>
      <c r="DQ53" s="13">
        <f t="shared" si="43"/>
        <v>47.61069337740188</v>
      </c>
      <c r="DR53" s="20">
        <f t="shared" si="16"/>
        <v>414.39595763230824</v>
      </c>
      <c r="DS53" s="59">
        <f t="shared" si="17"/>
        <v>707.72929096564155</v>
      </c>
      <c r="DT53" s="59">
        <f ca="1">AVERAGE(OFFSET($DS$3,0,0,'Données projet'!$E$14+1,1))-AVERAGE(OFFSET($H$3,0,0,'Données projet'!$E$14+1,1))</f>
        <v>448.88533925504049</v>
      </c>
      <c r="DU53" s="59">
        <f t="shared" si="44"/>
        <v>259.66733848378163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42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18.998498973733806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1.20386920995268</v>
      </c>
      <c r="ED53" s="22">
        <f t="shared" si="18"/>
        <v>20.202368183686485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300.98794489079791</v>
      </c>
      <c r="EP53" s="59">
        <f t="shared" si="46"/>
        <v>444.94404092890767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142.54431023889339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6.9840517459719793</v>
      </c>
      <c r="EY53" s="22">
        <f t="shared" si="21"/>
        <v>149.52836198486537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260</v>
      </c>
      <c r="FC53" s="12">
        <f>VLOOKUP(A53,'Données projet'!$A$217:$I$237,9,0)</f>
        <v>8.4</v>
      </c>
      <c r="FD53" s="12">
        <f t="array" ref="FD53">INDEX(FC:FC,MIN(IF(ISNUMBER(FC53:FC249),ROW(FC53:FC249),"")))</f>
        <v>8.4</v>
      </c>
      <c r="FE53" s="12">
        <f>IF('Données projet'!$A$218&gt;35,FE52+FD53-FM52,IF(A53&lt;'Données projet'!$A$218,$FB$205^A53,IF(A53='Données projet'!$A$218,'Données projet'!$B$218,FE52+FD53-FM52)))</f>
        <v>260</v>
      </c>
      <c r="FF53" s="17">
        <f>FE53*VLOOKUP('Données projet'!$B$16,Paramètres!$A$1:$I$89,3,0)*VLOOKUP('Données projet'!$B$16,Paramètres!$A$1:$I$89,5,0)</f>
        <v>210.91200000000003</v>
      </c>
      <c r="FG53" s="13">
        <f t="shared" si="47"/>
        <v>52.134830352456831</v>
      </c>
      <c r="FH53" s="20">
        <f t="shared" si="22"/>
        <v>458.1398961971957</v>
      </c>
      <c r="FI53" s="59">
        <f t="shared" si="23"/>
        <v>751.47322953052901</v>
      </c>
      <c r="FJ53" s="59">
        <f ca="1">AVERAGE(OFFSET($FI$3,0,0,'Données projet'!$E$16+1,1))-AVERAGE(OFFSET($H$3,0,0,'Données projet'!$E$16+1,1))</f>
        <v>358.75637627589799</v>
      </c>
      <c r="FK53" s="59">
        <f t="shared" si="48"/>
        <v>349.64821164483607</v>
      </c>
      <c r="FL53" s="15">
        <f>IF(ISNA(VLOOKUP(A53,'Données projet'!$A$217:$I$237,3,0)),0,VLOOKUP(A53,'Données projet'!$A$217:$I$237,3,0))</f>
        <v>9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>
        <f>FZ53*VLOOKUP('Données projet'!$B$17,Paramètres!$A$1:$I$89,3,0)*VLOOKUP('Données projet'!$B$17,Paramètres!$A$1:$I$89,5,0)</f>
        <v>0</v>
      </c>
      <c r="GB53" s="13" t="e">
        <f t="shared" si="49"/>
        <v>#NUM!</v>
      </c>
      <c r="GC53" s="20" t="e">
        <f t="shared" si="25"/>
        <v>#NUM!</v>
      </c>
      <c r="GD53" s="59" t="e">
        <f t="shared" si="26"/>
        <v>#NUM!</v>
      </c>
      <c r="GE53" s="59">
        <f ca="1">AVERAGE(OFFSET($GD$3,0,0,'Données projet'!$E$17+1,1))-AVERAGE(OFFSET($H$3,0,0,'Données projet'!$E$17+1,1))</f>
        <v>303.49714356858993</v>
      </c>
      <c r="GF53" s="59">
        <f t="shared" si="50"/>
        <v>448.64727935823993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143.86825120086453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7.0489190996497406</v>
      </c>
      <c r="GO53" s="21">
        <f t="shared" si="27"/>
        <v>150.91717030051427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7.7</v>
      </c>
      <c r="N54" s="13">
        <f>IF('Données projet'!$A$36&gt;35,N53+M54-V53,IF(A54&lt;'Données projet'!$A$36,$K$205^A54,IF(A54='Données projet'!$A$36,'Données projet'!$B$36,N53+M54-V53)))</f>
        <v>165.70000000000002</v>
      </c>
      <c r="O54" s="13">
        <f>N54*VLOOKUP('Données projet'!$B$9,Paramètres!$A$1:$I$89,3,0)*VLOOKUP('Données projet'!$B$9,Paramètres!$A$1:$I$89,5,0)</f>
        <v>168.01980000000003</v>
      </c>
      <c r="P54" s="13">
        <f t="shared" si="33"/>
        <v>42.64622268655792</v>
      </c>
      <c r="Q54" s="20">
        <f t="shared" si="53"/>
        <v>366.90998951242176</v>
      </c>
      <c r="R54" s="59">
        <f t="shared" si="0"/>
        <v>660.24332284575507</v>
      </c>
      <c r="S54" s="59">
        <f ca="1">AVERAGE(OFFSET($R$3,0,0,'Données projet'!$E$9+1,1))-AVERAGE(OFFSET($H$3,0,0,'Données projet'!$E$9+1,1))</f>
        <v>475.52010215365254</v>
      </c>
      <c r="T54" s="59">
        <f t="shared" si="34"/>
        <v>273.91893734509262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19.847323767080955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0.90708467756147604</v>
      </c>
      <c r="AC54" s="22">
        <f t="shared" si="3"/>
        <v>20.754408444642429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7.7</v>
      </c>
      <c r="AI54" s="13">
        <f>IF('Données projet'!$A$62&gt;35,AI53+AH54-AQ53,IF(A54&lt;'Données projet'!$A$62,$AF$205^A54,IF(A54='Données projet'!$A$62,'Données projet'!$B$62,AI53+AH54-AQ53)))</f>
        <v>165.70000000000002</v>
      </c>
      <c r="AJ54" s="13">
        <f>AI54*VLOOKUP('Données projet'!$B$10,Paramètres!$A$1:$I$89,3,0)*VLOOKUP('Données projet'!$B$10,Paramètres!$A$1:$I$89,5,0)</f>
        <v>149.92536000000001</v>
      </c>
      <c r="AK54" s="13">
        <f t="shared" si="35"/>
        <v>38.561622921696255</v>
      </c>
      <c r="AL54" s="20">
        <f t="shared" si="4"/>
        <v>328.28149525528767</v>
      </c>
      <c r="AM54" s="59">
        <f t="shared" si="5"/>
        <v>621.61482858862098</v>
      </c>
      <c r="AN54" s="59">
        <f ca="1">AVERAGE(OFFSET($AM$3,0,0,'Données projet'!$E$10+1,1))-AVERAGE(OFFSET($H$3,0,0,'Données projet'!$E$10+1,1))</f>
        <v>428.8856275972966</v>
      </c>
      <c r="AO54" s="59">
        <f t="shared" si="36"/>
        <v>248.96498044443103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17.709919669087618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0.80939863536254719</v>
      </c>
      <c r="AX54" s="21">
        <f t="shared" si="6"/>
        <v>18.519318304450167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7.7</v>
      </c>
      <c r="BD54" s="12">
        <f>IF('Données projet'!$A$88&gt;35,BD53+BC54-BL53,IF(A54&lt;'Données projet'!$A$88,$BA$205^A54,IF(A54='Données projet'!$A$88,'Données projet'!$B$88,BD53+BC54-BL53)))</f>
        <v>165.70000000000002</v>
      </c>
      <c r="BE54" s="13">
        <f>BD54*VLOOKUP('Données projet'!$B$11,Paramètres!$A$1:$I$89,3,0)*VLOOKUP('Données projet'!$B$11,Paramètres!$A$1:$I$89,5,0)</f>
        <v>139.58568000000002</v>
      </c>
      <c r="BF54" s="13">
        <f t="shared" si="37"/>
        <v>36.202074235026309</v>
      </c>
      <c r="BG54" s="20">
        <f t="shared" si="7"/>
        <v>306.16367195933753</v>
      </c>
      <c r="BH54" s="59">
        <f t="shared" si="8"/>
        <v>599.49700529267079</v>
      </c>
      <c r="BI54" s="59">
        <f ca="1">AVERAGE(OFFSET($BH$3,0,0,'Données projet'!$E$11+1,1))-AVERAGE(OFFSET($H$3,0,0,'Données projet'!$E$11+1,1))</f>
        <v>402.18557752041221</v>
      </c>
      <c r="BJ54" s="59">
        <f t="shared" si="38"/>
        <v>234.67565865251817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16.488545898805711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0.75357803982030269</v>
      </c>
      <c r="BS54" s="22">
        <f t="shared" si="9"/>
        <v>17.242123938626015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248.39999999999998</v>
      </c>
      <c r="BZ54" s="13">
        <f>BY54*VLOOKUP('Données projet'!$B$12,Paramètres!$A$1:$I$89,3,0)*VLOOKUP('Données projet'!$B$12,Paramètres!$A$1:$I$89,5,0)</f>
        <v>217.00224000000003</v>
      </c>
      <c r="CA54" s="13">
        <f t="shared" si="39"/>
        <v>53.462818050454821</v>
      </c>
      <c r="CB54" s="20">
        <f t="shared" si="10"/>
        <v>471.05997610454216</v>
      </c>
      <c r="CC54" s="59">
        <f t="shared" si="11"/>
        <v>764.39330943787547</v>
      </c>
      <c r="CD54" s="59">
        <f ca="1">AVERAGE(OFFSET($CC$3,0,0,'Données projet'!$E$12+1,1))-AVERAGE(OFFSET($H$3,0,0,'Données projet'!$E$12+1,1))</f>
        <v>383.46266660377637</v>
      </c>
      <c r="CE54" s="59">
        <f t="shared" si="40"/>
        <v>373.1287543230714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70.423274319876342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7.2316226873481181E-4</v>
      </c>
      <c r="CN54" s="22">
        <f t="shared" si="12"/>
        <v>70.423997482145083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112.59999999999997</v>
      </c>
      <c r="CU54" s="17">
        <f>CT54*VLOOKUP('Données projet'!$B$13,Paramètres!$A$1:$I$89,3,0)*VLOOKUP('Données projet'!$B$13,Paramètres!$A$1:$I$89,5,0)</f>
        <v>128.22887999999998</v>
      </c>
      <c r="CV54" s="13">
        <f t="shared" si="41"/>
        <v>33.586779340295337</v>
      </c>
      <c r="CW54" s="20">
        <f t="shared" si="13"/>
        <v>281.82894001768102</v>
      </c>
      <c r="CX54" s="59">
        <f t="shared" si="14"/>
        <v>575.16227335101439</v>
      </c>
      <c r="CY54" s="59">
        <f ca="1">AVERAGE(OFFSET($CX$3,0,0,'Données projet'!$E$13+1,1))-AVERAGE(OFFSET($H$3,0,0,'Données projet'!$E$13+1,1))</f>
        <v>398.97653653651656</v>
      </c>
      <c r="CZ54" s="59">
        <f t="shared" si="42"/>
        <v>174.32967064896349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21.914848693610498</v>
      </c>
      <c r="DI54" s="22">
        <f t="shared" si="15"/>
        <v>21.914848693610498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7.7</v>
      </c>
      <c r="DO54" s="12">
        <f>IF('Données projet'!$A$166&gt;35,DO53+DN54-DW53,IF(A54&lt;'Données projet'!$A$166,$DL$205^A54,IF(A54='Données projet'!$A$166,'Données projet'!$B$166,DO53+DN54-DW53)))</f>
        <v>165.70000000000002</v>
      </c>
      <c r="DP54" s="17">
        <f>DO54*VLOOKUP('Données projet'!$B$14,Paramètres!$A$1:$I$89,3,0)*VLOOKUP('Données projet'!$B$14,Paramètres!$A$1:$I$89,5,0)</f>
        <v>157.68012000000002</v>
      </c>
      <c r="DQ54" s="13">
        <f t="shared" si="43"/>
        <v>40.318816043828988</v>
      </c>
      <c r="DR54" s="20">
        <f t="shared" si="16"/>
        <v>344.84814694300218</v>
      </c>
      <c r="DS54" s="59">
        <f t="shared" si="17"/>
        <v>638.18148027633549</v>
      </c>
      <c r="DT54" s="59">
        <f ca="1">AVERAGE(OFFSET($DS$3,0,0,'Données projet'!$E$14+1,1))-AVERAGE(OFFSET($H$3,0,0,'Données projet'!$E$14+1,1))</f>
        <v>448.88533925504049</v>
      </c>
      <c r="DU54" s="59">
        <f t="shared" si="44"/>
        <v>259.66733848378163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18.625949996799047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0.85126408201923154</v>
      </c>
      <c r="ED54" s="22">
        <f t="shared" si="18"/>
        <v>19.477214078818278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300.98794489079791</v>
      </c>
      <c r="EP54" s="59">
        <f t="shared" si="46"/>
        <v>444.94404092890767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139.74910325855299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4.9384703497345335</v>
      </c>
      <c r="EY54" s="22">
        <f t="shared" si="21"/>
        <v>144.68757360828752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248.39999999999998</v>
      </c>
      <c r="FF54" s="17">
        <f>FE54*VLOOKUP('Données projet'!$B$16,Paramètres!$A$1:$I$89,3,0)*VLOOKUP('Données projet'!$B$16,Paramètres!$A$1:$I$89,5,0)</f>
        <v>201.50208000000001</v>
      </c>
      <c r="FG54" s="13">
        <f t="shared" si="47"/>
        <v>50.074135554054642</v>
      </c>
      <c r="FH54" s="20">
        <f t="shared" si="22"/>
        <v>438.16190875664512</v>
      </c>
      <c r="FI54" s="59">
        <f t="shared" si="23"/>
        <v>731.49524208997843</v>
      </c>
      <c r="FJ54" s="59">
        <f ca="1">AVERAGE(OFFSET($FI$3,0,0,'Données projet'!$E$16+1,1))-AVERAGE(OFFSET($H$3,0,0,'Données projet'!$E$16+1,1))</f>
        <v>358.75637627589799</v>
      </c>
      <c r="FK54" s="59">
        <f t="shared" si="48"/>
        <v>349.64821164483607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>
        <f>FZ54*VLOOKUP('Données projet'!$B$17,Paramètres!$A$1:$I$89,3,0)*VLOOKUP('Données projet'!$B$17,Paramètres!$A$1:$I$89,5,0)</f>
        <v>0</v>
      </c>
      <c r="GB54" s="13" t="e">
        <f t="shared" si="49"/>
        <v>#NUM!</v>
      </c>
      <c r="GC54" s="20" t="e">
        <f t="shared" si="25"/>
        <v>#NUM!</v>
      </c>
      <c r="GD54" s="59" t="e">
        <f t="shared" si="26"/>
        <v>#NUM!</v>
      </c>
      <c r="GE54" s="59">
        <f ca="1">AVERAGE(OFFSET($GD$3,0,0,'Données projet'!$E$17+1,1))-AVERAGE(OFFSET($H$3,0,0,'Données projet'!$E$17+1,1))</f>
        <v>303.49714356858993</v>
      </c>
      <c r="GF54" s="59">
        <f t="shared" si="50"/>
        <v>448.64727935823993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141.04708254578412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4.9843384953977052</v>
      </c>
      <c r="GO54" s="21">
        <f t="shared" si="27"/>
        <v>146.03142104118183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7.7</v>
      </c>
      <c r="N55" s="13">
        <f>IF('Données projet'!$A$36&gt;35,N54+M55-V54,IF(A55&lt;'Données projet'!$A$36,$K$205^A55,IF(A55='Données projet'!$A$36,'Données projet'!$B$36,N54+M55-V54)))</f>
        <v>173.4</v>
      </c>
      <c r="O55" s="13">
        <f>N55*VLOOKUP('Données projet'!$B$9,Paramètres!$A$1:$I$89,3,0)*VLOOKUP('Données projet'!$B$9,Paramètres!$A$1:$I$89,5,0)</f>
        <v>175.82760000000002</v>
      </c>
      <c r="P55" s="13">
        <f t="shared" si="33"/>
        <v>44.392640778295601</v>
      </c>
      <c r="Q55" s="20">
        <f t="shared" si="53"/>
        <v>383.55025268886487</v>
      </c>
      <c r="R55" s="59">
        <f t="shared" si="0"/>
        <v>676.88358602219819</v>
      </c>
      <c r="S55" s="59">
        <f ca="1">AVERAGE(OFFSET($R$3,0,0,'Données projet'!$E$9+1,1))-AVERAGE(OFFSET($H$3,0,0,'Données projet'!$E$9+1,1))</f>
        <v>475.52010215365254</v>
      </c>
      <c r="T55" s="59">
        <f t="shared" si="34"/>
        <v>273.91893734509262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19.45812985368066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0.64140572661413264</v>
      </c>
      <c r="AC55" s="22">
        <f t="shared" si="3"/>
        <v>20.099535580294791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7.7</v>
      </c>
      <c r="AI55" s="13">
        <f>IF('Données projet'!$A$62&gt;35,AI54+AH55-AQ54,IF(A55&lt;'Données projet'!$A$62,$AF$205^A55,IF(A55='Données projet'!$A$62,'Données projet'!$B$62,AI54+AH55-AQ54)))</f>
        <v>173.4</v>
      </c>
      <c r="AJ55" s="13">
        <f>AI55*VLOOKUP('Données projet'!$B$10,Paramètres!$A$1:$I$89,3,0)*VLOOKUP('Données projet'!$B$10,Paramètres!$A$1:$I$89,5,0)</f>
        <v>156.89232000000001</v>
      </c>
      <c r="AK55" s="13">
        <f t="shared" si="35"/>
        <v>40.140771359113288</v>
      </c>
      <c r="AL55" s="20">
        <f t="shared" si="4"/>
        <v>343.16596745045564</v>
      </c>
      <c r="AM55" s="59">
        <f t="shared" si="5"/>
        <v>636.49930078378895</v>
      </c>
      <c r="AN55" s="59">
        <f ca="1">AVERAGE(OFFSET($AM$3,0,0,'Données projet'!$E$10+1,1))-AVERAGE(OFFSET($H$3,0,0,'Données projet'!$E$10+1,1))</f>
        <v>428.8856275972966</v>
      </c>
      <c r="AO55" s="59">
        <f t="shared" si="36"/>
        <v>248.96498044443103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17.362638946361201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0.57233126374799481</v>
      </c>
      <c r="AX55" s="21">
        <f t="shared" si="6"/>
        <v>17.934970210109196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7.7</v>
      </c>
      <c r="BD55" s="12">
        <f>IF('Données projet'!$A$88&gt;35,BD54+BC55-BL54,IF(A55&lt;'Données projet'!$A$88,$BA$205^A55,IF(A55='Données projet'!$A$88,'Données projet'!$B$88,BD54+BC55-BL54)))</f>
        <v>173.4</v>
      </c>
      <c r="BE55" s="13">
        <f>BD55*VLOOKUP('Données projet'!$B$11,Paramètres!$A$1:$I$89,3,0)*VLOOKUP('Données projet'!$B$11,Paramètres!$A$1:$I$89,5,0)</f>
        <v>146.07216000000003</v>
      </c>
      <c r="BF55" s="13">
        <f t="shared" si="37"/>
        <v>37.684596095571031</v>
      </c>
      <c r="BG55" s="20">
        <f t="shared" si="7"/>
        <v>320.04301686645294</v>
      </c>
      <c r="BH55" s="59">
        <f t="shared" si="8"/>
        <v>613.3763501997862</v>
      </c>
      <c r="BI55" s="59">
        <f ca="1">AVERAGE(OFFSET($BH$3,0,0,'Données projet'!$E$11+1,1))-AVERAGE(OFFSET($H$3,0,0,'Données projet'!$E$11+1,1))</f>
        <v>402.18557752041221</v>
      </c>
      <c r="BJ55" s="59">
        <f t="shared" si="38"/>
        <v>234.67565865251817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16.165215570750082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0.53286014211020216</v>
      </c>
      <c r="BS55" s="22">
        <f t="shared" si="9"/>
        <v>16.698075712860284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255.79999999999998</v>
      </c>
      <c r="BZ55" s="13">
        <f>BY55*VLOOKUP('Données projet'!$B$12,Paramètres!$A$1:$I$89,3,0)*VLOOKUP('Données projet'!$B$12,Paramètres!$A$1:$I$89,5,0)</f>
        <v>223.46688</v>
      </c>
      <c r="CA55" s="13">
        <f t="shared" si="39"/>
        <v>54.867707899635406</v>
      </c>
      <c r="CB55" s="20">
        <f t="shared" si="10"/>
        <v>484.76607392519827</v>
      </c>
      <c r="CC55" s="59">
        <f t="shared" si="11"/>
        <v>778.09940725853153</v>
      </c>
      <c r="CD55" s="59">
        <f ca="1">AVERAGE(OFFSET($CC$3,0,0,'Données projet'!$E$12+1,1))-AVERAGE(OFFSET($H$3,0,0,'Données projet'!$E$12+1,1))</f>
        <v>383.46266660377637</v>
      </c>
      <c r="CE55" s="59">
        <f t="shared" si="40"/>
        <v>373.1287543230714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69.042316864419547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5.1135294412063385E-4</v>
      </c>
      <c r="CN55" s="22">
        <f t="shared" si="12"/>
        <v>69.042828217363663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118.19999999999996</v>
      </c>
      <c r="CU55" s="17">
        <f>CT55*VLOOKUP('Données projet'!$B$13,Paramètres!$A$1:$I$89,3,0)*VLOOKUP('Données projet'!$B$13,Paramètres!$A$1:$I$89,5,0)</f>
        <v>134.60615999999996</v>
      </c>
      <c r="CV55" s="13">
        <f t="shared" si="41"/>
        <v>35.05854123936858</v>
      </c>
      <c r="CW55" s="20">
        <f t="shared" si="13"/>
        <v>295.49935465856686</v>
      </c>
      <c r="CX55" s="59">
        <f t="shared" si="14"/>
        <v>588.83268799190023</v>
      </c>
      <c r="CY55" s="59">
        <f ca="1">AVERAGE(OFFSET($CX$3,0,0,'Données projet'!$E$13+1,1))-AVERAGE(OFFSET($H$3,0,0,'Données projet'!$E$13+1,1))</f>
        <v>398.97653653651656</v>
      </c>
      <c r="CZ55" s="59">
        <f t="shared" si="42"/>
        <v>174.32967064896349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15.496138119929137</v>
      </c>
      <c r="DI55" s="22">
        <f t="shared" si="15"/>
        <v>15.496138119929137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7.7</v>
      </c>
      <c r="DO55" s="12">
        <f>IF('Données projet'!$A$166&gt;35,DO54+DN55-DW54,IF(A55&lt;'Données projet'!$A$166,$DL$205^A55,IF(A55='Données projet'!$A$166,'Données projet'!$B$166,DO54+DN55-DW54)))</f>
        <v>173.4</v>
      </c>
      <c r="DP55" s="17">
        <f>DO55*VLOOKUP('Données projet'!$B$14,Paramètres!$A$1:$I$89,3,0)*VLOOKUP('Données projet'!$B$14,Paramètres!$A$1:$I$89,5,0)</f>
        <v>165.00744</v>
      </c>
      <c r="DQ55" s="13">
        <f t="shared" si="43"/>
        <v>41.969923817052226</v>
      </c>
      <c r="DR55" s="20">
        <f t="shared" si="16"/>
        <v>360.48557531469936</v>
      </c>
      <c r="DS55" s="59">
        <f t="shared" si="17"/>
        <v>653.81890864803268</v>
      </c>
      <c r="DT55" s="59">
        <f ca="1">AVERAGE(OFFSET($DS$3,0,0,'Données projet'!$E$14+1,1))-AVERAGE(OFFSET($H$3,0,0,'Données projet'!$E$14+1,1))</f>
        <v>448.88533925504049</v>
      </c>
      <c r="DU55" s="59">
        <f t="shared" si="44"/>
        <v>259.66733848378163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18.26070647806954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0.60193460497633999</v>
      </c>
      <c r="ED55" s="22">
        <f t="shared" si="18"/>
        <v>18.862641083045879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300.98794489079791</v>
      </c>
      <c r="EP55" s="59">
        <f t="shared" si="46"/>
        <v>444.94404092890767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137.00870858218914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3.4920258729859897</v>
      </c>
      <c r="EY55" s="22">
        <f t="shared" si="21"/>
        <v>140.50073445517512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255.79999999999998</v>
      </c>
      <c r="FF55" s="17">
        <f>FE55*VLOOKUP('Données projet'!$B$16,Paramètres!$A$1:$I$89,3,0)*VLOOKUP('Données projet'!$B$16,Paramètres!$A$1:$I$89,5,0)</f>
        <v>207.50495999999998</v>
      </c>
      <c r="FG55" s="13">
        <f t="shared" si="47"/>
        <v>51.389977990194012</v>
      </c>
      <c r="FH55" s="20">
        <f t="shared" si="22"/>
        <v>450.90868366625449</v>
      </c>
      <c r="FI55" s="59">
        <f t="shared" si="23"/>
        <v>744.2420169995878</v>
      </c>
      <c r="FJ55" s="59">
        <f ca="1">AVERAGE(OFFSET($FI$3,0,0,'Données projet'!$E$16+1,1))-AVERAGE(OFFSET($H$3,0,0,'Données projet'!$E$16+1,1))</f>
        <v>358.75637627589799</v>
      </c>
      <c r="FK55" s="59">
        <f t="shared" si="48"/>
        <v>349.64821164483607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>
        <f>FZ55*VLOOKUP('Données projet'!$B$17,Paramètres!$A$1:$I$89,3,0)*VLOOKUP('Données projet'!$B$17,Paramètres!$A$1:$I$89,5,0)</f>
        <v>0</v>
      </c>
      <c r="GB55" s="13" t="e">
        <f t="shared" si="49"/>
        <v>#NUM!</v>
      </c>
      <c r="GC55" s="20" t="e">
        <f t="shared" si="25"/>
        <v>#NUM!</v>
      </c>
      <c r="GD55" s="59" t="e">
        <f t="shared" si="26"/>
        <v>#NUM!</v>
      </c>
      <c r="GE55" s="59">
        <f ca="1">AVERAGE(OFFSET($GD$3,0,0,'Données projet'!$E$17+1,1))-AVERAGE(OFFSET($H$3,0,0,'Données projet'!$E$17+1,1))</f>
        <v>303.49714356858993</v>
      </c>
      <c r="GF55" s="59">
        <f t="shared" si="50"/>
        <v>448.64727935823993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138.28123528728688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3.5244595498248708</v>
      </c>
      <c r="GO55" s="21">
        <f t="shared" si="27"/>
        <v>141.80569483711176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7.7</v>
      </c>
      <c r="N56" s="13">
        <f>IF('Données projet'!$A$36&gt;35,N55+M56-V55,IF(A56&lt;'Données projet'!$A$36,$K$205^A56,IF(A56='Données projet'!$A$36,'Données projet'!$B$36,N55+M56-V55)))</f>
        <v>181.1</v>
      </c>
      <c r="O56" s="13">
        <f>N56*VLOOKUP('Données projet'!$B$9,Paramètres!$A$1:$I$89,3,0)*VLOOKUP('Données projet'!$B$9,Paramètres!$A$1:$I$89,5,0)</f>
        <v>183.6354</v>
      </c>
      <c r="P56" s="13">
        <f t="shared" si="33"/>
        <v>46.130052046378886</v>
      </c>
      <c r="Q56" s="20">
        <f t="shared" si="53"/>
        <v>400.17482898077657</v>
      </c>
      <c r="R56" s="59">
        <f t="shared" si="0"/>
        <v>693.50816231410988</v>
      </c>
      <c r="S56" s="59">
        <f ca="1">AVERAGE(OFFSET($R$3,0,0,'Données projet'!$E$9+1,1))-AVERAGE(OFFSET($H$3,0,0,'Données projet'!$E$9+1,1))</f>
        <v>475.52010215365254</v>
      </c>
      <c r="T56" s="59">
        <f t="shared" si="34"/>
        <v>273.91893734509262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19.076567795537297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0.45354233878073802</v>
      </c>
      <c r="AC56" s="22">
        <f t="shared" si="3"/>
        <v>19.530110134318036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7.7</v>
      </c>
      <c r="AI56" s="13">
        <f>IF('Données projet'!$A$62&gt;35,AI55+AH56-AQ55,IF(A56&lt;'Données projet'!$A$62,$AF$205^A56,IF(A56='Données projet'!$A$62,'Données projet'!$B$62,AI55+AH56-AQ55)))</f>
        <v>181.1</v>
      </c>
      <c r="AJ56" s="13">
        <f>AI56*VLOOKUP('Données projet'!$B$10,Paramètres!$A$1:$I$89,3,0)*VLOOKUP('Données projet'!$B$10,Paramètres!$A$1:$I$89,5,0)</f>
        <v>163.85927999999998</v>
      </c>
      <c r="AK56" s="13">
        <f t="shared" si="35"/>
        <v>41.711775634735801</v>
      </c>
      <c r="AL56" s="20">
        <f t="shared" si="4"/>
        <v>358.03625523049817</v>
      </c>
      <c r="AM56" s="59">
        <f t="shared" si="5"/>
        <v>651.36958856383148</v>
      </c>
      <c r="AN56" s="59">
        <f ca="1">AVERAGE(OFFSET($AM$3,0,0,'Données projet'!$E$10+1,1))-AVERAGE(OFFSET($H$3,0,0,'Données projet'!$E$10+1,1))</f>
        <v>428.8856275972966</v>
      </c>
      <c r="AO56" s="59">
        <f t="shared" si="36"/>
        <v>248.96498044443103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17.022168186787123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0.4046993176812736</v>
      </c>
      <c r="AX56" s="21">
        <f t="shared" si="6"/>
        <v>17.426867504468397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7.7</v>
      </c>
      <c r="BD56" s="12">
        <f>IF('Données projet'!$A$88&gt;35,BD55+BC56-BL55,IF(A56&lt;'Données projet'!$A$88,$BA$205^A56,IF(A56='Données projet'!$A$88,'Données projet'!$B$88,BD55+BC56-BL55)))</f>
        <v>181.1</v>
      </c>
      <c r="BE56" s="13">
        <f>BD56*VLOOKUP('Données projet'!$B$11,Paramètres!$A$1:$I$89,3,0)*VLOOKUP('Données projet'!$B$11,Paramètres!$A$1:$I$89,5,0)</f>
        <v>152.55864</v>
      </c>
      <c r="BF56" s="13">
        <f t="shared" si="37"/>
        <v>39.159472127762854</v>
      </c>
      <c r="BG56" s="20">
        <f t="shared" si="7"/>
        <v>333.90904528918696</v>
      </c>
      <c r="BH56" s="59">
        <f t="shared" si="8"/>
        <v>627.24237862252028</v>
      </c>
      <c r="BI56" s="59">
        <f ca="1">AVERAGE(OFFSET($BH$3,0,0,'Données projet'!$E$11+1,1))-AVERAGE(OFFSET($H$3,0,0,'Données projet'!$E$11+1,1))</f>
        <v>402.18557752041221</v>
      </c>
      <c r="BJ56" s="59">
        <f t="shared" si="38"/>
        <v>234.67565865251817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15.848225553215595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0.37678901991015135</v>
      </c>
      <c r="BS56" s="22">
        <f t="shared" si="9"/>
        <v>16.225014573125748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263.2</v>
      </c>
      <c r="BZ56" s="13">
        <f>BY56*VLOOKUP('Données projet'!$B$12,Paramètres!$A$1:$I$89,3,0)*VLOOKUP('Données projet'!$B$12,Paramètres!$A$1:$I$89,5,0)</f>
        <v>229.93152000000001</v>
      </c>
      <c r="CA56" s="13">
        <f t="shared" si="39"/>
        <v>56.26787429746841</v>
      </c>
      <c r="CB56" s="20">
        <f t="shared" si="10"/>
        <v>498.46394506809082</v>
      </c>
      <c r="CC56" s="59">
        <f t="shared" si="11"/>
        <v>791.79727840142414</v>
      </c>
      <c r="CD56" s="59">
        <f ca="1">AVERAGE(OFFSET($CC$3,0,0,'Données projet'!$E$12+1,1))-AVERAGE(OFFSET($H$3,0,0,'Données projet'!$E$12+1,1))</f>
        <v>383.46266660377637</v>
      </c>
      <c r="CE56" s="59">
        <f t="shared" si="40"/>
        <v>373.1287543230714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67.688439142363393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3.6158113436740591E-4</v>
      </c>
      <c r="CN56" s="22">
        <f t="shared" si="12"/>
        <v>67.688800723497764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123.79999999999995</v>
      </c>
      <c r="CU56" s="17">
        <f>CT56*VLOOKUP('Données projet'!$B$13,Paramètres!$A$1:$I$89,3,0)*VLOOKUP('Données projet'!$B$13,Paramètres!$A$1:$I$89,5,0)</f>
        <v>140.98343999999994</v>
      </c>
      <c r="CV56" s="13">
        <f t="shared" si="41"/>
        <v>36.522205922710093</v>
      </c>
      <c r="CW56" s="20">
        <f t="shared" si="13"/>
        <v>309.15566664872</v>
      </c>
      <c r="CX56" s="59">
        <f t="shared" si="14"/>
        <v>602.48899998205331</v>
      </c>
      <c r="CY56" s="59">
        <f ca="1">AVERAGE(OFFSET($CX$3,0,0,'Données projet'!$E$13+1,1))-AVERAGE(OFFSET($H$3,0,0,'Données projet'!$E$13+1,1))</f>
        <v>398.97653653651656</v>
      </c>
      <c r="CZ56" s="59">
        <f t="shared" si="42"/>
        <v>174.32967064896349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10.957424346805251</v>
      </c>
      <c r="DI56" s="22">
        <f t="shared" si="15"/>
        <v>10.957424346805251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7.7</v>
      </c>
      <c r="DO56" s="12">
        <f>IF('Données projet'!$A$166&gt;35,DO55+DN56-DW55,IF(A56&lt;'Données projet'!$A$166,$DL$205^A56,IF(A56='Données projet'!$A$166,'Données projet'!$B$166,DO55+DN56-DW55)))</f>
        <v>181.1</v>
      </c>
      <c r="DP56" s="17">
        <f>DO56*VLOOKUP('Données projet'!$B$14,Paramètres!$A$1:$I$89,3,0)*VLOOKUP('Données projet'!$B$14,Paramètres!$A$1:$I$89,5,0)</f>
        <v>172.33475999999999</v>
      </c>
      <c r="DQ56" s="13">
        <f t="shared" si="43"/>
        <v>43.612516311707225</v>
      </c>
      <c r="DR56" s="20">
        <f t="shared" si="16"/>
        <v>376.10817290955674</v>
      </c>
      <c r="DS56" s="59">
        <f t="shared" si="17"/>
        <v>669.44150624289</v>
      </c>
      <c r="DT56" s="59">
        <f ca="1">AVERAGE(OFFSET($DS$3,0,0,'Données projet'!$E$14+1,1))-AVERAGE(OFFSET($H$3,0,0,'Données projet'!$E$14+1,1))</f>
        <v>448.88533925504049</v>
      </c>
      <c r="DU56" s="59">
        <f t="shared" si="44"/>
        <v>259.66733848378163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17.902625161965769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0.42563204100961577</v>
      </c>
      <c r="ED56" s="22">
        <f t="shared" si="18"/>
        <v>18.328257202975387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300.98794489079791</v>
      </c>
      <c r="EP56" s="59">
        <f t="shared" si="46"/>
        <v>444.94404092890767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134.32205137395309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2.4692351748672667</v>
      </c>
      <c r="EY56" s="22">
        <f t="shared" si="21"/>
        <v>136.79128654882035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263.2</v>
      </c>
      <c r="FF56" s="17">
        <f>FE56*VLOOKUP('Données projet'!$B$16,Paramètres!$A$1:$I$89,3,0)*VLOOKUP('Données projet'!$B$16,Paramètres!$A$1:$I$89,5,0)</f>
        <v>213.50784000000002</v>
      </c>
      <c r="FG56" s="13">
        <f t="shared" si="47"/>
        <v>52.701396365805124</v>
      </c>
      <c r="FH56" s="20">
        <f t="shared" si="22"/>
        <v>463.6477533371106</v>
      </c>
      <c r="FI56" s="59">
        <f t="shared" si="23"/>
        <v>756.98108667044391</v>
      </c>
      <c r="FJ56" s="59">
        <f ca="1">AVERAGE(OFFSET($FI$3,0,0,'Données projet'!$E$16+1,1))-AVERAGE(OFFSET($H$3,0,0,'Données projet'!$E$16+1,1))</f>
        <v>358.75637627589799</v>
      </c>
      <c r="FK56" s="59">
        <f t="shared" si="48"/>
        <v>349.64821164483607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>
        <f>FZ56*VLOOKUP('Données projet'!$B$17,Paramètres!$A$1:$I$89,3,0)*VLOOKUP('Données projet'!$B$17,Paramètres!$A$1:$I$89,5,0)</f>
        <v>0</v>
      </c>
      <c r="GB56" s="13" t="e">
        <f t="shared" si="49"/>
        <v>#NUM!</v>
      </c>
      <c r="GC56" s="20" t="e">
        <f t="shared" si="25"/>
        <v>#NUM!</v>
      </c>
      <c r="GD56" s="59" t="e">
        <f t="shared" si="26"/>
        <v>#NUM!</v>
      </c>
      <c r="GE56" s="59">
        <f ca="1">AVERAGE(OFFSET($GD$3,0,0,'Données projet'!$E$17+1,1))-AVERAGE(OFFSET($H$3,0,0,'Données projet'!$E$17+1,1))</f>
        <v>303.49714356858993</v>
      </c>
      <c r="GF56" s="59">
        <f t="shared" si="50"/>
        <v>448.64727935823993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135.56962460652849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2.4921692476988531</v>
      </c>
      <c r="GO56" s="21">
        <f t="shared" si="27"/>
        <v>138.06179385422735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7.7</v>
      </c>
      <c r="N57" s="13">
        <f>IF('Données projet'!$A$36&gt;35,N56+M57-V56,IF(A57&lt;'Données projet'!$A$36,$K$205^A57,IF(A57='Données projet'!$A$36,'Données projet'!$B$36,N56+M57-V56)))</f>
        <v>188.79999999999998</v>
      </c>
      <c r="O57" s="13">
        <f>N57*VLOOKUP('Données projet'!$B$9,Paramètres!$A$1:$I$89,3,0)*VLOOKUP('Données projet'!$B$9,Paramètres!$A$1:$I$89,5,0)</f>
        <v>191.44320000000002</v>
      </c>
      <c r="P57" s="13">
        <f t="shared" si="33"/>
        <v>47.858883224170206</v>
      </c>
      <c r="Q57" s="20">
        <f t="shared" si="53"/>
        <v>416.78446161542979</v>
      </c>
      <c r="R57" s="59">
        <f t="shared" si="0"/>
        <v>710.11779494876305</v>
      </c>
      <c r="S57" s="59">
        <f ca="1">AVERAGE(OFFSET($R$3,0,0,'Données projet'!$E$9+1,1))-AVERAGE(OFFSET($H$3,0,0,'Données projet'!$E$9+1,1))</f>
        <v>475.52010215365254</v>
      </c>
      <c r="T57" s="59">
        <f t="shared" si="34"/>
        <v>273.91893734509262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18.702487936624252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0.32070286330706632</v>
      </c>
      <c r="AC57" s="22">
        <f t="shared" si="3"/>
        <v>19.023190799931317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7.7</v>
      </c>
      <c r="AI57" s="13">
        <f>IF('Données projet'!$A$62&gt;35,AI56+AH57-AQ56,IF(A57&lt;'Données projet'!$A$62,$AF$205^A57,IF(A57='Données projet'!$A$62,'Données projet'!$B$62,AI56+AH57-AQ56)))</f>
        <v>188.79999999999998</v>
      </c>
      <c r="AJ57" s="13">
        <f>AI57*VLOOKUP('Données projet'!$B$10,Paramètres!$A$1:$I$89,3,0)*VLOOKUP('Données projet'!$B$10,Paramètres!$A$1:$I$89,5,0)</f>
        <v>170.82623999999996</v>
      </c>
      <c r="AK57" s="13">
        <f t="shared" si="35"/>
        <v>43.27502160995963</v>
      </c>
      <c r="AL57" s="20">
        <f t="shared" si="4"/>
        <v>372.89303063734627</v>
      </c>
      <c r="AM57" s="59">
        <f t="shared" si="5"/>
        <v>666.22636397067959</v>
      </c>
      <c r="AN57" s="59">
        <f ca="1">AVERAGE(OFFSET($AM$3,0,0,'Données projet'!$E$10+1,1))-AVERAGE(OFFSET($H$3,0,0,'Données projet'!$E$10+1,1))</f>
        <v>428.8856275972966</v>
      </c>
      <c r="AO57" s="59">
        <f t="shared" si="36"/>
        <v>248.96498044443103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16.688373851141634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0.28616563187399741</v>
      </c>
      <c r="AX57" s="21">
        <f t="shared" si="6"/>
        <v>16.974539483015633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7.7</v>
      </c>
      <c r="BD57" s="12">
        <f>IF('Données projet'!$A$88&gt;35,BD56+BC57-BL56,IF(A57&lt;'Données projet'!$A$88,$BA$205^A57,IF(A57='Données projet'!$A$88,'Données projet'!$B$88,BD56+BC57-BL56)))</f>
        <v>188.79999999999998</v>
      </c>
      <c r="BE57" s="13">
        <f>BD57*VLOOKUP('Données projet'!$B$11,Paramètres!$A$1:$I$89,3,0)*VLOOKUP('Données projet'!$B$11,Paramètres!$A$1:$I$89,5,0)</f>
        <v>159.04512</v>
      </c>
      <c r="BF57" s="13">
        <f t="shared" si="37"/>
        <v>40.627064582509341</v>
      </c>
      <c r="BG57" s="20">
        <f t="shared" si="7"/>
        <v>347.76238814787047</v>
      </c>
      <c r="BH57" s="59">
        <f t="shared" si="8"/>
        <v>641.09572148120378</v>
      </c>
      <c r="BI57" s="59">
        <f ca="1">AVERAGE(OFFSET($BH$3,0,0,'Données projet'!$E$11+1,1))-AVERAGE(OFFSET($H$3,0,0,'Données projet'!$E$11+1,1))</f>
        <v>402.18557752041221</v>
      </c>
      <c r="BJ57" s="59">
        <f t="shared" si="38"/>
        <v>234.67565865251817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15.537451516580141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0.26643007105510108</v>
      </c>
      <c r="BS57" s="22">
        <f t="shared" si="9"/>
        <v>15.803881587635242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270.59999999999997</v>
      </c>
      <c r="BZ57" s="13">
        <f>BY57*VLOOKUP('Données projet'!$B$12,Paramètres!$A$1:$I$89,3,0)*VLOOKUP('Données projet'!$B$12,Paramètres!$A$1:$I$89,5,0)</f>
        <v>236.39616000000001</v>
      </c>
      <c r="CA57" s="13">
        <f t="shared" si="39"/>
        <v>57.663465301516538</v>
      </c>
      <c r="CB57" s="20">
        <f t="shared" si="10"/>
        <v>512.15384740014133</v>
      </c>
      <c r="CC57" s="59">
        <f t="shared" si="11"/>
        <v>805.48718073347459</v>
      </c>
      <c r="CD57" s="59">
        <f ca="1">AVERAGE(OFFSET($CC$3,0,0,'Données projet'!$E$12+1,1))-AVERAGE(OFFSET($H$3,0,0,'Données projet'!$E$12+1,1))</f>
        <v>383.46266660377637</v>
      </c>
      <c r="CE57" s="59">
        <f t="shared" si="40"/>
        <v>373.1287543230714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66.361110136652883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2.5567647206031693E-4</v>
      </c>
      <c r="CN57" s="22">
        <f t="shared" si="12"/>
        <v>66.361365813124948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129.39999999999995</v>
      </c>
      <c r="CU57" s="17">
        <f>CT57*VLOOKUP('Données projet'!$B$13,Paramètres!$A$1:$I$89,3,0)*VLOOKUP('Données projet'!$B$13,Paramètres!$A$1:$I$89,5,0)</f>
        <v>147.36071999999993</v>
      </c>
      <c r="CV57" s="13">
        <f t="shared" si="41"/>
        <v>37.978181505546587</v>
      </c>
      <c r="CW57" s="20">
        <f t="shared" si="13"/>
        <v>322.79858678882687</v>
      </c>
      <c r="CX57" s="59">
        <f t="shared" si="14"/>
        <v>616.13192012216018</v>
      </c>
      <c r="CY57" s="59">
        <f ca="1">AVERAGE(OFFSET($CX$3,0,0,'Données projet'!$E$13+1,1))-AVERAGE(OFFSET($H$3,0,0,'Données projet'!$E$13+1,1))</f>
        <v>398.97653653651656</v>
      </c>
      <c r="CZ57" s="59">
        <f t="shared" si="42"/>
        <v>174.32967064896349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7.7480690599645694</v>
      </c>
      <c r="DI57" s="22">
        <f t="shared" si="15"/>
        <v>7.7480690599645694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7.7</v>
      </c>
      <c r="DO57" s="12">
        <f>IF('Données projet'!$A$166&gt;35,DO56+DN57-DW56,IF(A57&lt;'Données projet'!$A$166,$DL$205^A57,IF(A57='Données projet'!$A$166,'Données projet'!$B$166,DO56+DN57-DW56)))</f>
        <v>188.79999999999998</v>
      </c>
      <c r="DP57" s="17">
        <f>DO57*VLOOKUP('Données projet'!$B$14,Paramètres!$A$1:$I$89,3,0)*VLOOKUP('Données projet'!$B$14,Paramètres!$A$1:$I$89,5,0)</f>
        <v>179.66208</v>
      </c>
      <c r="DQ57" s="13">
        <f t="shared" si="43"/>
        <v>45.246996972292827</v>
      </c>
      <c r="DR57" s="20">
        <f t="shared" si="16"/>
        <v>391.71664239340998</v>
      </c>
      <c r="DS57" s="59">
        <f t="shared" si="17"/>
        <v>685.04997572674324</v>
      </c>
      <c r="DT57" s="59">
        <f ca="1">AVERAGE(OFFSET($DS$3,0,0,'Données projet'!$E$14+1,1))-AVERAGE(OFFSET($H$3,0,0,'Données projet'!$E$14+1,1))</f>
        <v>448.88533925504049</v>
      </c>
      <c r="DU57" s="59">
        <f t="shared" si="44"/>
        <v>259.66733848378163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17.551565602062755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0.30096730248817</v>
      </c>
      <c r="ED57" s="22">
        <f t="shared" si="18"/>
        <v>17.852532904550927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300.98794489079791</v>
      </c>
      <c r="EP57" s="59">
        <f t="shared" si="46"/>
        <v>444.94404092890767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131.68807787487145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1.7460129364929948</v>
      </c>
      <c r="EY57" s="22">
        <f t="shared" si="21"/>
        <v>133.43409081136446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270.59999999999997</v>
      </c>
      <c r="FF57" s="17">
        <f>FE57*VLOOKUP('Données projet'!$B$16,Paramètres!$A$1:$I$89,3,0)*VLOOKUP('Données projet'!$B$16,Paramètres!$A$1:$I$89,5,0)</f>
        <v>219.51071999999999</v>
      </c>
      <c r="FG57" s="13">
        <f t="shared" si="47"/>
        <v>54.008529353983498</v>
      </c>
      <c r="FH57" s="20">
        <f t="shared" si="22"/>
        <v>476.3793592915211</v>
      </c>
      <c r="FI57" s="59">
        <f t="shared" si="23"/>
        <v>769.71269262485441</v>
      </c>
      <c r="FJ57" s="59">
        <f ca="1">AVERAGE(OFFSET($FI$3,0,0,'Données projet'!$E$16+1,1))-AVERAGE(OFFSET($H$3,0,0,'Données projet'!$E$16+1,1))</f>
        <v>358.75637627589799</v>
      </c>
      <c r="FK57" s="59">
        <f t="shared" si="48"/>
        <v>349.64821164483607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>
        <f>FZ57*VLOOKUP('Données projet'!$B$17,Paramètres!$A$1:$I$89,3,0)*VLOOKUP('Données projet'!$B$17,Paramètres!$A$1:$I$89,5,0)</f>
        <v>0</v>
      </c>
      <c r="GB57" s="13" t="e">
        <f t="shared" si="49"/>
        <v>#NUM!</v>
      </c>
      <c r="GC57" s="20" t="e">
        <f t="shared" si="25"/>
        <v>#NUM!</v>
      </c>
      <c r="GD57" s="59" t="e">
        <f t="shared" si="26"/>
        <v>#NUM!</v>
      </c>
      <c r="GE57" s="59">
        <f ca="1">AVERAGE(OFFSET($GD$3,0,0,'Données projet'!$E$17+1,1))-AVERAGE(OFFSET($H$3,0,0,'Données projet'!$E$17+1,1))</f>
        <v>303.49714356858993</v>
      </c>
      <c r="GF57" s="59">
        <f t="shared" si="50"/>
        <v>448.64727935823993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132.9111869573006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1.7622297749124358</v>
      </c>
      <c r="GO57" s="21">
        <f t="shared" si="27"/>
        <v>134.67341673221304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7.7</v>
      </c>
      <c r="N58" s="13">
        <f>IF('Données projet'!$A$36&gt;35,N57+M58-V57,IF(A58&lt;'Données projet'!$A$36,$K$205^A58,IF(A58='Données projet'!$A$36,'Données projet'!$B$36,N57+M58-V57)))</f>
        <v>196.49999999999997</v>
      </c>
      <c r="O58" s="13">
        <f>N58*VLOOKUP('Données projet'!$B$9,Paramètres!$A$1:$I$89,3,0)*VLOOKUP('Données projet'!$B$9,Paramètres!$A$1:$I$89,5,0)</f>
        <v>199.25099999999998</v>
      </c>
      <c r="P58" s="13">
        <f t="shared" si="33"/>
        <v>49.579524267565603</v>
      </c>
      <c r="Q58" s="20">
        <f t="shared" si="53"/>
        <v>433.37982976601</v>
      </c>
      <c r="R58" s="59">
        <f t="shared" si="0"/>
        <v>726.71316309934332</v>
      </c>
      <c r="S58" s="59">
        <f ca="1">AVERAGE(OFFSET($R$3,0,0,'Données projet'!$E$9+1,1))-AVERAGE(OFFSET($H$3,0,0,'Données projet'!$E$9+1,1))</f>
        <v>475.52010215365254</v>
      </c>
      <c r="T58" s="59">
        <f t="shared" si="34"/>
        <v>273.91893734509262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18.335743555578304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0.22677116939036901</v>
      </c>
      <c r="AC58" s="22">
        <f t="shared" si="3"/>
        <v>18.562514724968672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</v>
      </c>
      <c r="AI58" s="13">
        <f>IF('Données projet'!$A$62&gt;35,AI57+AH58-AQ57,IF(A58&lt;'Données projet'!$A$62,$AF$205^A58,IF(A58='Données projet'!$A$62,'Données projet'!$B$62,AI57+AH58-AQ57)))</f>
        <v>196.49999999999997</v>
      </c>
      <c r="AJ58" s="13">
        <f>AI58*VLOOKUP('Données projet'!$B$10,Paramètres!$A$1:$I$89,3,0)*VLOOKUP('Données projet'!$B$10,Paramètres!$A$1:$I$89,5,0)</f>
        <v>177.79319999999996</v>
      </c>
      <c r="AK58" s="13">
        <f t="shared" si="35"/>
        <v>44.830861891212081</v>
      </c>
      <c r="AL58" s="20">
        <f t="shared" si="4"/>
        <v>387.73690779386089</v>
      </c>
      <c r="AM58" s="59">
        <f t="shared" si="5"/>
        <v>681.07024112719421</v>
      </c>
      <c r="AN58" s="59">
        <f ca="1">AVERAGE(OFFSET($AM$3,0,0,'Données projet'!$E$10+1,1))-AVERAGE(OFFSET($H$3,0,0,'Données projet'!$E$10+1,1))</f>
        <v>428.8856275972966</v>
      </c>
      <c r="AO58" s="59">
        <f t="shared" si="36"/>
        <v>248.96498044443103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16.361125018823714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0.2023496588406368</v>
      </c>
      <c r="AX58" s="21">
        <f t="shared" si="6"/>
        <v>16.563474677664349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7.7</v>
      </c>
      <c r="BD58" s="12">
        <f>IF('Données projet'!$A$88&gt;35,BD57+BC58-BL57,IF(A58&lt;'Données projet'!$A$88,$BA$205^A58,IF(A58='Données projet'!$A$88,'Données projet'!$B$88,BD57+BC58-BL57)))</f>
        <v>196.49999999999997</v>
      </c>
      <c r="BE58" s="13">
        <f>BD58*VLOOKUP('Données projet'!$B$11,Paramètres!$A$1:$I$89,3,0)*VLOOKUP('Données projet'!$B$11,Paramètres!$A$1:$I$89,5,0)</f>
        <v>165.53159999999997</v>
      </c>
      <c r="BF58" s="13">
        <f t="shared" si="37"/>
        <v>42.087704490588905</v>
      </c>
      <c r="BG58" s="20">
        <f t="shared" si="7"/>
        <v>361.60362198777563</v>
      </c>
      <c r="BH58" s="59">
        <f t="shared" si="8"/>
        <v>654.93695532110894</v>
      </c>
      <c r="BI58" s="59">
        <f ca="1">AVERAGE(OFFSET($BH$3,0,0,'Données projet'!$E$11+1,1))-AVERAGE(OFFSET($H$3,0,0,'Données projet'!$E$11+1,1))</f>
        <v>402.18557752041221</v>
      </c>
      <c r="BJ58" s="59">
        <f t="shared" si="38"/>
        <v>234.67565865251817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15.232771569249662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0.18839450995507567</v>
      </c>
      <c r="BS58" s="22">
        <f t="shared" si="9"/>
        <v>15.421166079204738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278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277.99999999999994</v>
      </c>
      <c r="BZ58" s="13">
        <f>BY58*VLOOKUP('Données projet'!$B$12,Paramètres!$A$1:$I$89,3,0)*VLOOKUP('Données projet'!$B$12,Paramètres!$A$1:$I$89,5,0)</f>
        <v>242.86079999999998</v>
      </c>
      <c r="CA58" s="13">
        <f t="shared" si="39"/>
        <v>59.054620410700608</v>
      </c>
      <c r="CB58" s="20">
        <f t="shared" si="10"/>
        <v>525.83602388197016</v>
      </c>
      <c r="CC58" s="59">
        <f t="shared" si="11"/>
        <v>819.16935721530353</v>
      </c>
      <c r="CD58" s="59">
        <f ca="1">AVERAGE(OFFSET($CC$3,0,0,'Données projet'!$E$12+1,1))-AVERAGE(OFFSET($H$3,0,0,'Données projet'!$E$12+1,1))</f>
        <v>383.46266660377637</v>
      </c>
      <c r="CE58" s="59">
        <f t="shared" si="40"/>
        <v>373.1287543230714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73.249275314942281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1.8079056718370295E-4</v>
      </c>
      <c r="CN58" s="22">
        <f t="shared" si="12"/>
        <v>73.249456105509466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134.99999999999994</v>
      </c>
      <c r="CU58" s="17">
        <f>CT58*VLOOKUP('Données projet'!$B$13,Paramètres!$A$1:$I$89,3,0)*VLOOKUP('Données projet'!$B$13,Paramètres!$A$1:$I$89,5,0)</f>
        <v>153.73799999999994</v>
      </c>
      <c r="CV58" s="13">
        <f t="shared" si="41"/>
        <v>39.426838781722438</v>
      </c>
      <c r="CW58" s="20">
        <f t="shared" si="13"/>
        <v>336.42876087816643</v>
      </c>
      <c r="CX58" s="59">
        <f t="shared" si="14"/>
        <v>629.76209421149974</v>
      </c>
      <c r="CY58" s="59">
        <f ca="1">AVERAGE(OFFSET($CX$3,0,0,'Données projet'!$E$13+1,1))-AVERAGE(OFFSET($H$3,0,0,'Données projet'!$E$13+1,1))</f>
        <v>398.97653653651656</v>
      </c>
      <c r="CZ58" s="59">
        <f t="shared" si="42"/>
        <v>174.32967064896349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5.4787121734026263</v>
      </c>
      <c r="DI58" s="22">
        <f t="shared" si="15"/>
        <v>5.4787121734026263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7.7</v>
      </c>
      <c r="DO58" s="12">
        <f>IF('Données projet'!$A$166&gt;35,DO57+DN58-DW57,IF(A58&lt;'Données projet'!$A$166,$DL$205^A58,IF(A58='Données projet'!$A$166,'Données projet'!$B$166,DO57+DN58-DW57)))</f>
        <v>196.49999999999997</v>
      </c>
      <c r="DP58" s="17">
        <f>DO58*VLOOKUP('Données projet'!$B$14,Paramètres!$A$1:$I$89,3,0)*VLOOKUP('Données projet'!$B$14,Paramètres!$A$1:$I$89,5,0)</f>
        <v>186.98939999999999</v>
      </c>
      <c r="DQ58" s="13">
        <f t="shared" si="43"/>
        <v>46.873734472962205</v>
      </c>
      <c r="DR58" s="20">
        <f t="shared" si="16"/>
        <v>407.31162587374251</v>
      </c>
      <c r="DS58" s="59">
        <f t="shared" si="17"/>
        <v>700.64495920707577</v>
      </c>
      <c r="DT58" s="59">
        <f ca="1">AVERAGE(OFFSET($DS$3,0,0,'Données projet'!$E$14+1,1))-AVERAGE(OFFSET($H$3,0,0,'Données projet'!$E$14+1,1))</f>
        <v>448.88533925504049</v>
      </c>
      <c r="DU58" s="59">
        <f t="shared" si="44"/>
        <v>259.66733848378163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17.207390106004251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0.21281602050480788</v>
      </c>
      <c r="ED58" s="22">
        <f t="shared" si="18"/>
        <v>17.420206126509058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300.98794489079791</v>
      </c>
      <c r="EP58" s="59">
        <f t="shared" si="46"/>
        <v>444.94404092890767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129.10575498954162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1.2346175874336334</v>
      </c>
      <c r="EY58" s="22">
        <f t="shared" si="21"/>
        <v>130.34037257697526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278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277.99999999999994</v>
      </c>
      <c r="FF58" s="17">
        <f>FE58*VLOOKUP('Données projet'!$B$16,Paramètres!$A$1:$I$89,3,0)*VLOOKUP('Données projet'!$B$16,Paramètres!$A$1:$I$89,5,0)</f>
        <v>225.51359999999997</v>
      </c>
      <c r="FG58" s="13">
        <f t="shared" si="47"/>
        <v>55.311507611662591</v>
      </c>
      <c r="FH58" s="20">
        <f t="shared" si="22"/>
        <v>489.1037290903123</v>
      </c>
      <c r="FI58" s="59">
        <f t="shared" si="23"/>
        <v>782.43706242364556</v>
      </c>
      <c r="FJ58" s="59">
        <f ca="1">AVERAGE(OFFSET($FI$3,0,0,'Données projet'!$E$16+1,1))-AVERAGE(OFFSET($H$3,0,0,'Données projet'!$E$16+1,1))</f>
        <v>358.75637627589799</v>
      </c>
      <c r="FK58" s="59">
        <f t="shared" si="48"/>
        <v>349.64821164483607</v>
      </c>
      <c r="FL58" s="15">
        <f>IF(ISNA(VLOOKUP(A58,'Données projet'!$A$217:$I$237,3,0)),0,VLOOKUP(A58,'Données projet'!$A$217:$I$237,3,0))</f>
        <v>10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>
        <f>FZ58*VLOOKUP('Données projet'!$B$17,Paramètres!$A$1:$I$89,3,0)*VLOOKUP('Données projet'!$B$17,Paramètres!$A$1:$I$89,5,0)</f>
        <v>0</v>
      </c>
      <c r="GB58" s="13" t="e">
        <f t="shared" si="49"/>
        <v>#NUM!</v>
      </c>
      <c r="GC58" s="20" t="e">
        <f t="shared" si="25"/>
        <v>#NUM!</v>
      </c>
      <c r="GD58" s="59" t="e">
        <f t="shared" si="26"/>
        <v>#NUM!</v>
      </c>
      <c r="GE58" s="59">
        <f ca="1">AVERAGE(OFFSET($GD$3,0,0,'Données projet'!$E$17+1,1))-AVERAGE(OFFSET($H$3,0,0,'Données projet'!$E$17+1,1))</f>
        <v>303.49714356858993</v>
      </c>
      <c r="GF58" s="59">
        <f t="shared" si="50"/>
        <v>448.64727935823993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130.30487964888721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1.2460846238494268</v>
      </c>
      <c r="GO58" s="21">
        <f t="shared" si="27"/>
        <v>131.55096427273662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7.7</v>
      </c>
      <c r="N59" s="13">
        <f>IF('Données projet'!$A$36&gt;35,N58+M59-V58,IF(A59&lt;'Données projet'!$A$36,$K$205^A59,IF(A59='Données projet'!$A$36,'Données projet'!$B$36,N58+M59-V58)))</f>
        <v>204.19999999999996</v>
      </c>
      <c r="O59" s="13">
        <f>N59*VLOOKUP('Données projet'!$B$9,Paramètres!$A$1:$I$89,3,0)*VLOOKUP('Données projet'!$B$9,Paramètres!$A$1:$I$89,5,0)</f>
        <v>207.05879999999999</v>
      </c>
      <c r="P59" s="13">
        <f t="shared" si="33"/>
        <v>51.292332840714117</v>
      </c>
      <c r="Q59" s="20">
        <f t="shared" si="53"/>
        <v>449.96155636424373</v>
      </c>
      <c r="R59" s="59">
        <f t="shared" si="0"/>
        <v>743.29488969757699</v>
      </c>
      <c r="S59" s="59">
        <f ca="1">AVERAGE(OFFSET($R$3,0,0,'Données projet'!$E$9+1,1))-AVERAGE(OFFSET($H$3,0,0,'Données projet'!$E$9+1,1))</f>
        <v>475.52010215365254</v>
      </c>
      <c r="T59" s="59">
        <f t="shared" si="34"/>
        <v>273.91893734509262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17.976190808152683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0.16035143165353316</v>
      </c>
      <c r="AC59" s="22">
        <f t="shared" si="3"/>
        <v>18.136542239806218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</v>
      </c>
      <c r="AI59" s="13">
        <f>IF('Données projet'!$A$62&gt;35,AI58+AH59-AQ58,IF(A59&lt;'Données projet'!$A$62,$AF$205^A59,IF(A59='Données projet'!$A$62,'Données projet'!$B$62,AI58+AH59-AQ58)))</f>
        <v>204.19999999999996</v>
      </c>
      <c r="AJ59" s="13">
        <f>AI59*VLOOKUP('Données projet'!$B$10,Paramètres!$A$1:$I$89,3,0)*VLOOKUP('Données projet'!$B$10,Paramètres!$A$1:$I$89,5,0)</f>
        <v>184.76015999999996</v>
      </c>
      <c r="AK59" s="13">
        <f t="shared" si="35"/>
        <v>46.379619886034874</v>
      </c>
      <c r="AL59" s="20">
        <f t="shared" si="4"/>
        <v>402.56844996817728</v>
      </c>
      <c r="AM59" s="59">
        <f t="shared" si="5"/>
        <v>695.90178330151059</v>
      </c>
      <c r="AN59" s="59">
        <f ca="1">AVERAGE(OFFSET($AM$3,0,0,'Données projet'!$E$10+1,1))-AVERAGE(OFFSET($H$3,0,0,'Données projet'!$E$10+1,1))</f>
        <v>428.8856275972966</v>
      </c>
      <c r="AO59" s="59">
        <f t="shared" si="36"/>
        <v>248.96498044443103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16.040293336505467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0.1430828159369987</v>
      </c>
      <c r="AX59" s="21">
        <f t="shared" si="6"/>
        <v>16.183376152442467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7.7</v>
      </c>
      <c r="BD59" s="12">
        <f>IF('Données projet'!$A$88&gt;35,BD58+BC59-BL58,IF(A59&lt;'Données projet'!$A$88,$BA$205^A59,IF(A59='Données projet'!$A$88,'Données projet'!$B$88,BD58+BC59-BL58)))</f>
        <v>204.19999999999996</v>
      </c>
      <c r="BE59" s="13">
        <f>BD59*VLOOKUP('Données projet'!$B$11,Paramètres!$A$1:$I$89,3,0)*VLOOKUP('Données projet'!$B$11,Paramètres!$A$1:$I$89,5,0)</f>
        <v>172.01808</v>
      </c>
      <c r="BF59" s="13">
        <f t="shared" si="37"/>
        <v>43.541695470546316</v>
      </c>
      <c r="BG59" s="20">
        <f t="shared" si="7"/>
        <v>375.43327561120145</v>
      </c>
      <c r="BH59" s="59">
        <f t="shared" si="8"/>
        <v>668.76660894453471</v>
      </c>
      <c r="BI59" s="59">
        <f ca="1">AVERAGE(OFFSET($BH$3,0,0,'Données projet'!$E$11+1,1))-AVERAGE(OFFSET($H$3,0,0,'Données projet'!$E$11+1,1))</f>
        <v>402.18557752041221</v>
      </c>
      <c r="BJ59" s="59">
        <f t="shared" si="38"/>
        <v>234.67565865251817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14.934066209849917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0.13321503552755054</v>
      </c>
      <c r="BS59" s="22">
        <f t="shared" si="9"/>
        <v>15.067281245377467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6.4</v>
      </c>
      <c r="BY59" s="12">
        <f>IF('Données projet'!$A$114&gt;35,BY58+BX59-CG58,IF(A59&lt;'Données projet'!$A$114,$BV$205^A59,IF(A59='Données projet'!$A$114,'Données projet'!$B$114,BY58+BX59-CG58)))</f>
        <v>268.39999999999992</v>
      </c>
      <c r="BZ59" s="13">
        <f>BY59*VLOOKUP('Données projet'!$B$12,Paramètres!$A$1:$I$89,3,0)*VLOOKUP('Données projet'!$B$12,Paramètres!$A$1:$I$89,5,0)</f>
        <v>234.47423999999998</v>
      </c>
      <c r="CA59" s="13">
        <f t="shared" si="39"/>
        <v>57.249029367164567</v>
      </c>
      <c r="CB59" s="20">
        <f t="shared" si="10"/>
        <v>508.08469414781166</v>
      </c>
      <c r="CC59" s="59">
        <f t="shared" si="11"/>
        <v>801.41802748114492</v>
      </c>
      <c r="CD59" s="59">
        <f ca="1">AVERAGE(OFFSET($CC$3,0,0,'Données projet'!$E$12+1,1))-AVERAGE(OFFSET($H$3,0,0,'Données projet'!$E$12+1,1))</f>
        <v>383.46266660377637</v>
      </c>
      <c r="CE59" s="59">
        <f t="shared" si="40"/>
        <v>373.1287543230714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71.812901703662661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1.2783823603015846E-4</v>
      </c>
      <c r="CN59" s="22">
        <f t="shared" si="12"/>
        <v>71.813029541898686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5.6</v>
      </c>
      <c r="CT59" s="12">
        <f>IF('Données projet'!$A$140&gt;35,CT58+CS59-DB58,IF(A59&lt;'Données projet'!$A$140,$CQ$205^A59,IF(A59='Données projet'!$A$140,'Données projet'!$B$140,CT58+CS59-DB58)))</f>
        <v>140.59999999999994</v>
      </c>
      <c r="CU59" s="17">
        <f>CT59*VLOOKUP('Données projet'!$B$13,Paramètres!$A$1:$I$89,3,0)*VLOOKUP('Données projet'!$B$13,Paramètres!$A$1:$I$89,5,0)</f>
        <v>160.11527999999993</v>
      </c>
      <c r="CV59" s="13">
        <f t="shared" si="41"/>
        <v>40.868516042440028</v>
      </c>
      <c r="CW59" s="20">
        <f t="shared" si="13"/>
        <v>350.04677810724957</v>
      </c>
      <c r="CX59" s="59">
        <f t="shared" si="14"/>
        <v>643.38011144058282</v>
      </c>
      <c r="CY59" s="59">
        <f ca="1">AVERAGE(OFFSET($CX$3,0,0,'Données projet'!$E$13+1,1))-AVERAGE(OFFSET($H$3,0,0,'Données projet'!$E$13+1,1))</f>
        <v>398.97653653651656</v>
      </c>
      <c r="CZ59" s="59">
        <f t="shared" si="42"/>
        <v>174.32967064896349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3.8740345299822851</v>
      </c>
      <c r="DI59" s="22">
        <f t="shared" si="15"/>
        <v>3.8740345299822851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7.7</v>
      </c>
      <c r="DO59" s="12">
        <f>IF('Données projet'!$A$166&gt;35,DO58+DN59-DW58,IF(A59&lt;'Données projet'!$A$166,$DL$205^A59,IF(A59='Données projet'!$A$166,'Données projet'!$B$166,DO58+DN59-DW58)))</f>
        <v>204.19999999999996</v>
      </c>
      <c r="DP59" s="17">
        <f>DO59*VLOOKUP('Données projet'!$B$14,Paramètres!$A$1:$I$89,3,0)*VLOOKUP('Données projet'!$B$14,Paramètres!$A$1:$I$89,5,0)</f>
        <v>194.31671999999995</v>
      </c>
      <c r="DQ59" s="13">
        <f t="shared" si="43"/>
        <v>48.493066958435421</v>
      </c>
      <c r="DR59" s="20">
        <f t="shared" si="16"/>
        <v>422.8937122859416</v>
      </c>
      <c r="DS59" s="59">
        <f t="shared" si="17"/>
        <v>716.22704561927492</v>
      </c>
      <c r="DT59" s="59">
        <f ca="1">AVERAGE(OFFSET($DS$3,0,0,'Données projet'!$E$14+1,1))-AVERAGE(OFFSET($H$3,0,0,'Données projet'!$E$14+1,1))</f>
        <v>448.88533925504049</v>
      </c>
      <c r="DU59" s="59">
        <f t="shared" si="44"/>
        <v>259.66733848378163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16.869963681497129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0.150483651244085</v>
      </c>
      <c r="ED59" s="22">
        <f t="shared" si="18"/>
        <v>17.020447332741213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300.98794489079791</v>
      </c>
      <c r="EP59" s="59">
        <f t="shared" si="46"/>
        <v>444.94404092890767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126.57406988093166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0.87300646824649741</v>
      </c>
      <c r="EY59" s="22">
        <f t="shared" si="21"/>
        <v>127.44707634917816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6.4</v>
      </c>
      <c r="FE59" s="12">
        <f>IF('Données projet'!$A$218&gt;35,FE58+FD59-FM58,IF(A59&lt;'Données projet'!$A$218,$FB$205^A59,IF(A59='Données projet'!$A$218,'Données projet'!$B$218,FE58+FD59-FM58)))</f>
        <v>268.39999999999992</v>
      </c>
      <c r="FF59" s="17">
        <f>FE59*VLOOKUP('Données projet'!$B$16,Paramètres!$A$1:$I$89,3,0)*VLOOKUP('Données projet'!$B$16,Paramètres!$A$1:$I$89,5,0)</f>
        <v>217.72607999999994</v>
      </c>
      <c r="FG59" s="13">
        <f t="shared" si="47"/>
        <v>53.62036198997307</v>
      </c>
      <c r="FH59" s="20">
        <f t="shared" si="22"/>
        <v>472.59505313253635</v>
      </c>
      <c r="FI59" s="59">
        <f t="shared" si="23"/>
        <v>765.92838646586961</v>
      </c>
      <c r="FJ59" s="59">
        <f ca="1">AVERAGE(OFFSET($FI$3,0,0,'Données projet'!$E$16+1,1))-AVERAGE(OFFSET($H$3,0,0,'Données projet'!$E$16+1,1))</f>
        <v>358.75637627589799</v>
      </c>
      <c r="FK59" s="59">
        <f t="shared" si="48"/>
        <v>349.64821164483607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>
        <f>FZ59*VLOOKUP('Données projet'!$B$17,Paramètres!$A$1:$I$89,3,0)*VLOOKUP('Données projet'!$B$17,Paramètres!$A$1:$I$89,5,0)</f>
        <v>0</v>
      </c>
      <c r="GB59" s="13" t="e">
        <f t="shared" si="49"/>
        <v>#NUM!</v>
      </c>
      <c r="GC59" s="20" t="e">
        <f t="shared" si="25"/>
        <v>#NUM!</v>
      </c>
      <c r="GD59" s="59" t="e">
        <f t="shared" si="26"/>
        <v>#NUM!</v>
      </c>
      <c r="GE59" s="59">
        <f ca="1">AVERAGE(OFFSET($GD$3,0,0,'Données projet'!$E$17+1,1))-AVERAGE(OFFSET($H$3,0,0,'Données projet'!$E$17+1,1))</f>
        <v>303.49714356858993</v>
      </c>
      <c r="GF59" s="59">
        <f t="shared" si="50"/>
        <v>448.64727935823993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127.7496804371013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0.88111488745621802</v>
      </c>
      <c r="GO59" s="21">
        <f t="shared" si="27"/>
        <v>128.63079532455751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7.7</v>
      </c>
      <c r="N60" s="13">
        <f>IF('Données projet'!$A$36&gt;35,N59+M60-V59,IF(A60&lt;'Données projet'!$A$36,$K$205^A60,IF(A60='Données projet'!$A$36,'Données projet'!$B$36,N59+M60-V59)))</f>
        <v>211.89999999999995</v>
      </c>
      <c r="O60" s="13">
        <f>N60*VLOOKUP('Données projet'!$B$9,Paramètres!$A$1:$I$89,3,0)*VLOOKUP('Données projet'!$B$9,Paramètres!$A$1:$I$89,5,0)</f>
        <v>214.86659999999998</v>
      </c>
      <c r="P60" s="13">
        <f t="shared" si="33"/>
        <v>52.997638106120391</v>
      </c>
      <c r="Q60" s="20">
        <f t="shared" si="53"/>
        <v>466.53021470149292</v>
      </c>
      <c r="R60" s="59">
        <f t="shared" si="0"/>
        <v>759.86354803482618</v>
      </c>
      <c r="S60" s="59">
        <f ca="1">AVERAGE(OFFSET($R$3,0,0,'Données projet'!$E$9+1,1))-AVERAGE(OFFSET($H$3,0,0,'Données projet'!$E$9+1,1))</f>
        <v>475.52010215365254</v>
      </c>
      <c r="T60" s="59">
        <f t="shared" si="34"/>
        <v>273.91893734509262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17.623688670798558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0.1133855846951845</v>
      </c>
      <c r="AC60" s="22">
        <f t="shared" si="3"/>
        <v>17.737074255493742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</v>
      </c>
      <c r="AI60" s="13">
        <f>IF('Données projet'!$A$62&gt;35,AI59+AH60-AQ59,IF(A60&lt;'Données projet'!$A$62,$AF$205^A60,IF(A60='Données projet'!$A$62,'Données projet'!$B$62,AI59+AH60-AQ59)))</f>
        <v>211.89999999999995</v>
      </c>
      <c r="AJ60" s="13">
        <f>AI60*VLOOKUP('Données projet'!$B$10,Paramètres!$A$1:$I$89,3,0)*VLOOKUP('Données projet'!$B$10,Paramètres!$A$1:$I$89,5,0)</f>
        <v>191.72711999999993</v>
      </c>
      <c r="AK60" s="13">
        <f t="shared" si="35"/>
        <v>47.921593230176065</v>
      </c>
      <c r="AL60" s="20">
        <f t="shared" si="4"/>
        <v>417.38817554255644</v>
      </c>
      <c r="AM60" s="59">
        <f t="shared" si="5"/>
        <v>710.72150887588975</v>
      </c>
      <c r="AN60" s="59">
        <f ca="1">AVERAGE(OFFSET($AM$3,0,0,'Données projet'!$E$10+1,1))-AVERAGE(OFFSET($H$3,0,0,'Données projet'!$E$10+1,1))</f>
        <v>428.8856275972966</v>
      </c>
      <c r="AO60" s="59">
        <f t="shared" si="36"/>
        <v>248.96498044443103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15.725752967789479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0.1011748294203184</v>
      </c>
      <c r="AX60" s="21">
        <f t="shared" si="6"/>
        <v>15.826927797209796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7.7</v>
      </c>
      <c r="BD60" s="12">
        <f>IF('Données projet'!$A$88&gt;35,BD59+BC60-BL59,IF(A60&lt;'Données projet'!$A$88,$BA$205^A60,IF(A60='Données projet'!$A$88,'Données projet'!$B$88,BD59+BC60-BL59)))</f>
        <v>211.89999999999995</v>
      </c>
      <c r="BE60" s="13">
        <f>BD60*VLOOKUP('Données projet'!$B$11,Paramètres!$A$1:$I$89,3,0)*VLOOKUP('Données projet'!$B$11,Paramètres!$A$1:$I$89,5,0)</f>
        <v>178.50455999999997</v>
      </c>
      <c r="BF60" s="13">
        <f t="shared" si="37"/>
        <v>44.989316946083896</v>
      </c>
      <c r="BG60" s="20">
        <f t="shared" si="7"/>
        <v>389.25183568109605</v>
      </c>
      <c r="BH60" s="59">
        <f t="shared" si="8"/>
        <v>682.58516901442931</v>
      </c>
      <c r="BI60" s="59">
        <f ca="1">AVERAGE(OFFSET($BH$3,0,0,'Données projet'!$E$11+1,1))-AVERAGE(OFFSET($H$3,0,0,'Données projet'!$E$11+1,1))</f>
        <v>402.18557752041221</v>
      </c>
      <c r="BJ60" s="59">
        <f t="shared" si="38"/>
        <v>234.67565865251817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14.641218280355721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9.4197254977537836E-2</v>
      </c>
      <c r="BS60" s="22">
        <f t="shared" si="9"/>
        <v>14.735415535333258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6.4</v>
      </c>
      <c r="BY60" s="12">
        <f>IF('Données projet'!$A$114&gt;35,BY59+BX60-CG59,IF(A60&lt;'Données projet'!$A$114,$BV$205^A60,IF(A60='Données projet'!$A$114,'Données projet'!$B$114,BY59+BX60-CG59)))</f>
        <v>274.7999999999999</v>
      </c>
      <c r="BZ60" s="13">
        <f>BY60*VLOOKUP('Données projet'!$B$12,Paramètres!$A$1:$I$89,3,0)*VLOOKUP('Données projet'!$B$12,Paramètres!$A$1:$I$89,5,0)</f>
        <v>240.06527999999992</v>
      </c>
      <c r="CA60" s="13">
        <f t="shared" si="39"/>
        <v>58.453575569898582</v>
      </c>
      <c r="CB60" s="20">
        <f t="shared" si="10"/>
        <v>519.92034011757323</v>
      </c>
      <c r="CC60" s="59">
        <f t="shared" si="11"/>
        <v>813.25367345090649</v>
      </c>
      <c r="CD60" s="59">
        <f ca="1">AVERAGE(OFFSET($CC$3,0,0,'Données projet'!$E$12+1,1))-AVERAGE(OFFSET($H$3,0,0,'Données projet'!$E$12+1,1))</f>
        <v>383.46266660377637</v>
      </c>
      <c r="CE60" s="59">
        <f t="shared" si="40"/>
        <v>373.1287543230714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70.404694502798833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9.0395283591851477E-5</v>
      </c>
      <c r="CN60" s="22">
        <f t="shared" si="12"/>
        <v>70.404784898082426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5.6</v>
      </c>
      <c r="CT60" s="12">
        <f>IF('Données projet'!$A$140&gt;35,CT59+CS60-DB59,IF(A60&lt;'Données projet'!$A$140,$CQ$205^A60,IF(A60='Données projet'!$A$140,'Données projet'!$B$140,CT59+CS60-DB59)))</f>
        <v>146.19999999999993</v>
      </c>
      <c r="CU60" s="17">
        <f>CT60*VLOOKUP('Données projet'!$B$13,Paramètres!$A$1:$I$89,3,0)*VLOOKUP('Données projet'!$B$13,Paramètres!$A$1:$I$89,5,0)</f>
        <v>166.49255999999991</v>
      </c>
      <c r="CV60" s="13">
        <f t="shared" si="41"/>
        <v>42.303523105684178</v>
      </c>
      <c r="CW60" s="20">
        <f t="shared" si="13"/>
        <v>363.65317807573314</v>
      </c>
      <c r="CX60" s="59">
        <f t="shared" si="14"/>
        <v>656.98651140906645</v>
      </c>
      <c r="CY60" s="59">
        <f ca="1">AVERAGE(OFFSET($CX$3,0,0,'Données projet'!$E$13+1,1))-AVERAGE(OFFSET($H$3,0,0,'Données projet'!$E$13+1,1))</f>
        <v>398.97653653651656</v>
      </c>
      <c r="CZ60" s="59">
        <f t="shared" si="42"/>
        <v>174.32967064896349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2.7393560867013136</v>
      </c>
      <c r="DI60" s="22">
        <f t="shared" si="15"/>
        <v>2.7393560867013136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7.7</v>
      </c>
      <c r="DO60" s="12">
        <f>IF('Données projet'!$A$166&gt;35,DO59+DN60-DW59,IF(A60&lt;'Données projet'!$A$166,$DL$205^A60,IF(A60='Données projet'!$A$166,'Données projet'!$B$166,DO59+DN60-DW59)))</f>
        <v>211.89999999999995</v>
      </c>
      <c r="DP60" s="17">
        <f>DO60*VLOOKUP('Données projet'!$B$14,Paramètres!$A$1:$I$89,3,0)*VLOOKUP('Données projet'!$B$14,Paramètres!$A$1:$I$89,5,0)</f>
        <v>201.64403999999993</v>
      </c>
      <c r="DQ60" s="13">
        <f t="shared" si="43"/>
        <v>50.105305627257984</v>
      </c>
      <c r="DR60" s="20">
        <f t="shared" si="16"/>
        <v>438.4634436341409</v>
      </c>
      <c r="DS60" s="59">
        <f t="shared" si="17"/>
        <v>731.79677696747422</v>
      </c>
      <c r="DT60" s="59">
        <f ca="1">AVERAGE(OFFSET($DS$3,0,0,'Données projet'!$E$14+1,1))-AVERAGE(OFFSET($H$3,0,0,'Données projet'!$E$14+1,1))</f>
        <v>448.88533925504049</v>
      </c>
      <c r="DU60" s="59">
        <f t="shared" si="44"/>
        <v>259.66733848378163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16.539153983364798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0.10640801025240394</v>
      </c>
      <c r="ED60" s="22">
        <f t="shared" si="18"/>
        <v>16.645561993617203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300.98794489079791</v>
      </c>
      <c r="EP60" s="59">
        <f t="shared" si="46"/>
        <v>444.94404092890767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124.0920295731261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0.61730879371681668</v>
      </c>
      <c r="EY60" s="22">
        <f t="shared" si="21"/>
        <v>124.70933836684291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6.4</v>
      </c>
      <c r="FE60" s="12">
        <f>IF('Données projet'!$A$218&gt;35,FE59+FD60-FM59,IF(A60&lt;'Données projet'!$A$218,$FB$205^A60,IF(A60='Données projet'!$A$218,'Données projet'!$B$218,FE59+FD60-FM59)))</f>
        <v>274.7999999999999</v>
      </c>
      <c r="FF60" s="17">
        <f>FE60*VLOOKUP('Données projet'!$B$16,Paramètres!$A$1:$I$89,3,0)*VLOOKUP('Données projet'!$B$16,Paramètres!$A$1:$I$89,5,0)</f>
        <v>222.91775999999993</v>
      </c>
      <c r="FG60" s="13">
        <f t="shared" si="47"/>
        <v>54.74855934350397</v>
      </c>
      <c r="FH60" s="20">
        <f t="shared" si="22"/>
        <v>483.60217285660264</v>
      </c>
      <c r="FI60" s="59">
        <f t="shared" si="23"/>
        <v>776.93550618993595</v>
      </c>
      <c r="FJ60" s="59">
        <f ca="1">AVERAGE(OFFSET($FI$3,0,0,'Données projet'!$E$16+1,1))-AVERAGE(OFFSET($H$3,0,0,'Données projet'!$E$16+1,1))</f>
        <v>358.75637627589799</v>
      </c>
      <c r="FK60" s="59">
        <f t="shared" si="48"/>
        <v>349.64821164483607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>
        <f>FZ60*VLOOKUP('Données projet'!$B$17,Paramètres!$A$1:$I$89,3,0)*VLOOKUP('Données projet'!$B$17,Paramètres!$A$1:$I$89,5,0)</f>
        <v>0</v>
      </c>
      <c r="GB60" s="13" t="e">
        <f t="shared" si="49"/>
        <v>#NUM!</v>
      </c>
      <c r="GC60" s="20" t="e">
        <f t="shared" si="25"/>
        <v>#NUM!</v>
      </c>
      <c r="GD60" s="59" t="e">
        <f t="shared" si="26"/>
        <v>#NUM!</v>
      </c>
      <c r="GE60" s="59">
        <f ca="1">AVERAGE(OFFSET($GD$3,0,0,'Données projet'!$E$17+1,1))-AVERAGE(OFFSET($H$3,0,0,'Données projet'!$E$17+1,1))</f>
        <v>303.49714356858993</v>
      </c>
      <c r="GF60" s="59">
        <f t="shared" si="50"/>
        <v>448.64727935823993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125.24458712334089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0.62304231192471349</v>
      </c>
      <c r="GO60" s="21">
        <f t="shared" si="27"/>
        <v>125.8676294352656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7.7</v>
      </c>
      <c r="N61" s="13">
        <f>IF('Données projet'!$A$36&gt;35,N60+M61-V60,IF(A61&lt;'Données projet'!$A$36,$K$205^A61,IF(A61='Données projet'!$A$36,'Données projet'!$B$36,N60+M61-V60)))</f>
        <v>219.59999999999994</v>
      </c>
      <c r="O61" s="13">
        <f>N61*VLOOKUP('Données projet'!$B$9,Paramètres!$A$1:$I$89,3,0)*VLOOKUP('Données projet'!$B$9,Paramètres!$A$1:$I$89,5,0)</f>
        <v>222.67439999999993</v>
      </c>
      <c r="P61" s="13">
        <f t="shared" si="33"/>
        <v>54.695743948366427</v>
      </c>
      <c r="Q61" s="20">
        <f t="shared" si="53"/>
        <v>483.08633404340475</v>
      </c>
      <c r="R61" s="59">
        <f t="shared" si="0"/>
        <v>776.41966737673806</v>
      </c>
      <c r="S61" s="59">
        <f ca="1">AVERAGE(OFFSET($R$3,0,0,'Données projet'!$E$9+1,1))-AVERAGE(OFFSET($H$3,0,0,'Données projet'!$E$9+1,1))</f>
        <v>475.52010215365254</v>
      </c>
      <c r="T61" s="59">
        <f t="shared" si="34"/>
        <v>273.91893734509262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17.278098885352872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8.017571582676658E-2</v>
      </c>
      <c r="AC61" s="22">
        <f t="shared" si="3"/>
        <v>17.358274601179637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</v>
      </c>
      <c r="AI61" s="13">
        <f>IF('Données projet'!$A$62&gt;35,AI60+AH61-AQ60,IF(A61&lt;'Données projet'!$A$62,$AF$205^A61,IF(A61='Données projet'!$A$62,'Données projet'!$B$62,AI60+AH61-AQ60)))</f>
        <v>219.59999999999994</v>
      </c>
      <c r="AJ61" s="13">
        <f>AI61*VLOOKUP('Données projet'!$B$10,Paramètres!$A$1:$I$89,3,0)*VLOOKUP('Données projet'!$B$10,Paramètres!$A$1:$I$89,5,0)</f>
        <v>198.69407999999993</v>
      </c>
      <c r="AK61" s="13">
        <f t="shared" si="35"/>
        <v>49.457056702547348</v>
      </c>
      <c r="AL61" s="20">
        <f t="shared" si="4"/>
        <v>432.19656309026982</v>
      </c>
      <c r="AM61" s="59">
        <f t="shared" si="5"/>
        <v>725.52989642360308</v>
      </c>
      <c r="AN61" s="59">
        <f ca="1">AVERAGE(OFFSET($AM$3,0,0,'Données projet'!$E$10+1,1))-AVERAGE(OFFSET($H$3,0,0,'Données projet'!$E$10+1,1))</f>
        <v>428.8856275972966</v>
      </c>
      <c r="AO61" s="59">
        <f t="shared" si="36"/>
        <v>248.96498044443103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15.41738054385333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7.1541407968499351E-2</v>
      </c>
      <c r="AX61" s="21">
        <f t="shared" si="6"/>
        <v>15.48892195182183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7.7</v>
      </c>
      <c r="BD61" s="12">
        <f>IF('Données projet'!$A$88&gt;35,BD60+BC61-BL60,IF(A61&lt;'Données projet'!$A$88,$BA$205^A61,IF(A61='Données projet'!$A$88,'Données projet'!$B$88,BD60+BC61-BL60)))</f>
        <v>219.59999999999994</v>
      </c>
      <c r="BE61" s="13">
        <f>BD61*VLOOKUP('Données projet'!$B$11,Paramètres!$A$1:$I$89,3,0)*VLOOKUP('Données projet'!$B$11,Paramètres!$A$1:$I$89,5,0)</f>
        <v>184.99103999999997</v>
      </c>
      <c r="BF61" s="13">
        <f t="shared" si="37"/>
        <v>46.430826882655644</v>
      </c>
      <c r="BG61" s="20">
        <f t="shared" si="7"/>
        <v>403.05975148729181</v>
      </c>
      <c r="BH61" s="59">
        <f t="shared" si="8"/>
        <v>696.39308482062506</v>
      </c>
      <c r="BI61" s="59">
        <f ca="1">AVERAGE(OFFSET($BH$3,0,0,'Données projet'!$E$11+1,1))-AVERAGE(OFFSET($H$3,0,0,'Données projet'!$E$11+1,1))</f>
        <v>402.18557752041221</v>
      </c>
      <c r="BJ61" s="59">
        <f t="shared" si="38"/>
        <v>234.67565865251817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14.354112920139306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6.660751776377527E-2</v>
      </c>
      <c r="BS61" s="22">
        <f t="shared" si="9"/>
        <v>14.420720437903082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6.4</v>
      </c>
      <c r="BY61" s="12">
        <f>IF('Données projet'!$A$114&gt;35,BY60+BX61-CG60,IF(A61&lt;'Données projet'!$A$114,$BV$205^A61,IF(A61='Données projet'!$A$114,'Données projet'!$B$114,BY60+BX61-CG60)))</f>
        <v>281.19999999999987</v>
      </c>
      <c r="BZ61" s="13">
        <f>BY61*VLOOKUP('Données projet'!$B$12,Paramètres!$A$1:$I$89,3,0)*VLOOKUP('Données projet'!$B$12,Paramètres!$A$1:$I$89,5,0)</f>
        <v>245.65631999999994</v>
      </c>
      <c r="CA61" s="13">
        <f t="shared" si="39"/>
        <v>59.654860458363828</v>
      </c>
      <c r="CB61" s="20">
        <f t="shared" si="10"/>
        <v>531.75030596498357</v>
      </c>
      <c r="CC61" s="59">
        <f t="shared" si="11"/>
        <v>825.08363929831694</v>
      </c>
      <c r="CD61" s="59">
        <f ca="1">AVERAGE(OFFSET($CC$3,0,0,'Données projet'!$E$12+1,1))-AVERAGE(OFFSET($H$3,0,0,'Données projet'!$E$12+1,1))</f>
        <v>383.46266660377637</v>
      </c>
      <c r="CE61" s="59">
        <f t="shared" si="40"/>
        <v>373.1287543230714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69.02410138622237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6.3919118015079231E-5</v>
      </c>
      <c r="CN61" s="22">
        <f t="shared" si="12"/>
        <v>69.024165305340389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5.6</v>
      </c>
      <c r="CT61" s="12">
        <f>IF('Données projet'!$A$140&gt;35,CT60+CS61-DB60,IF(A61&lt;'Données projet'!$A$140,$CQ$205^A61,IF(A61='Données projet'!$A$140,'Données projet'!$B$140,CT60+CS61-DB60)))</f>
        <v>151.79999999999993</v>
      </c>
      <c r="CU61" s="17">
        <f>CT61*VLOOKUP('Données projet'!$B$13,Paramètres!$A$1:$I$89,3,0)*VLOOKUP('Données projet'!$B$13,Paramètres!$A$1:$I$89,5,0)</f>
        <v>172.86983999999993</v>
      </c>
      <c r="CV61" s="13">
        <f t="shared" si="41"/>
        <v>43.732144710915321</v>
      </c>
      <c r="CW61" s="20">
        <f t="shared" si="13"/>
        <v>377.24845670484405</v>
      </c>
      <c r="CX61" s="59">
        <f t="shared" si="14"/>
        <v>670.58179003817736</v>
      </c>
      <c r="CY61" s="59">
        <f ca="1">AVERAGE(OFFSET($CX$3,0,0,'Données projet'!$E$13+1,1))-AVERAGE(OFFSET($H$3,0,0,'Données projet'!$E$13+1,1))</f>
        <v>398.97653653651656</v>
      </c>
      <c r="CZ61" s="59">
        <f t="shared" si="42"/>
        <v>174.32967064896349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1.937017264991143</v>
      </c>
      <c r="DI61" s="22">
        <f t="shared" si="15"/>
        <v>1.937017264991143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7.7</v>
      </c>
      <c r="DO61" s="12">
        <f>IF('Données projet'!$A$166&gt;35,DO60+DN61-DW60,IF(A61&lt;'Données projet'!$A$166,$DL$205^A61,IF(A61='Données projet'!$A$166,'Données projet'!$B$166,DO60+DN61-DW60)))</f>
        <v>219.59999999999994</v>
      </c>
      <c r="DP61" s="17">
        <f>DO61*VLOOKUP('Données projet'!$B$14,Paramètres!$A$1:$I$89,3,0)*VLOOKUP('Données projet'!$B$14,Paramètres!$A$1:$I$89,5,0)</f>
        <v>208.97135999999995</v>
      </c>
      <c r="DQ61" s="13">
        <f t="shared" si="43"/>
        <v>51.710737779589067</v>
      </c>
      <c r="DR61" s="20">
        <f t="shared" si="16"/>
        <v>454.02132029945079</v>
      </c>
      <c r="DS61" s="59">
        <f t="shared" si="17"/>
        <v>747.35465363278411</v>
      </c>
      <c r="DT61" s="59">
        <f ca="1">AVERAGE(OFFSET($DS$3,0,0,'Données projet'!$E$14+1,1))-AVERAGE(OFFSET($H$3,0,0,'Données projet'!$E$14+1,1))</f>
        <v>448.88533925504049</v>
      </c>
      <c r="DU61" s="59">
        <f t="shared" si="44"/>
        <v>259.66733848378163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16.214831261638849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7.5241825622042499E-2</v>
      </c>
      <c r="ED61" s="22">
        <f t="shared" si="18"/>
        <v>16.290073087260893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300.98794489079791</v>
      </c>
      <c r="EP61" s="59">
        <f t="shared" si="46"/>
        <v>444.94404092890767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121.6586605618615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0.43650323412324871</v>
      </c>
      <c r="EY61" s="22">
        <f t="shared" si="21"/>
        <v>122.09516379598475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6.4</v>
      </c>
      <c r="FE61" s="12">
        <f>IF('Données projet'!$A$218&gt;35,FE60+FD61-FM60,IF(A61&lt;'Données projet'!$A$218,$FB$205^A61,IF(A61='Données projet'!$A$218,'Données projet'!$B$218,FE60+FD61-FM60)))</f>
        <v>281.19999999999987</v>
      </c>
      <c r="FF61" s="17">
        <f>FE61*VLOOKUP('Données projet'!$B$16,Paramètres!$A$1:$I$89,3,0)*VLOOKUP('Données projet'!$B$16,Paramètres!$A$1:$I$89,5,0)</f>
        <v>228.10943999999989</v>
      </c>
      <c r="FG61" s="13">
        <f t="shared" si="47"/>
        <v>55.873702097619123</v>
      </c>
      <c r="FH61" s="20">
        <f t="shared" si="22"/>
        <v>494.60397248668642</v>
      </c>
      <c r="FI61" s="59">
        <f t="shared" si="23"/>
        <v>787.93730582001967</v>
      </c>
      <c r="FJ61" s="59">
        <f ca="1">AVERAGE(OFFSET($FI$3,0,0,'Données projet'!$E$16+1,1))-AVERAGE(OFFSET($H$3,0,0,'Données projet'!$E$16+1,1))</f>
        <v>358.75637627589799</v>
      </c>
      <c r="FK61" s="59">
        <f t="shared" si="48"/>
        <v>349.64821164483607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>
        <f>FZ61*VLOOKUP('Données projet'!$B$17,Paramètres!$A$1:$I$89,3,0)*VLOOKUP('Données projet'!$B$17,Paramètres!$A$1:$I$89,5,0)</f>
        <v>0</v>
      </c>
      <c r="GB61" s="13" t="e">
        <f t="shared" si="49"/>
        <v>#NUM!</v>
      </c>
      <c r="GC61" s="20" t="e">
        <f t="shared" si="25"/>
        <v>#NUM!</v>
      </c>
      <c r="GD61" s="59" t="e">
        <f t="shared" si="26"/>
        <v>#NUM!</v>
      </c>
      <c r="GE61" s="59">
        <f ca="1">AVERAGE(OFFSET($GD$3,0,0,'Données projet'!$E$17+1,1))-AVERAGE(OFFSET($H$3,0,0,'Données projet'!$E$17+1,1))</f>
        <v>303.49714356858993</v>
      </c>
      <c r="GF61" s="59">
        <f t="shared" si="50"/>
        <v>448.64727935823993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122.78861716150728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0.44055744372810912</v>
      </c>
      <c r="GO61" s="21">
        <f t="shared" si="27"/>
        <v>123.22917460523539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7.7</v>
      </c>
      <c r="N62" s="13">
        <f>IF('Données projet'!$A$36&gt;35,N61+M62-V61,IF(A62&lt;'Données projet'!$A$36,$K$205^A62,IF(A62='Données projet'!$A$36,'Données projet'!$B$36,N61+M62-V61)))</f>
        <v>227.29999999999993</v>
      </c>
      <c r="O62" s="13">
        <f>N62*VLOOKUP('Données projet'!$B$9,Paramètres!$A$1:$I$89,3,0)*VLOOKUP('Données projet'!$B$9,Paramètres!$A$1:$I$89,5,0)</f>
        <v>230.48219999999992</v>
      </c>
      <c r="P62" s="13">
        <f t="shared" si="33"/>
        <v>56.38693173298644</v>
      </c>
      <c r="Q62" s="20">
        <f t="shared" si="53"/>
        <v>499.63040443495129</v>
      </c>
      <c r="R62" s="59">
        <f t="shared" si="0"/>
        <v>792.96373776828455</v>
      </c>
      <c r="S62" s="59">
        <f ca="1">AVERAGE(OFFSET($R$3,0,0,'Données projet'!$E$9+1,1))-AVERAGE(OFFSET($H$3,0,0,'Données projet'!$E$9+1,1))</f>
        <v>475.52010215365254</v>
      </c>
      <c r="T62" s="59">
        <f t="shared" si="34"/>
        <v>273.91893734509262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16.939285904810824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5.6692792347592252E-2</v>
      </c>
      <c r="AC62" s="22">
        <f t="shared" si="3"/>
        <v>16.995978697158417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</v>
      </c>
      <c r="AI62" s="13">
        <f>IF('Données projet'!$A$62&gt;35,AI61+AH62-AQ61,IF(A62&lt;'Données projet'!$A$62,$AF$205^A62,IF(A62='Données projet'!$A$62,'Données projet'!$B$62,AI61+AH62-AQ61)))</f>
        <v>227.29999999999993</v>
      </c>
      <c r="AJ62" s="13">
        <f>AI62*VLOOKUP('Données projet'!$B$10,Paramètres!$A$1:$I$89,3,0)*VLOOKUP('Données projet'!$B$10,Paramètres!$A$1:$I$89,5,0)</f>
        <v>205.66103999999993</v>
      </c>
      <c r="AK62" s="13">
        <f t="shared" si="35"/>
        <v>50.986264719857907</v>
      </c>
      <c r="AL62" s="20">
        <f t="shared" si="4"/>
        <v>446.99405572041906</v>
      </c>
      <c r="AM62" s="59">
        <f t="shared" si="5"/>
        <v>740.32738905375231</v>
      </c>
      <c r="AN62" s="59">
        <f ca="1">AVERAGE(OFFSET($AM$3,0,0,'Données projet'!$E$10+1,1))-AVERAGE(OFFSET($H$3,0,0,'Données projet'!$E$10+1,1))</f>
        <v>428.8856275972966</v>
      </c>
      <c r="AO62" s="59">
        <f t="shared" si="36"/>
        <v>248.96498044443103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15.115055115061962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5.0587414710159199E-2</v>
      </c>
      <c r="AX62" s="21">
        <f t="shared" si="6"/>
        <v>15.165642529772121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7.7</v>
      </c>
      <c r="BD62" s="12">
        <f>IF('Données projet'!$A$88&gt;35,BD61+BC62-BL61,IF(A62&lt;'Données projet'!$A$88,$BA$205^A62,IF(A62='Données projet'!$A$88,'Données projet'!$B$88,BD61+BC62-BL61)))</f>
        <v>227.29999999999993</v>
      </c>
      <c r="BE62" s="13">
        <f>BD62*VLOOKUP('Données projet'!$B$11,Paramètres!$A$1:$I$89,3,0)*VLOOKUP('Données projet'!$B$11,Paramètres!$A$1:$I$89,5,0)</f>
        <v>191.47751999999994</v>
      </c>
      <c r="BF62" s="13">
        <f t="shared" si="37"/>
        <v>47.866464129456432</v>
      </c>
      <c r="BG62" s="20">
        <f t="shared" si="7"/>
        <v>416.85743902546983</v>
      </c>
      <c r="BH62" s="59">
        <f t="shared" si="8"/>
        <v>710.19077235880309</v>
      </c>
      <c r="BI62" s="59">
        <f ca="1">AVERAGE(OFFSET($BH$3,0,0,'Données projet'!$E$11+1,1))-AVERAGE(OFFSET($H$3,0,0,'Données projet'!$E$11+1,1))</f>
        <v>402.18557752041221</v>
      </c>
      <c r="BJ62" s="59">
        <f t="shared" si="38"/>
        <v>234.67565865251817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14.072637520919757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4.7098627488768918E-2</v>
      </c>
      <c r="BS62" s="22">
        <f t="shared" si="9"/>
        <v>14.119736148408526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6.4</v>
      </c>
      <c r="BY62" s="12">
        <f>IF('Données projet'!$A$114&gt;35,BY61+BX62-CG61,IF(A62&lt;'Données projet'!$A$114,$BV$205^A62,IF(A62='Données projet'!$A$114,'Données projet'!$B$114,BY61+BX62-CG61)))</f>
        <v>287.59999999999985</v>
      </c>
      <c r="BZ62" s="13">
        <f>BY62*VLOOKUP('Données projet'!$B$12,Paramètres!$A$1:$I$89,3,0)*VLOOKUP('Données projet'!$B$12,Paramètres!$A$1:$I$89,5,0)</f>
        <v>251.2473599999999</v>
      </c>
      <c r="CA62" s="13">
        <f t="shared" si="39"/>
        <v>60.852966803477898</v>
      </c>
      <c r="CB62" s="20">
        <f t="shared" si="10"/>
        <v>543.57473584939044</v>
      </c>
      <c r="CC62" s="59">
        <f t="shared" si="11"/>
        <v>836.90806918272369</v>
      </c>
      <c r="CD62" s="59">
        <f ca="1">AVERAGE(OFFSET($CC$3,0,0,'Données projet'!$E$12+1,1))-AVERAGE(OFFSET($H$3,0,0,'Données projet'!$E$12+1,1))</f>
        <v>383.46266660377637</v>
      </c>
      <c r="CE62" s="59">
        <f t="shared" si="40"/>
        <v>373.1287543230714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67.670580858583307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4.5197641795925738E-5</v>
      </c>
      <c r="CN62" s="22">
        <f t="shared" si="12"/>
        <v>67.670626056225103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5.6</v>
      </c>
      <c r="CT62" s="12">
        <f>IF('Données projet'!$A$140&gt;35,CT61+CS62-DB61,IF(A62&lt;'Données projet'!$A$140,$CQ$205^A62,IF(A62='Données projet'!$A$140,'Données projet'!$B$140,CT61+CS62-DB61)))</f>
        <v>157.39999999999992</v>
      </c>
      <c r="CU62" s="17">
        <f>CT62*VLOOKUP('Données projet'!$B$13,Paramètres!$A$1:$I$89,3,0)*VLOOKUP('Données projet'!$B$13,Paramètres!$A$1:$I$89,5,0)</f>
        <v>179.24711999999991</v>
      </c>
      <c r="CV62" s="13">
        <f t="shared" si="41"/>
        <v>45.154643398751574</v>
      </c>
      <c r="CW62" s="20">
        <f t="shared" si="13"/>
        <v>390.83307125282545</v>
      </c>
      <c r="CX62" s="59">
        <f t="shared" si="14"/>
        <v>684.16640458615871</v>
      </c>
      <c r="CY62" s="59">
        <f ca="1">AVERAGE(OFFSET($CX$3,0,0,'Données projet'!$E$13+1,1))-AVERAGE(OFFSET($H$3,0,0,'Données projet'!$E$13+1,1))</f>
        <v>398.97653653651656</v>
      </c>
      <c r="CZ62" s="59">
        <f t="shared" si="42"/>
        <v>174.32967064896349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1.369678043350657</v>
      </c>
      <c r="DI62" s="22">
        <f t="shared" si="15"/>
        <v>1.369678043350657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7.7</v>
      </c>
      <c r="DO62" s="12">
        <f>IF('Données projet'!$A$166&gt;35,DO61+DN62-DW61,IF(A62&lt;'Données projet'!$A$166,$DL$205^A62,IF(A62='Données projet'!$A$166,'Données projet'!$B$166,DO61+DN62-DW61)))</f>
        <v>227.29999999999993</v>
      </c>
      <c r="DP62" s="17">
        <f>DO62*VLOOKUP('Données projet'!$B$14,Paramètres!$A$1:$I$89,3,0)*VLOOKUP('Données projet'!$B$14,Paramètres!$A$1:$I$89,5,0)</f>
        <v>216.29867999999996</v>
      </c>
      <c r="DQ62" s="13">
        <f t="shared" si="43"/>
        <v>53.309629425511069</v>
      </c>
      <c r="DR62" s="20">
        <f t="shared" si="16"/>
        <v>469.567805582765</v>
      </c>
      <c r="DS62" s="59">
        <f t="shared" si="17"/>
        <v>762.90113891609826</v>
      </c>
      <c r="DT62" s="59">
        <f ca="1">AVERAGE(OFFSET($DS$3,0,0,'Données projet'!$E$14+1,1))-AVERAGE(OFFSET($H$3,0,0,'Données projet'!$E$14+1,1))</f>
        <v>448.88533925504049</v>
      </c>
      <c r="DU62" s="59">
        <f t="shared" si="44"/>
        <v>259.66733848378163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15.896868310668617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5.3204005126201971E-2</v>
      </c>
      <c r="ED62" s="22">
        <f t="shared" si="18"/>
        <v>15.95007231579482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300.98794489079791</v>
      </c>
      <c r="EP62" s="59">
        <f t="shared" si="46"/>
        <v>444.94404092890767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119.27300843269926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0.30865439685840834</v>
      </c>
      <c r="EY62" s="22">
        <f t="shared" si="21"/>
        <v>119.58166282955767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6.4</v>
      </c>
      <c r="FE62" s="12">
        <f>IF('Données projet'!$A$218&gt;35,FE61+FD62-FM61,IF(A62&lt;'Données projet'!$A$218,$FB$205^A62,IF(A62='Données projet'!$A$218,'Données projet'!$B$218,FE61+FD62-FM61)))</f>
        <v>287.59999999999985</v>
      </c>
      <c r="FF62" s="17">
        <f>FE62*VLOOKUP('Données projet'!$B$16,Paramètres!$A$1:$I$89,3,0)*VLOOKUP('Données projet'!$B$16,Paramètres!$A$1:$I$89,5,0)</f>
        <v>233.30111999999991</v>
      </c>
      <c r="FG62" s="13">
        <f t="shared" si="47"/>
        <v>56.995867776891657</v>
      </c>
      <c r="FH62" s="20">
        <f t="shared" si="22"/>
        <v>505.60058704475279</v>
      </c>
      <c r="FI62" s="59">
        <f t="shared" si="23"/>
        <v>798.9339203780861</v>
      </c>
      <c r="FJ62" s="59">
        <f ca="1">AVERAGE(OFFSET($FI$3,0,0,'Données projet'!$E$16+1,1))-AVERAGE(OFFSET($H$3,0,0,'Données projet'!$E$16+1,1))</f>
        <v>358.75637627589799</v>
      </c>
      <c r="FK62" s="59">
        <f t="shared" si="48"/>
        <v>349.64821164483607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>
        <f>FZ62*VLOOKUP('Données projet'!$B$17,Paramètres!$A$1:$I$89,3,0)*VLOOKUP('Données projet'!$B$17,Paramètres!$A$1:$I$89,5,0)</f>
        <v>0</v>
      </c>
      <c r="GB62" s="13" t="e">
        <f t="shared" si="49"/>
        <v>#NUM!</v>
      </c>
      <c r="GC62" s="20" t="e">
        <f t="shared" si="25"/>
        <v>#NUM!</v>
      </c>
      <c r="GD62" s="59" t="e">
        <f t="shared" si="26"/>
        <v>#NUM!</v>
      </c>
      <c r="GE62" s="59">
        <f ca="1">AVERAGE(OFFSET($GD$3,0,0,'Données projet'!$E$17+1,1))-AVERAGE(OFFSET($H$3,0,0,'Données projet'!$E$17+1,1))</f>
        <v>303.49714356858993</v>
      </c>
      <c r="GF62" s="59">
        <f t="shared" si="50"/>
        <v>448.64727935823993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120.38080727263146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0.3115211559623568</v>
      </c>
      <c r="GO62" s="21">
        <f t="shared" si="27"/>
        <v>120.69232842859381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7.7</v>
      </c>
      <c r="M63" s="12">
        <f t="array" ref="M63">INDEX(L:L,MIN(IF(ISNUMBER(L63:L259),ROW(L63:L259),"")))</f>
        <v>7.7</v>
      </c>
      <c r="N63" s="13">
        <f>IF('Données projet'!$A$36&gt;35,N62+M63-V62,IF(A63&lt;'Données projet'!$A$36,$K$205^A63,IF(A63='Données projet'!$A$36,'Données projet'!$B$36,N62+M63-V62)))</f>
        <v>234.99999999999991</v>
      </c>
      <c r="O63" s="13">
        <f>N63*VLOOKUP('Données projet'!$B$9,Paramètres!$A$1:$I$89,3,0)*VLOOKUP('Données projet'!$B$9,Paramètres!$A$1:$I$89,5,0)</f>
        <v>238.28999999999991</v>
      </c>
      <c r="P63" s="13">
        <f t="shared" si="33"/>
        <v>58.071462681001513</v>
      </c>
      <c r="Q63" s="20">
        <f t="shared" si="53"/>
        <v>516.16288083607731</v>
      </c>
      <c r="R63" s="59">
        <f t="shared" si="0"/>
        <v>809.49621416941068</v>
      </c>
      <c r="S63" s="59">
        <f ca="1">AVERAGE(OFFSET($R$3,0,0,'Données projet'!$E$9+1,1))-AVERAGE(OFFSET($H$3,0,0,'Données projet'!$E$9+1,1))</f>
        <v>475.52010215365254</v>
      </c>
      <c r="T63" s="59">
        <f t="shared" si="34"/>
        <v>273.91893734509262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16.607116840161691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4.008785791338329E-2</v>
      </c>
      <c r="AC63" s="22">
        <f t="shared" si="3"/>
        <v>16.647204698075075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7.7</v>
      </c>
      <c r="AH63" s="12">
        <f t="array" ref="AH63">INDEX(AG:AG,MIN(IF(ISNUMBER(AG63:AG259),ROW(AG63:AG259),"")))</f>
        <v>7.7</v>
      </c>
      <c r="AI63" s="13">
        <f>IF('Données projet'!$A$62&gt;35,AI62+AH63-AQ62,IF(A63&lt;'Données projet'!$A$62,$AF$205^A63,IF(A63='Données projet'!$A$62,'Données projet'!$B$62,AI62+AH63-AQ62)))</f>
        <v>234.99999999999991</v>
      </c>
      <c r="AJ63" s="13">
        <f>AI63*VLOOKUP('Données projet'!$B$10,Paramètres!$A$1:$I$89,3,0)*VLOOKUP('Données projet'!$B$10,Paramètres!$A$1:$I$89,5,0)</f>
        <v>212.62799999999993</v>
      </c>
      <c r="AK63" s="13">
        <f t="shared" si="35"/>
        <v>52.509453483719035</v>
      </c>
      <c r="AL63" s="20">
        <f t="shared" si="4"/>
        <v>461.78106481747722</v>
      </c>
      <c r="AM63" s="59">
        <f t="shared" si="5"/>
        <v>755.11439815081053</v>
      </c>
      <c r="AN63" s="59">
        <f ca="1">AVERAGE(OFFSET($AM$3,0,0,'Données projet'!$E$10+1,1))-AVERAGE(OFFSET($H$3,0,0,'Données projet'!$E$10+1,1))</f>
        <v>428.8856275972966</v>
      </c>
      <c r="AO63" s="59">
        <f t="shared" si="36"/>
        <v>248.96498044443103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14.81865810352889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3.5770703984249676E-2</v>
      </c>
      <c r="AX63" s="21">
        <f t="shared" si="6"/>
        <v>14.854428807513139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235</v>
      </c>
      <c r="BB63" s="12">
        <f>VLOOKUP(A63,'Données projet'!$A$87:$I$107,9,0)</f>
        <v>7.7</v>
      </c>
      <c r="BC63" s="12">
        <f t="array" ref="BC63">INDEX(BB:BB,MIN(IF(ISNUMBER(BB63:BB259),ROW(BB63:BB259),"")))</f>
        <v>7.7</v>
      </c>
      <c r="BD63" s="12">
        <f>IF('Données projet'!$A$88&gt;35,BD62+BC63-BL62,IF(A63&lt;'Données projet'!$A$88,$BA$205^A63,IF(A63='Données projet'!$A$88,'Données projet'!$B$88,BD62+BC63-BL62)))</f>
        <v>234.99999999999991</v>
      </c>
      <c r="BE63" s="13">
        <f>BD63*VLOOKUP('Données projet'!$B$11,Paramètres!$A$1:$I$89,3,0)*VLOOKUP('Données projet'!$B$11,Paramètres!$A$1:$I$89,5,0)</f>
        <v>197.96399999999994</v>
      </c>
      <c r="BF63" s="13">
        <f t="shared" si="37"/>
        <v>49.296450435147719</v>
      </c>
      <c r="BG63" s="20">
        <f t="shared" si="7"/>
        <v>430.6452845078822</v>
      </c>
      <c r="BH63" s="59">
        <f t="shared" si="8"/>
        <v>723.97861784121551</v>
      </c>
      <c r="BI63" s="59">
        <f ca="1">AVERAGE(OFFSET($BH$3,0,0,'Données projet'!$E$11+1,1))-AVERAGE(OFFSET($H$3,0,0,'Données projet'!$E$11+1,1))</f>
        <v>402.18557752041221</v>
      </c>
      <c r="BJ63" s="59">
        <f t="shared" si="38"/>
        <v>234.67565865251817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13.796681682595862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3.3303758881887635E-2</v>
      </c>
      <c r="BS63" s="22">
        <f t="shared" si="9"/>
        <v>13.829985441477749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6.4</v>
      </c>
      <c r="BX63" s="12">
        <f t="array" ref="BX63">INDEX(BW:BW,MIN(IF(ISNUMBER(BW63:BW259),ROW(BW63:BW259),"")))</f>
        <v>6.4</v>
      </c>
      <c r="BY63" s="12">
        <f>IF('Données projet'!$A$114&gt;35,BY62+BX63-CG62,IF(A63&lt;'Données projet'!$A$114,$BV$205^A63,IF(A63='Données projet'!$A$114,'Données projet'!$B$114,BY62+BX63-CG62)))</f>
        <v>293.99999999999983</v>
      </c>
      <c r="BZ63" s="13">
        <f>BY63*VLOOKUP('Données projet'!$B$12,Paramètres!$A$1:$I$89,3,0)*VLOOKUP('Données projet'!$B$12,Paramètres!$A$1:$I$89,5,0)</f>
        <v>256.83839999999992</v>
      </c>
      <c r="CA63" s="13">
        <f t="shared" si="39"/>
        <v>62.047973482014044</v>
      </c>
      <c r="CB63" s="20">
        <f t="shared" si="10"/>
        <v>555.39376714784089</v>
      </c>
      <c r="CC63" s="59">
        <f t="shared" si="11"/>
        <v>848.72710048117415</v>
      </c>
      <c r="CD63" s="59">
        <f ca="1">AVERAGE(OFFSET($CC$3,0,0,'Données projet'!$E$12+1,1))-AVERAGE(OFFSET($H$3,0,0,'Données projet'!$E$12+1,1))</f>
        <v>383.46266660377637</v>
      </c>
      <c r="CE63" s="59">
        <f t="shared" si="40"/>
        <v>373.1287543230714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73.509384855740336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3.1959559007539616E-5</v>
      </c>
      <c r="CN63" s="22">
        <f t="shared" si="12"/>
        <v>73.509416815299346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163</v>
      </c>
      <c r="CR63" s="12">
        <f>VLOOKUP(A63,'Données projet'!$A$139:$I$159,9,0)</f>
        <v>5.6</v>
      </c>
      <c r="CS63" s="12">
        <f t="array" ref="CS63">INDEX(CR:CR,MIN(IF(ISNUMBER(CR63:CR259),ROW(CR63:CR259),"")))</f>
        <v>5.6</v>
      </c>
      <c r="CT63" s="12">
        <f>IF('Données projet'!$A$140&gt;35,CT62+CS63-DB62,IF(A63&lt;'Données projet'!$A$140,$CQ$205^A63,IF(A63='Données projet'!$A$140,'Données projet'!$B$140,CT62+CS63-DB62)))</f>
        <v>162.99999999999991</v>
      </c>
      <c r="CU63" s="17">
        <f>CT63*VLOOKUP('Données projet'!$B$13,Paramètres!$A$1:$I$89,3,0)*VLOOKUP('Données projet'!$B$13,Paramètres!$A$1:$I$89,5,0)</f>
        <v>185.62439999999992</v>
      </c>
      <c r="CV63" s="13">
        <f t="shared" si="41"/>
        <v>46.571261969320169</v>
      </c>
      <c r="CW63" s="20">
        <f t="shared" si="13"/>
        <v>404.40744459656588</v>
      </c>
      <c r="CX63" s="59">
        <f t="shared" si="14"/>
        <v>697.7407779298992</v>
      </c>
      <c r="CY63" s="59">
        <f ca="1">AVERAGE(OFFSET($CX$3,0,0,'Données projet'!$E$13+1,1))-AVERAGE(OFFSET($H$3,0,0,'Données projet'!$E$13+1,1))</f>
        <v>398.97653653651656</v>
      </c>
      <c r="CZ63" s="59">
        <f t="shared" si="42"/>
        <v>174.32967064896349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15.15727240527397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0.96850863249557162</v>
      </c>
      <c r="DI63" s="22">
        <f t="shared" si="15"/>
        <v>16.125781037769542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235</v>
      </c>
      <c r="DM63" s="12">
        <f>VLOOKUP(A63,'Données projet'!$A$165:$I$185,9,0)</f>
        <v>7.7</v>
      </c>
      <c r="DN63" s="12">
        <f t="array" ref="DN63">INDEX(DM:DM,MIN(IF(ISNUMBER(DM63:DM259),ROW(DM63:DM259),"")))</f>
        <v>7.7</v>
      </c>
      <c r="DO63" s="12">
        <f>IF('Données projet'!$A$166&gt;35,DO62+DN63-DW62,IF(A63&lt;'Données projet'!$A$166,$DL$205^A63,IF(A63='Données projet'!$A$166,'Données projet'!$B$166,DO62+DN63-DW62)))</f>
        <v>234.99999999999991</v>
      </c>
      <c r="DP63" s="17">
        <f>DO63*VLOOKUP('Données projet'!$B$14,Paramètres!$A$1:$I$89,3,0)*VLOOKUP('Données projet'!$B$14,Paramètres!$A$1:$I$89,5,0)</f>
        <v>223.62599999999992</v>
      </c>
      <c r="DQ63" s="13">
        <f t="shared" si="43"/>
        <v>54.902227529974901</v>
      </c>
      <c r="DR63" s="20">
        <f t="shared" si="16"/>
        <v>485.10332961470607</v>
      </c>
      <c r="DS63" s="59">
        <f t="shared" si="17"/>
        <v>778.43666294803938</v>
      </c>
      <c r="DT63" s="59">
        <f ca="1">AVERAGE(OFFSET($DS$3,0,0,'Données projet'!$E$14+1,1))-AVERAGE(OFFSET($H$3,0,0,'Données projet'!$E$14+1,1))</f>
        <v>448.88533925504049</v>
      </c>
      <c r="DU63" s="59">
        <f t="shared" si="44"/>
        <v>259.66733848378163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42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15.585140419228662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3.762091281102125E-2</v>
      </c>
      <c r="ED63" s="22">
        <f t="shared" si="18"/>
        <v>15.622761332039683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300.98794489079791</v>
      </c>
      <c r="EP63" s="59">
        <f t="shared" si="46"/>
        <v>444.94404092890767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116.93413748668577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0.21825161706162435</v>
      </c>
      <c r="EY63" s="22">
        <f t="shared" si="21"/>
        <v>117.1523891037474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6.4</v>
      </c>
      <c r="FD63" s="12">
        <f t="array" ref="FD63">INDEX(FC:FC,MIN(IF(ISNUMBER(FC63:FC259),ROW(FC63:FC259),"")))</f>
        <v>6.4</v>
      </c>
      <c r="FE63" s="12">
        <f>IF('Données projet'!$A$218&gt;35,FE62+FD63-FM62,IF(A63&lt;'Données projet'!$A$218,$FB$205^A63,IF(A63='Données projet'!$A$218,'Données projet'!$B$218,FE62+FD63-FM62)))</f>
        <v>293.99999999999983</v>
      </c>
      <c r="FF63" s="17">
        <f>FE63*VLOOKUP('Données projet'!$B$16,Paramètres!$A$1:$I$89,3,0)*VLOOKUP('Données projet'!$B$16,Paramètres!$A$1:$I$89,5,0)</f>
        <v>238.49279999999987</v>
      </c>
      <c r="FG63" s="13">
        <f t="shared" si="47"/>
        <v>58.115130258576542</v>
      </c>
      <c r="FH63" s="20">
        <f t="shared" si="22"/>
        <v>516.59214520035391</v>
      </c>
      <c r="FI63" s="59">
        <f t="shared" si="23"/>
        <v>809.92547853368728</v>
      </c>
      <c r="FJ63" s="59">
        <f ca="1">AVERAGE(OFFSET($FI$3,0,0,'Données projet'!$E$16+1,1))-AVERAGE(OFFSET($H$3,0,0,'Données projet'!$E$16+1,1))</f>
        <v>358.75637627589799</v>
      </c>
      <c r="FK63" s="59">
        <f t="shared" si="48"/>
        <v>349.64821164483607</v>
      </c>
      <c r="FL63" s="15">
        <f>IF(ISNA(VLOOKUP(A63,'Données projet'!$A$217:$I$237,3,0)),0,VLOOKUP(A63,'Données projet'!$A$217:$I$237,3,0))</f>
        <v>11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>
        <f>FZ63*VLOOKUP('Données projet'!$B$17,Paramètres!$A$1:$I$89,3,0)*VLOOKUP('Données projet'!$B$17,Paramètres!$A$1:$I$89,5,0)</f>
        <v>0</v>
      </c>
      <c r="GB63" s="13" t="e">
        <f t="shared" si="49"/>
        <v>#NUM!</v>
      </c>
      <c r="GC63" s="20" t="e">
        <f t="shared" si="25"/>
        <v>#NUM!</v>
      </c>
      <c r="GD63" s="59" t="e">
        <f t="shared" si="26"/>
        <v>#NUM!</v>
      </c>
      <c r="GE63" s="59">
        <f ca="1">AVERAGE(OFFSET($GD$3,0,0,'Données projet'!$E$17+1,1))-AVERAGE(OFFSET($H$3,0,0,'Données projet'!$E$17+1,1))</f>
        <v>303.49714356858993</v>
      </c>
      <c r="GF63" s="59">
        <f t="shared" si="50"/>
        <v>448.64727935823993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118.02021306705747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0.22027872186405459</v>
      </c>
      <c r="GO63" s="21">
        <f t="shared" si="27"/>
        <v>118.24049178892152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199.99999999999991</v>
      </c>
      <c r="O64" s="13">
        <f>N64*VLOOKUP('Données projet'!$B$9,Paramètres!$A$1:$I$89,3,0)*VLOOKUP('Données projet'!$B$9,Paramètres!$A$1:$I$89,5,0)</f>
        <v>202.79999999999993</v>
      </c>
      <c r="P64" s="13">
        <f t="shared" si="33"/>
        <v>50.359024179353973</v>
      </c>
      <c r="Q64" s="20">
        <f t="shared" si="53"/>
        <v>440.91863377904133</v>
      </c>
      <c r="R64" s="59">
        <f t="shared" si="0"/>
        <v>734.25196711237459</v>
      </c>
      <c r="S64" s="59">
        <f ca="1">AVERAGE(OFFSET($R$3,0,0,'Données projet'!$E$9+1,1))-AVERAGE(OFFSET($H$3,0,0,'Données projet'!$E$9+1,1))</f>
        <v>475.52010215365254</v>
      </c>
      <c r="T64" s="59">
        <f t="shared" si="34"/>
        <v>273.91893734509262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16.281461408267202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2.8346396173796126E-2</v>
      </c>
      <c r="AC64" s="22">
        <f t="shared" si="3"/>
        <v>16.309807804440997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199.99999999999991</v>
      </c>
      <c r="AJ64" s="13">
        <f>AI64*VLOOKUP('Données projet'!$B$10,Paramètres!$A$1:$I$89,3,0)*VLOOKUP('Données projet'!$B$10,Paramètres!$A$1:$I$89,5,0)</f>
        <v>180.95999999999992</v>
      </c>
      <c r="AK64" s="13">
        <f t="shared" si="35"/>
        <v>45.53570231487172</v>
      </c>
      <c r="AL64" s="20">
        <f t="shared" si="4"/>
        <v>394.48001486506809</v>
      </c>
      <c r="AM64" s="59">
        <f t="shared" si="5"/>
        <v>687.8133481984014</v>
      </c>
      <c r="AN64" s="59">
        <f ca="1">AVERAGE(OFFSET($AM$3,0,0,'Données projet'!$E$10+1,1))-AVERAGE(OFFSET($H$3,0,0,'Données projet'!$E$10+1,1))</f>
        <v>428.8856275972966</v>
      </c>
      <c r="AO64" s="59">
        <f t="shared" si="36"/>
        <v>248.96498044443103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14.528073256607655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2.52937073550796E-2</v>
      </c>
      <c r="AX64" s="21">
        <f t="shared" si="6"/>
        <v>14.553366963962734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199.99999999999991</v>
      </c>
      <c r="BE64" s="13">
        <f>BD64*VLOOKUP('Données projet'!$B$11,Paramètres!$A$1:$I$89,3,0)*VLOOKUP('Données projet'!$B$11,Paramètres!$A$1:$I$89,5,0)</f>
        <v>168.47999999999993</v>
      </c>
      <c r="BF64" s="13">
        <f t="shared" si="37"/>
        <v>42.74941640538534</v>
      </c>
      <c r="BG64" s="20">
        <f t="shared" si="7"/>
        <v>367.89123357271268</v>
      </c>
      <c r="BH64" s="59">
        <f t="shared" si="8"/>
        <v>661.22456690604599</v>
      </c>
      <c r="BI64" s="59">
        <f ca="1">AVERAGE(OFFSET($BH$3,0,0,'Données projet'!$E$11+1,1))-AVERAGE(OFFSET($H$3,0,0,'Données projet'!$E$11+1,1))</f>
        <v>402.18557752041221</v>
      </c>
      <c r="BJ64" s="59">
        <f t="shared" si="38"/>
        <v>234.67565865251817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13.526137169945057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2.3549313744384459E-2</v>
      </c>
      <c r="BS64" s="22">
        <f t="shared" si="9"/>
        <v>13.549686483689442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285.19999999999982</v>
      </c>
      <c r="BZ64" s="13">
        <f>BY64*VLOOKUP('Données projet'!$B$12,Paramètres!$A$1:$I$89,3,0)*VLOOKUP('Données projet'!$B$12,Paramètres!$A$1:$I$89,5,0)</f>
        <v>249.15071999999986</v>
      </c>
      <c r="CA64" s="13">
        <f t="shared" si="39"/>
        <v>60.404044320946248</v>
      </c>
      <c r="CB64" s="20">
        <f t="shared" si="10"/>
        <v>539.1412145256478</v>
      </c>
      <c r="CC64" s="59">
        <f t="shared" si="11"/>
        <v>832.47454785898117</v>
      </c>
      <c r="CD64" s="59">
        <f ca="1">AVERAGE(OFFSET($CC$3,0,0,'Données projet'!$E$12+1,1))-AVERAGE(OFFSET($H$3,0,0,'Données projet'!$E$12+1,1))</f>
        <v>383.46266660377637</v>
      </c>
      <c r="CE64" s="59">
        <f t="shared" si="40"/>
        <v>373.1287543230714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72.067910655016817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2.2598820897962869E-5</v>
      </c>
      <c r="CN64" s="22">
        <f t="shared" si="12"/>
        <v>72.067933253837708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140.1999999999999</v>
      </c>
      <c r="CU64" s="17">
        <f>CT64*VLOOKUP('Données projet'!$B$13,Paramètres!$A$1:$I$89,3,0)*VLOOKUP('Données projet'!$B$13,Paramètres!$A$1:$I$89,5,0)</f>
        <v>159.65975999999989</v>
      </c>
      <c r="CV64" s="13">
        <f t="shared" si="41"/>
        <v>40.765763819671534</v>
      </c>
      <c r="CW64" s="20">
        <f t="shared" si="13"/>
        <v>349.07445398592768</v>
      </c>
      <c r="CX64" s="59">
        <f t="shared" si="14"/>
        <v>642.40778731926093</v>
      </c>
      <c r="CY64" s="59">
        <f ca="1">AVERAGE(OFFSET($CX$3,0,0,'Données projet'!$E$13+1,1))-AVERAGE(OFFSET($H$3,0,0,'Données projet'!$E$13+1,1))</f>
        <v>398.97653653651656</v>
      </c>
      <c r="CZ64" s="59">
        <f t="shared" si="42"/>
        <v>174.32967064896349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14.860047538429844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0.68483902167532862</v>
      </c>
      <c r="DI64" s="22">
        <f t="shared" si="15"/>
        <v>15.544886560105173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7</v>
      </c>
      <c r="DO64" s="12">
        <f>IF('Données projet'!$A$166&gt;35,DO63+DN64-DW63,IF(A64&lt;'Données projet'!$A$166,$DL$205^A64,IF(A64='Données projet'!$A$166,'Données projet'!$B$166,DO63+DN64-DW63)))</f>
        <v>199.99999999999991</v>
      </c>
      <c r="DP64" s="17">
        <f>DO64*VLOOKUP('Données projet'!$B$14,Paramètres!$A$1:$I$89,3,0)*VLOOKUP('Données projet'!$B$14,Paramètres!$A$1:$I$89,5,0)</f>
        <v>190.31999999999991</v>
      </c>
      <c r="DQ64" s="13">
        <f t="shared" si="43"/>
        <v>47.61069337740188</v>
      </c>
      <c r="DR64" s="20">
        <f t="shared" si="16"/>
        <v>414.39595763230813</v>
      </c>
      <c r="DS64" s="59">
        <f t="shared" si="17"/>
        <v>707.72929096564144</v>
      </c>
      <c r="DT64" s="59">
        <f ca="1">AVERAGE(OFFSET($DS$3,0,0,'Données projet'!$E$14+1,1))-AVERAGE(OFFSET($H$3,0,0,'Données projet'!$E$14+1,1))</f>
        <v>448.88533925504049</v>
      </c>
      <c r="DU64" s="59">
        <f t="shared" si="44"/>
        <v>259.66733848378163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15.279525321604604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2.6602002563100986E-2</v>
      </c>
      <c r="ED64" s="22">
        <f t="shared" si="18"/>
        <v>15.306127324167704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300.98794489079791</v>
      </c>
      <c r="EP64" s="59">
        <f t="shared" si="46"/>
        <v>444.94404092890767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114.64113037335319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0.15432719842920417</v>
      </c>
      <c r="EY64" s="22">
        <f t="shared" si="21"/>
        <v>114.79545757178239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285.19999999999982</v>
      </c>
      <c r="FF64" s="17">
        <f>FE64*VLOOKUP('Données projet'!$B$16,Paramètres!$A$1:$I$89,3,0)*VLOOKUP('Données projet'!$B$16,Paramètres!$A$1:$I$89,5,0)</f>
        <v>231.35423999999989</v>
      </c>
      <c r="FG64" s="13">
        <f t="shared" si="47"/>
        <v>56.575399756999062</v>
      </c>
      <c r="FH64" s="20">
        <f t="shared" si="22"/>
        <v>501.47745591010653</v>
      </c>
      <c r="FI64" s="59">
        <f t="shared" si="23"/>
        <v>794.81078924343979</v>
      </c>
      <c r="FJ64" s="59">
        <f ca="1">AVERAGE(OFFSET($FI$3,0,0,'Données projet'!$E$16+1,1))-AVERAGE(OFFSET($H$3,0,0,'Données projet'!$E$16+1,1))</f>
        <v>358.75637627589799</v>
      </c>
      <c r="FK64" s="59">
        <f t="shared" si="48"/>
        <v>349.64821164483607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>
        <f>FZ64*VLOOKUP('Données projet'!$B$17,Paramètres!$A$1:$I$89,3,0)*VLOOKUP('Données projet'!$B$17,Paramètres!$A$1:$I$89,5,0)</f>
        <v>0</v>
      </c>
      <c r="GB64" s="13" t="e">
        <f t="shared" si="49"/>
        <v>#NUM!</v>
      </c>
      <c r="GC64" s="20" t="e">
        <f t="shared" si="25"/>
        <v>#NUM!</v>
      </c>
      <c r="GD64" s="59" t="e">
        <f t="shared" si="26"/>
        <v>#NUM!</v>
      </c>
      <c r="GE64" s="59">
        <f ca="1">AVERAGE(OFFSET($GD$3,0,0,'Données projet'!$E$17+1,1))-AVERAGE(OFFSET($H$3,0,0,'Données projet'!$E$17+1,1))</f>
        <v>303.49714356858993</v>
      </c>
      <c r="GF64" s="59">
        <f t="shared" si="50"/>
        <v>448.64727935823993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115.70590867403449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0.15576057798117843</v>
      </c>
      <c r="GO64" s="21">
        <f t="shared" si="27"/>
        <v>115.86166925201567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206.99999999999991</v>
      </c>
      <c r="O65" s="13">
        <f>N65*VLOOKUP('Données projet'!$B$9,Paramètres!$A$1:$I$89,3,0)*VLOOKUP('Données projet'!$B$9,Paramètres!$A$1:$I$89,5,0)</f>
        <v>209.89799999999994</v>
      </c>
      <c r="P65" s="13">
        <f t="shared" si="33"/>
        <v>51.913295501810218</v>
      </c>
      <c r="Q65" s="20">
        <f t="shared" si="53"/>
        <v>455.98800633231934</v>
      </c>
      <c r="R65" s="59">
        <f t="shared" si="0"/>
        <v>749.32133966565266</v>
      </c>
      <c r="S65" s="59">
        <f ca="1">AVERAGE(OFFSET($R$3,0,0,'Données projet'!$E$9+1,1))-AVERAGE(OFFSET($H$3,0,0,'Données projet'!$E$9+1,1))</f>
        <v>475.52010215365254</v>
      </c>
      <c r="T65" s="59">
        <f t="shared" si="34"/>
        <v>273.91893734509262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15.962191880761965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2.0043928956691645E-2</v>
      </c>
      <c r="AC65" s="22">
        <f t="shared" si="3"/>
        <v>15.982235809718658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206.99999999999991</v>
      </c>
      <c r="AJ65" s="13">
        <f>AI65*VLOOKUP('Données projet'!$B$10,Paramètres!$A$1:$I$89,3,0)*VLOOKUP('Données projet'!$B$10,Paramètres!$A$1:$I$89,5,0)</f>
        <v>187.29359999999991</v>
      </c>
      <c r="AK65" s="13">
        <f t="shared" si="35"/>
        <v>46.941107550760421</v>
      </c>
      <c r="AL65" s="20">
        <f t="shared" si="4"/>
        <v>407.95878231757428</v>
      </c>
      <c r="AM65" s="59">
        <f t="shared" si="5"/>
        <v>701.29211565090759</v>
      </c>
      <c r="AN65" s="59">
        <f ca="1">AVERAGE(OFFSET($AM$3,0,0,'Données projet'!$E$10+1,1))-AVERAGE(OFFSET($H$3,0,0,'Données projet'!$E$10+1,1))</f>
        <v>428.8856275972966</v>
      </c>
      <c r="AO65" s="59">
        <f t="shared" si="36"/>
        <v>248.96498044443103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14.243186601295291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1.7885351992124838E-2</v>
      </c>
      <c r="AX65" s="21">
        <f t="shared" si="6"/>
        <v>14.261071953287415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206.99999999999991</v>
      </c>
      <c r="BE65" s="13">
        <f>BD65*VLOOKUP('Données projet'!$B$11,Paramètres!$A$1:$I$89,3,0)*VLOOKUP('Données projet'!$B$11,Paramètres!$A$1:$I$89,5,0)</f>
        <v>174.37679999999995</v>
      </c>
      <c r="BF65" s="13">
        <f t="shared" si="37"/>
        <v>44.06882624410639</v>
      </c>
      <c r="BG65" s="20">
        <f t="shared" si="7"/>
        <v>380.4594657084852</v>
      </c>
      <c r="BH65" s="59">
        <f t="shared" si="8"/>
        <v>673.79279904181851</v>
      </c>
      <c r="BI65" s="59">
        <f ca="1">AVERAGE(OFFSET($BH$3,0,0,'Données projet'!$E$11+1,1))-AVERAGE(OFFSET($H$3,0,0,'Données projet'!$E$11+1,1))</f>
        <v>402.18557752041221</v>
      </c>
      <c r="BJ65" s="59">
        <f t="shared" si="38"/>
        <v>234.67565865251817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13.260897870171476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1.6651879440943818E-2</v>
      </c>
      <c r="BS65" s="22">
        <f t="shared" si="9"/>
        <v>13.277549749612421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290.39999999999981</v>
      </c>
      <c r="BZ65" s="13">
        <f>BY65*VLOOKUP('Données projet'!$B$12,Paramètres!$A$1:$I$89,3,0)*VLOOKUP('Données projet'!$B$12,Paramètres!$A$1:$I$89,5,0)</f>
        <v>253.69343999999987</v>
      </c>
      <c r="CA65" s="13">
        <f t="shared" si="39"/>
        <v>61.376159112289358</v>
      </c>
      <c r="CB65" s="20">
        <f t="shared" si="10"/>
        <v>548.74621845390368</v>
      </c>
      <c r="CC65" s="59">
        <f t="shared" si="11"/>
        <v>842.07955178723705</v>
      </c>
      <c r="CD65" s="59">
        <f ca="1">AVERAGE(OFFSET($CC$3,0,0,'Données projet'!$E$12+1,1))-AVERAGE(OFFSET($H$3,0,0,'Données projet'!$E$12+1,1))</f>
        <v>383.46266660377637</v>
      </c>
      <c r="CE65" s="59">
        <f t="shared" si="40"/>
        <v>373.1287543230714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70.654702884157032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1.5979779503769808E-5</v>
      </c>
      <c r="CN65" s="22">
        <f t="shared" si="12"/>
        <v>70.654718863936537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145.39999999999989</v>
      </c>
      <c r="CU65" s="17">
        <f>CT65*VLOOKUP('Données projet'!$B$13,Paramètres!$A$1:$I$89,3,0)*VLOOKUP('Données projet'!$B$13,Paramètres!$A$1:$I$89,5,0)</f>
        <v>165.5815199999999</v>
      </c>
      <c r="CV65" s="13">
        <f t="shared" si="41"/>
        <v>42.098919431473661</v>
      </c>
      <c r="CW65" s="20">
        <f t="shared" si="13"/>
        <v>361.71009867648309</v>
      </c>
      <c r="CX65" s="59">
        <f t="shared" si="14"/>
        <v>655.04343200981634</v>
      </c>
      <c r="CY65" s="59">
        <f ca="1">AVERAGE(OFFSET($CX$3,0,0,'Données projet'!$E$13+1,1))-AVERAGE(OFFSET($H$3,0,0,'Données projet'!$E$13+1,1))</f>
        <v>398.97653653651656</v>
      </c>
      <c r="CZ65" s="59">
        <f t="shared" si="42"/>
        <v>174.32967064896349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14.568651069935264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0.48425431624778592</v>
      </c>
      <c r="DI65" s="22">
        <f t="shared" si="15"/>
        <v>15.052905386183049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7</v>
      </c>
      <c r="DO65" s="12">
        <f>IF('Données projet'!$A$166&gt;35,DO64+DN65-DW64,IF(A65&lt;'Données projet'!$A$166,$DL$205^A65,IF(A65='Données projet'!$A$166,'Données projet'!$B$166,DO64+DN65-DW64)))</f>
        <v>206.99999999999991</v>
      </c>
      <c r="DP65" s="17">
        <f>DO65*VLOOKUP('Données projet'!$B$14,Paramètres!$A$1:$I$89,3,0)*VLOOKUP('Données projet'!$B$14,Paramètres!$A$1:$I$89,5,0)</f>
        <v>196.98119999999992</v>
      </c>
      <c r="DQ65" s="13">
        <f t="shared" si="43"/>
        <v>49.080140741894134</v>
      </c>
      <c r="DR65" s="20">
        <f t="shared" si="16"/>
        <v>428.5568351254654</v>
      </c>
      <c r="DS65" s="59">
        <f t="shared" si="17"/>
        <v>721.89016845879871</v>
      </c>
      <c r="DT65" s="59">
        <f ca="1">AVERAGE(OFFSET($DS$3,0,0,'Données projet'!$E$14+1,1))-AVERAGE(OFFSET($H$3,0,0,'Données projet'!$E$14+1,1))</f>
        <v>448.88533925504049</v>
      </c>
      <c r="DU65" s="59">
        <f t="shared" si="44"/>
        <v>259.66733848378163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14.979903149638151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1.8810456405510625E-2</v>
      </c>
      <c r="ED65" s="22">
        <f t="shared" si="18"/>
        <v>14.998713606043662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300.98794489079791</v>
      </c>
      <c r="EP65" s="59">
        <f t="shared" si="46"/>
        <v>444.94404092890767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112.39308773091682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0.10912580853081218</v>
      </c>
      <c r="EY65" s="22">
        <f t="shared" si="21"/>
        <v>112.50221353944762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290.39999999999981</v>
      </c>
      <c r="FF65" s="17">
        <f>FE65*VLOOKUP('Données projet'!$B$16,Paramètres!$A$1:$I$89,3,0)*VLOOKUP('Données projet'!$B$16,Paramètres!$A$1:$I$89,5,0)</f>
        <v>235.57247999999984</v>
      </c>
      <c r="FG65" s="13">
        <f t="shared" si="47"/>
        <v>57.485898111011707</v>
      </c>
      <c r="FH65" s="20">
        <f t="shared" si="22"/>
        <v>510.41000854334516</v>
      </c>
      <c r="FI65" s="59">
        <f t="shared" si="23"/>
        <v>803.74334187667841</v>
      </c>
      <c r="FJ65" s="59">
        <f ca="1">AVERAGE(OFFSET($FI$3,0,0,'Données projet'!$E$16+1,1))-AVERAGE(OFFSET($H$3,0,0,'Données projet'!$E$16+1,1))</f>
        <v>358.75637627589799</v>
      </c>
      <c r="FK65" s="59">
        <f t="shared" si="48"/>
        <v>349.64821164483607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>
        <f>FZ65*VLOOKUP('Données projet'!$B$17,Paramètres!$A$1:$I$89,3,0)*VLOOKUP('Données projet'!$B$17,Paramètres!$A$1:$I$89,5,0)</f>
        <v>0</v>
      </c>
      <c r="GB65" s="13" t="e">
        <f t="shared" si="49"/>
        <v>#NUM!</v>
      </c>
      <c r="GC65" s="20" t="e">
        <f t="shared" si="25"/>
        <v>#NUM!</v>
      </c>
      <c r="GD65" s="59" t="e">
        <f t="shared" si="26"/>
        <v>#NUM!</v>
      </c>
      <c r="GE65" s="59">
        <f ca="1">AVERAGE(OFFSET($GD$3,0,0,'Données projet'!$E$17+1,1))-AVERAGE(OFFSET($H$3,0,0,'Données projet'!$E$17+1,1))</f>
        <v>303.49714356858993</v>
      </c>
      <c r="GF65" s="59">
        <f t="shared" si="50"/>
        <v>448.64727935823993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113.4369863785724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0.11013936093202731</v>
      </c>
      <c r="GO65" s="21">
        <f t="shared" si="27"/>
        <v>113.54712573950442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213.99999999999991</v>
      </c>
      <c r="O66" s="13">
        <f>N66*VLOOKUP('Données projet'!$B$9,Paramètres!$A$1:$I$89,3,0)*VLOOKUP('Données projet'!$B$9,Paramètres!$A$1:$I$89,5,0)</f>
        <v>216.99599999999992</v>
      </c>
      <c r="P66" s="13">
        <f t="shared" si="33"/>
        <v>53.461459647386867</v>
      </c>
      <c r="Q66" s="20">
        <f t="shared" si="53"/>
        <v>471.04674221919862</v>
      </c>
      <c r="R66" s="59">
        <f t="shared" si="0"/>
        <v>764.38007555253193</v>
      </c>
      <c r="S66" s="59">
        <f ca="1">AVERAGE(OFFSET($R$3,0,0,'Données projet'!$E$9+1,1))-AVERAGE(OFFSET($H$3,0,0,'Données projet'!$E$9+1,1))</f>
        <v>475.52010215365254</v>
      </c>
      <c r="T66" s="59">
        <f t="shared" si="34"/>
        <v>273.91893734509262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15.649183033955923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1.4173198086898063E-2</v>
      </c>
      <c r="AC66" s="22">
        <f t="shared" si="3"/>
        <v>15.663356232042821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213.99999999999991</v>
      </c>
      <c r="AJ66" s="13">
        <f>AI66*VLOOKUP('Données projet'!$B$10,Paramètres!$A$1:$I$89,3,0)*VLOOKUP('Données projet'!$B$10,Paramètres!$A$1:$I$89,5,0)</f>
        <v>193.62719999999993</v>
      </c>
      <c r="AK66" s="13">
        <f t="shared" si="35"/>
        <v>48.340990547231193</v>
      </c>
      <c r="AL66" s="20">
        <f t="shared" si="4"/>
        <v>421.42793186976087</v>
      </c>
      <c r="AM66" s="59">
        <f t="shared" si="5"/>
        <v>714.76126520309413</v>
      </c>
      <c r="AN66" s="59">
        <f ca="1">AVERAGE(OFFSET($AM$3,0,0,'Données projet'!$E$10+1,1))-AVERAGE(OFFSET($H$3,0,0,'Données projet'!$E$10+1,1))</f>
        <v>428.8856275972966</v>
      </c>
      <c r="AO66" s="59">
        <f t="shared" si="36"/>
        <v>248.96498044443103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13.963886399529899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1.26468536775398E-2</v>
      </c>
      <c r="AX66" s="21">
        <f t="shared" si="6"/>
        <v>13.976533253207439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213.99999999999991</v>
      </c>
      <c r="BE66" s="13">
        <f>BD66*VLOOKUP('Données projet'!$B$11,Paramètres!$A$1:$I$89,3,0)*VLOOKUP('Données projet'!$B$11,Paramètres!$A$1:$I$89,5,0)</f>
        <v>180.27359999999993</v>
      </c>
      <c r="BF66" s="13">
        <f t="shared" si="37"/>
        <v>45.383051743938047</v>
      </c>
      <c r="BG66" s="20">
        <f t="shared" si="7"/>
        <v>393.01866845402532</v>
      </c>
      <c r="BH66" s="59">
        <f t="shared" si="8"/>
        <v>686.35200178735863</v>
      </c>
      <c r="BI66" s="59">
        <f ca="1">AVERAGE(OFFSET($BH$3,0,0,'Données projet'!$E$11+1,1))-AVERAGE(OFFSET($H$3,0,0,'Données projet'!$E$11+1,1))</f>
        <v>402.18557752041221</v>
      </c>
      <c r="BJ66" s="59">
        <f t="shared" si="38"/>
        <v>234.67565865251817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13.000859751286455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1.177465687219223E-2</v>
      </c>
      <c r="BS66" s="22">
        <f t="shared" si="9"/>
        <v>13.012634408158648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</v>
      </c>
      <c r="BZ66" s="13">
        <f>BY66*VLOOKUP('Données projet'!$B$12,Paramètres!$A$1:$I$89,3,0)*VLOOKUP('Données projet'!$B$12,Paramètres!$A$1:$I$89,5,0)</f>
        <v>258.23615999999981</v>
      </c>
      <c r="CA66" s="13">
        <f t="shared" si="39"/>
        <v>62.346249722937671</v>
      </c>
      <c r="CB66" s="20">
        <f t="shared" si="10"/>
        <v>558.34769693411602</v>
      </c>
      <c r="CC66" s="59">
        <f t="shared" si="11"/>
        <v>851.68103026744939</v>
      </c>
      <c r="CD66" s="59">
        <f ca="1">AVERAGE(OFFSET($CC$3,0,0,'Données projet'!$E$12+1,1))-AVERAGE(OFFSET($H$3,0,0,'Données projet'!$E$12+1,1))</f>
        <v>383.46266660377637</v>
      </c>
      <c r="CE66" s="59">
        <f t="shared" si="40"/>
        <v>373.1287543230714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69.269207255712189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1.1299410448981435E-5</v>
      </c>
      <c r="CN66" s="22">
        <f t="shared" si="12"/>
        <v>69.269218555122634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150.59999999999988</v>
      </c>
      <c r="CU66" s="17">
        <f>CT66*VLOOKUP('Données projet'!$B$13,Paramètres!$A$1:$I$89,3,0)*VLOOKUP('Données projet'!$B$13,Paramètres!$A$1:$I$89,5,0)</f>
        <v>171.50327999999988</v>
      </c>
      <c r="CV66" s="13">
        <f t="shared" si="41"/>
        <v>43.426535589704869</v>
      </c>
      <c r="CW66" s="20">
        <f t="shared" si="13"/>
        <v>374.33609548540238</v>
      </c>
      <c r="CX66" s="59">
        <f t="shared" si="14"/>
        <v>667.6694288187357</v>
      </c>
      <c r="CY66" s="59">
        <f ca="1">AVERAGE(OFFSET($CX$3,0,0,'Données projet'!$E$13+1,1))-AVERAGE(OFFSET($H$3,0,0,'Données projet'!$E$13+1,1))</f>
        <v>398.97653653651656</v>
      </c>
      <c r="CZ66" s="59">
        <f t="shared" si="42"/>
        <v>174.32967064896349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14.282968708453566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0.34241951083766436</v>
      </c>
      <c r="DI66" s="22">
        <f t="shared" si="15"/>
        <v>14.625388219291231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7</v>
      </c>
      <c r="DO66" s="12">
        <f>IF('Données projet'!$A$166&gt;35,DO65+DN66-DW65,IF(A66&lt;'Données projet'!$A$166,$DL$205^A66,IF(A66='Données projet'!$A$166,'Données projet'!$B$166,DO65+DN66-DW65)))</f>
        <v>213.99999999999991</v>
      </c>
      <c r="DP66" s="17">
        <f>DO66*VLOOKUP('Données projet'!$B$14,Paramètres!$A$1:$I$89,3,0)*VLOOKUP('Données projet'!$B$14,Paramètres!$A$1:$I$89,5,0)</f>
        <v>203.6423999999999</v>
      </c>
      <c r="DQ66" s="13">
        <f t="shared" si="43"/>
        <v>50.543814227115405</v>
      </c>
      <c r="DR66" s="20">
        <f t="shared" si="16"/>
        <v>442.70765644555917</v>
      </c>
      <c r="DS66" s="59">
        <f t="shared" si="17"/>
        <v>736.04098977889248</v>
      </c>
      <c r="DT66" s="59">
        <f ca="1">AVERAGE(OFFSET($DS$3,0,0,'Données projet'!$E$14+1,1))-AVERAGE(OFFSET($H$3,0,0,'Données projet'!$E$14+1,1))</f>
        <v>448.88533925504049</v>
      </c>
      <c r="DU66" s="59">
        <f t="shared" si="44"/>
        <v>259.66733848378163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14.686156385712481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1.3301001281550493E-2</v>
      </c>
      <c r="ED66" s="22">
        <f t="shared" si="18"/>
        <v>14.699457386994032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300.98794489079791</v>
      </c>
      <c r="EP66" s="59">
        <f t="shared" si="46"/>
        <v>444.94404092890767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110.189127833528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7.7163599214602085E-2</v>
      </c>
      <c r="EY66" s="22">
        <f t="shared" si="21"/>
        <v>110.26629143274261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</v>
      </c>
      <c r="FF66" s="17">
        <f>FE66*VLOOKUP('Données projet'!$B$16,Paramètres!$A$1:$I$89,3,0)*VLOOKUP('Données projet'!$B$16,Paramètres!$A$1:$I$89,5,0)</f>
        <v>239.79071999999985</v>
      </c>
      <c r="FG66" s="13">
        <f t="shared" si="47"/>
        <v>58.394500584818381</v>
      </c>
      <c r="FH66" s="20">
        <f t="shared" si="22"/>
        <v>519.33925918522505</v>
      </c>
      <c r="FI66" s="59">
        <f t="shared" si="23"/>
        <v>812.6725925185583</v>
      </c>
      <c r="FJ66" s="59">
        <f ca="1">AVERAGE(OFFSET($FI$3,0,0,'Données projet'!$E$16+1,1))-AVERAGE(OFFSET($H$3,0,0,'Données projet'!$E$16+1,1))</f>
        <v>358.75637627589799</v>
      </c>
      <c r="FK66" s="59">
        <f t="shared" si="48"/>
        <v>349.64821164483607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>
        <f>FZ66*VLOOKUP('Données projet'!$B$17,Paramètres!$A$1:$I$89,3,0)*VLOOKUP('Données projet'!$B$17,Paramètres!$A$1:$I$89,5,0)</f>
        <v>0</v>
      </c>
      <c r="GB66" s="13" t="e">
        <f t="shared" si="49"/>
        <v>#NUM!</v>
      </c>
      <c r="GC66" s="20" t="e">
        <f t="shared" si="25"/>
        <v>#NUM!</v>
      </c>
      <c r="GD66" s="59" t="e">
        <f t="shared" si="26"/>
        <v>#NUM!</v>
      </c>
      <c r="GE66" s="59">
        <f ca="1">AVERAGE(OFFSET($GD$3,0,0,'Données projet'!$E$17+1,1))-AVERAGE(OFFSET($H$3,0,0,'Données projet'!$E$17+1,1))</f>
        <v>303.49714356858993</v>
      </c>
      <c r="GF66" s="59">
        <f t="shared" si="50"/>
        <v>448.64727935823993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111.21255626541837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7.7880288990589214E-2</v>
      </c>
      <c r="GO66" s="21">
        <f t="shared" si="27"/>
        <v>111.29043655440896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220.99999999999991</v>
      </c>
      <c r="O67" s="13">
        <f>N67*VLOOKUP('Données projet'!$B$9,Paramètres!$A$1:$I$89,3,0)*VLOOKUP('Données projet'!$B$9,Paramètres!$A$1:$I$89,5,0)</f>
        <v>224.09399999999994</v>
      </c>
      <c r="P67" s="13">
        <f t="shared" si="33"/>
        <v>55.003739293082667</v>
      </c>
      <c r="Q67" s="20">
        <f t="shared" ref="Q67:Q98" si="54">(O67+P67)*0.475*44/12</f>
        <v>486.09522926878554</v>
      </c>
      <c r="R67" s="59">
        <f t="shared" ref="R67:R130" si="55">Q67+(I67+J67)*44/12</f>
        <v>779.42856260211886</v>
      </c>
      <c r="S67" s="59">
        <f ca="1">AVERAGE(OFFSET($R$3,0,0,'Données projet'!$E$9+1,1))-AVERAGE(OFFSET($H$3,0,0,'Données projet'!$E$9+1,1))</f>
        <v>475.52010215365254</v>
      </c>
      <c r="T67" s="59">
        <f t="shared" si="34"/>
        <v>273.91893734509262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15.342312099719202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1.0021964478345823E-2</v>
      </c>
      <c r="AC67" s="22">
        <f t="shared" si="3"/>
        <v>15.352334064197548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220.99999999999991</v>
      </c>
      <c r="AJ67" s="13">
        <f>AI67*VLOOKUP('Données projet'!$B$10,Paramètres!$A$1:$I$89,3,0)*VLOOKUP('Données projet'!$B$10,Paramètres!$A$1:$I$89,5,0)</f>
        <v>199.96079999999992</v>
      </c>
      <c r="AK67" s="13">
        <f t="shared" si="35"/>
        <v>49.735552653569222</v>
      </c>
      <c r="AL67" s="20">
        <f t="shared" si="4"/>
        <v>434.88781420496622</v>
      </c>
      <c r="AM67" s="59">
        <f t="shared" si="5"/>
        <v>728.22114753829953</v>
      </c>
      <c r="AN67" s="59">
        <f ca="1">AVERAGE(OFFSET($AM$3,0,0,'Données projet'!$E$10+1,1))-AVERAGE(OFFSET($H$3,0,0,'Données projet'!$E$10+1,1))</f>
        <v>428.8856275972966</v>
      </c>
      <c r="AO67" s="59">
        <f t="shared" si="36"/>
        <v>248.96498044443103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13.690063104364825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8.9426759960624189E-3</v>
      </c>
      <c r="AX67" s="21">
        <f t="shared" si="6"/>
        <v>13.699005780360887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220.99999999999991</v>
      </c>
      <c r="BE67" s="13">
        <f>BD67*VLOOKUP('Données projet'!$B$11,Paramètres!$A$1:$I$89,3,0)*VLOOKUP('Données projet'!$B$11,Paramètres!$A$1:$I$89,5,0)</f>
        <v>186.17039999999994</v>
      </c>
      <c r="BF67" s="13">
        <f t="shared" si="37"/>
        <v>46.692281933796018</v>
      </c>
      <c r="BG67" s="20">
        <f t="shared" si="7"/>
        <v>405.56917103469459</v>
      </c>
      <c r="BH67" s="59">
        <f t="shared" si="8"/>
        <v>698.90250436802785</v>
      </c>
      <c r="BI67" s="59">
        <f ca="1">AVERAGE(OFFSET($BH$3,0,0,'Données projet'!$E$11+1,1))-AVERAGE(OFFSET($H$3,0,0,'Données projet'!$E$11+1,1))</f>
        <v>402.18557752041221</v>
      </c>
      <c r="BJ67" s="59">
        <f t="shared" si="38"/>
        <v>234.67565865251817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12.74592082130518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8.3259397204719088E-3</v>
      </c>
      <c r="BS67" s="22">
        <f t="shared" si="9"/>
        <v>12.754246761025652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300.79999999999978</v>
      </c>
      <c r="BZ67" s="13">
        <f>BY67*VLOOKUP('Données projet'!$B$12,Paramètres!$A$1:$I$89,3,0)*VLOOKUP('Données projet'!$B$12,Paramètres!$A$1:$I$89,5,0)</f>
        <v>262.77887999999984</v>
      </c>
      <c r="CA67" s="13">
        <f t="shared" si="39"/>
        <v>63.314355869176104</v>
      </c>
      <c r="CB67" s="20">
        <f t="shared" si="10"/>
        <v>567.94571913881475</v>
      </c>
      <c r="CC67" s="59">
        <f t="shared" si="11"/>
        <v>861.27905247214812</v>
      </c>
      <c r="CD67" s="59">
        <f ca="1">AVERAGE(OFFSET($CC$3,0,0,'Données projet'!$E$12+1,1))-AVERAGE(OFFSET($H$3,0,0,'Données projet'!$E$12+1,1))</f>
        <v>383.46266660377637</v>
      </c>
      <c r="CE67" s="59">
        <f t="shared" si="40"/>
        <v>373.1287543230714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67.910880351472258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7.9898897518849039E-6</v>
      </c>
      <c r="CN67" s="22">
        <f t="shared" si="12"/>
        <v>67.910888341362011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155.79999999999987</v>
      </c>
      <c r="CU67" s="17">
        <f>CT67*VLOOKUP('Données projet'!$B$13,Paramètres!$A$1:$I$89,3,0)*VLOOKUP('Données projet'!$B$13,Paramètres!$A$1:$I$89,5,0)</f>
        <v>177.42503999999985</v>
      </c>
      <c r="CV67" s="13">
        <f t="shared" si="41"/>
        <v>44.748825484986519</v>
      </c>
      <c r="CW67" s="20">
        <f t="shared" si="13"/>
        <v>386.95281571968462</v>
      </c>
      <c r="CX67" s="59">
        <f t="shared" si="14"/>
        <v>680.28614905301788</v>
      </c>
      <c r="CY67" s="59">
        <f ca="1">AVERAGE(OFFSET($CX$3,0,0,'Données projet'!$E$13+1,1))-AVERAGE(OFFSET($H$3,0,0,'Données projet'!$E$13+1,1))</f>
        <v>398.97653653651656</v>
      </c>
      <c r="CZ67" s="59">
        <f t="shared" si="42"/>
        <v>174.32967064896349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14.00288840383149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0.24212715812389299</v>
      </c>
      <c r="DI67" s="22">
        <f t="shared" si="15"/>
        <v>14.245015561955382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7</v>
      </c>
      <c r="DO67" s="12">
        <f>IF('Données projet'!$A$166&gt;35,DO66+DN67-DW66,IF(A67&lt;'Données projet'!$A$166,$DL$205^A67,IF(A67='Données projet'!$A$166,'Données projet'!$B$166,DO66+DN67-DW66)))</f>
        <v>220.99999999999991</v>
      </c>
      <c r="DP67" s="17">
        <f>DO67*VLOOKUP('Données projet'!$B$14,Paramètres!$A$1:$I$89,3,0)*VLOOKUP('Données projet'!$B$14,Paramètres!$A$1:$I$89,5,0)</f>
        <v>210.30359999999993</v>
      </c>
      <c r="DQ67" s="13">
        <f t="shared" si="43"/>
        <v>52.001924357524459</v>
      </c>
      <c r="DR67" s="20">
        <f t="shared" si="16"/>
        <v>456.84878825602163</v>
      </c>
      <c r="DS67" s="59">
        <f t="shared" si="17"/>
        <v>750.18212158935489</v>
      </c>
      <c r="DT67" s="59">
        <f ca="1">AVERAGE(OFFSET($DS$3,0,0,'Données projet'!$E$14+1,1))-AVERAGE(OFFSET($H$3,0,0,'Données projet'!$E$14+1,1))</f>
        <v>448.88533925504049</v>
      </c>
      <c r="DU67" s="59">
        <f t="shared" si="44"/>
        <v>259.66733848378163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14.398169816659559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9.4052282027553124E-3</v>
      </c>
      <c r="ED67" s="22">
        <f t="shared" si="18"/>
        <v>14.407575044862314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300.98794489079791</v>
      </c>
      <c r="EP67" s="59">
        <f t="shared" si="46"/>
        <v>444.94404092890767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108.02838624544418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5.4562904265406088E-2</v>
      </c>
      <c r="EY67" s="22">
        <f t="shared" si="21"/>
        <v>108.08294914970959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300.79999999999978</v>
      </c>
      <c r="FF67" s="17">
        <f>FE67*VLOOKUP('Données projet'!$B$16,Paramètres!$A$1:$I$89,3,0)*VLOOKUP('Données projet'!$B$16,Paramètres!$A$1:$I$89,5,0)</f>
        <v>244.00895999999983</v>
      </c>
      <c r="FG67" s="13">
        <f t="shared" si="47"/>
        <v>59.301244377330541</v>
      </c>
      <c r="FH67" s="20">
        <f t="shared" si="22"/>
        <v>528.26527262385036</v>
      </c>
      <c r="FI67" s="59">
        <f t="shared" si="23"/>
        <v>821.59860595718374</v>
      </c>
      <c r="FJ67" s="59">
        <f ca="1">AVERAGE(OFFSET($FI$3,0,0,'Données projet'!$E$16+1,1))-AVERAGE(OFFSET($H$3,0,0,'Données projet'!$E$16+1,1))</f>
        <v>358.75637627589799</v>
      </c>
      <c r="FK67" s="59">
        <f t="shared" si="48"/>
        <v>349.64821164483607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>
        <f>FZ67*VLOOKUP('Données projet'!$B$17,Paramètres!$A$1:$I$89,3,0)*VLOOKUP('Données projet'!$B$17,Paramètres!$A$1:$I$89,5,0)</f>
        <v>0</v>
      </c>
      <c r="GB67" s="13" t="e">
        <f t="shared" si="49"/>
        <v>#NUM!</v>
      </c>
      <c r="GC67" s="20" t="e">
        <f t="shared" si="25"/>
        <v>#NUM!</v>
      </c>
      <c r="GD67" s="59" t="e">
        <f t="shared" si="26"/>
        <v>#NUM!</v>
      </c>
      <c r="GE67" s="59">
        <f ca="1">AVERAGE(OFFSET($GD$3,0,0,'Données projet'!$E$17+1,1))-AVERAGE(OFFSET($H$3,0,0,'Données projet'!$E$17+1,1))</f>
        <v>303.49714356858993</v>
      </c>
      <c r="GF67" s="59">
        <f t="shared" si="50"/>
        <v>448.64727935823993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109.03174587001489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5.5069680466013654E-2</v>
      </c>
      <c r="GO67" s="21">
        <f t="shared" si="27"/>
        <v>109.08681555048091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227.99999999999991</v>
      </c>
      <c r="O68" s="13">
        <f>N68*VLOOKUP('Données projet'!$B$9,Paramètres!$A$1:$I$89,3,0)*VLOOKUP('Données projet'!$B$9,Paramètres!$A$1:$I$89,5,0)</f>
        <v>231.19199999999995</v>
      </c>
      <c r="P68" s="13">
        <f t="shared" si="33"/>
        <v>56.540342208595227</v>
      </c>
      <c r="Q68" s="20">
        <f t="shared" si="54"/>
        <v>501.13382934663656</v>
      </c>
      <c r="R68" s="59">
        <f t="shared" si="55"/>
        <v>794.46716267996987</v>
      </c>
      <c r="S68" s="59">
        <f ca="1">AVERAGE(OFFSET($R$3,0,0,'Données projet'!$E$9+1,1))-AVERAGE(OFFSET($H$3,0,0,'Données projet'!$E$9+1,1))</f>
        <v>475.52010215365254</v>
      </c>
      <c r="T68" s="59">
        <f t="shared" si="34"/>
        <v>273.91893734509262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15.041458717330075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7.0865990434490315E-3</v>
      </c>
      <c r="AC68" s="22">
        <f t="shared" ref="AC68:AC131" si="57">SUM(Z68:AB68)</f>
        <v>15.048545316373524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227.99999999999991</v>
      </c>
      <c r="AJ68" s="13">
        <f>AI68*VLOOKUP('Données projet'!$B$10,Paramètres!$A$1:$I$89,3,0)*VLOOKUP('Données projet'!$B$10,Paramètres!$A$1:$I$89,5,0)</f>
        <v>206.29439999999994</v>
      </c>
      <c r="AK68" s="13">
        <f t="shared" si="35"/>
        <v>51.124981739560724</v>
      </c>
      <c r="AL68" s="20">
        <f t="shared" ref="AL68:AL131" si="58">(AJ68+AK68)*0.475*44/12</f>
        <v>448.33875652973478</v>
      </c>
      <c r="AM68" s="59">
        <f t="shared" ref="AM68:AM131" si="59">AL68+(AD68+AE68)*44/12</f>
        <v>741.67208986306809</v>
      </c>
      <c r="AN68" s="59">
        <f ca="1">AVERAGE(OFFSET($AM$3,0,0,'Données projet'!$E$10+1,1))-AVERAGE(OFFSET($H$3,0,0,'Données projet'!$E$10+1,1))</f>
        <v>428.8856275972966</v>
      </c>
      <c r="AO68" s="59">
        <f t="shared" si="36"/>
        <v>248.96498044443103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13.421609317002218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6.3234268387698999E-3</v>
      </c>
      <c r="AX68" s="21">
        <f t="shared" ref="AX68:AX131" si="60">SUM(AU68:AW68)</f>
        <v>13.427932743840989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227.99999999999991</v>
      </c>
      <c r="BE68" s="13">
        <f>BD68*VLOOKUP('Données projet'!$B$11,Paramètres!$A$1:$I$89,3,0)*VLOOKUP('Données projet'!$B$11,Paramètres!$A$1:$I$89,5,0)</f>
        <v>192.06719999999996</v>
      </c>
      <c r="BF68" s="13">
        <f t="shared" si="37"/>
        <v>47.996693187894678</v>
      </c>
      <c r="BG68" s="20">
        <f t="shared" ref="BG68:BG131" si="61">(BE68+BF68)*0.475*44/12</f>
        <v>418.11128063558311</v>
      </c>
      <c r="BH68" s="59">
        <f t="shared" ref="BH68:BH131" si="62">BG68+(AY68+AZ68)*44/12</f>
        <v>711.44461396891643</v>
      </c>
      <c r="BI68" s="59">
        <f ca="1">AVERAGE(OFFSET($BH$3,0,0,'Données projet'!$E$11+1,1))-AVERAGE(OFFSET($H$3,0,0,'Données projet'!$E$11+1,1))</f>
        <v>402.18557752041221</v>
      </c>
      <c r="BJ68" s="59">
        <f t="shared" si="38"/>
        <v>234.67565865251817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12.495981088243443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5.8873284360961148E-3</v>
      </c>
      <c r="BS68" s="22">
        <f t="shared" ref="BS68:BS131" si="63">SUM(BP68:BR68)</f>
        <v>12.501868416679539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305.99999999999977</v>
      </c>
      <c r="BZ68" s="13">
        <f>BY68*VLOOKUP('Données projet'!$B$12,Paramètres!$A$1:$I$89,3,0)*VLOOKUP('Données projet'!$B$12,Paramètres!$A$1:$I$89,5,0)</f>
        <v>267.32159999999988</v>
      </c>
      <c r="CA68" s="13">
        <f t="shared" si="39"/>
        <v>64.280515815446321</v>
      </c>
      <c r="CB68" s="20">
        <f t="shared" ref="CB68:CB131" si="64">(BZ68+CA68)*0.475*44/12</f>
        <v>577.54035171190208</v>
      </c>
      <c r="CC68" s="59">
        <f t="shared" ref="CC68:CC131" si="65">CB68+(BT68+BU68)*44/12</f>
        <v>870.87368504523533</v>
      </c>
      <c r="CD68" s="59">
        <f ca="1">AVERAGE(OFFSET($CC$3,0,0,'Données projet'!$E$12+1,1))-AVERAGE(OFFSET($H$3,0,0,'Données projet'!$E$12+1,1))</f>
        <v>383.46266660377637</v>
      </c>
      <c r="CE68" s="59">
        <f t="shared" si="40"/>
        <v>373.1287543230714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73.233130592655158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5.6497052244907173E-6</v>
      </c>
      <c r="CN68" s="22">
        <f t="shared" ref="CN68:CN131" si="66">SUM(CK68:CM68)</f>
        <v>73.233136242360388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160.99999999999986</v>
      </c>
      <c r="CU68" s="17">
        <f>CT68*VLOOKUP('Données projet'!$B$13,Paramètres!$A$1:$I$89,3,0)*VLOOKUP('Données projet'!$B$13,Paramètres!$A$1:$I$89,5,0)</f>
        <v>183.34679999999983</v>
      </c>
      <c r="CV68" s="13">
        <f t="shared" si="41"/>
        <v>46.065987269469694</v>
      </c>
      <c r="CW68" s="20">
        <f t="shared" ref="CW68:CW131" si="67">(CU68+CV68)*0.475*44/12</f>
        <v>399.56060449432607</v>
      </c>
      <c r="CX68" s="59">
        <f t="shared" ref="CX68:CX131" si="68">CW68+(CO68+CP68)*44/12</f>
        <v>692.89393782765933</v>
      </c>
      <c r="CY68" s="59">
        <f ca="1">AVERAGE(OFFSET($CX$3,0,0,'Données projet'!$E$13+1,1))-AVERAGE(OFFSET($H$3,0,0,'Données projet'!$E$13+1,1))</f>
        <v>398.97653653651656</v>
      </c>
      <c r="CZ68" s="59">
        <f t="shared" si="42"/>
        <v>174.32967064896349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13.728300303150935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0.17120975541883221</v>
      </c>
      <c r="DI68" s="22">
        <f t="shared" ref="DI68:DI131" si="69">SUM(DF68:DH68)</f>
        <v>13.899510058569767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7</v>
      </c>
      <c r="DO68" s="12">
        <f>IF('Données projet'!$A$166&gt;35,DO67+DN68-DW67,IF(A68&lt;'Données projet'!$A$166,$DL$205^A68,IF(A68='Données projet'!$A$166,'Données projet'!$B$166,DO67+DN68-DW67)))</f>
        <v>227.99999999999991</v>
      </c>
      <c r="DP68" s="17">
        <f>DO68*VLOOKUP('Données projet'!$B$14,Paramètres!$A$1:$I$89,3,0)*VLOOKUP('Données projet'!$B$14,Paramètres!$A$1:$I$89,5,0)</f>
        <v>216.96479999999994</v>
      </c>
      <c r="DQ68" s="13">
        <f t="shared" si="43"/>
        <v>53.454667563841021</v>
      </c>
      <c r="DR68" s="20">
        <f t="shared" ref="DR68:DR131" si="70">(DP68+DQ68)*0.475*44/12</f>
        <v>470.98057267368955</v>
      </c>
      <c r="DS68" s="59">
        <f t="shared" ref="DS68:DS131" si="71">DR68+(DJ68+DK68)*44/12</f>
        <v>764.31390600702287</v>
      </c>
      <c r="DT68" s="59">
        <f ca="1">AVERAGE(OFFSET($DS$3,0,0,'Données projet'!$E$14+1,1))-AVERAGE(OFFSET($H$3,0,0,'Données projet'!$E$14+1,1))</f>
        <v>448.88533925504049</v>
      </c>
      <c r="DU68" s="59">
        <f t="shared" si="44"/>
        <v>259.66733848378163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14.115830488571302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6.6505006407752464E-3</v>
      </c>
      <c r="ED68" s="22">
        <f t="shared" ref="ED68:ED131" si="72">SUM(EA68:EC68)</f>
        <v>14.122480989212077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300.98794489079791</v>
      </c>
      <c r="EP68" s="59">
        <f t="shared" si="46"/>
        <v>444.94404092890767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105.91001548198045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3.8581799607301043E-2</v>
      </c>
      <c r="EY68" s="22">
        <f t="shared" ref="EY68:EY131" si="75">SUM(EV68:EX68)</f>
        <v>105.94859728158775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305.99999999999977</v>
      </c>
      <c r="FF68" s="17">
        <f>FE68*VLOOKUP('Données projet'!$B$16,Paramètres!$A$1:$I$89,3,0)*VLOOKUP('Données projet'!$B$16,Paramètres!$A$1:$I$89,5,0)</f>
        <v>248.22719999999984</v>
      </c>
      <c r="FG68" s="13">
        <f t="shared" si="47"/>
        <v>60.20616532763993</v>
      </c>
      <c r="FH68" s="20">
        <f t="shared" ref="FH68:FH131" si="76">(FF68+FG68)*0.475*44/12</f>
        <v>537.18811127897254</v>
      </c>
      <c r="FI68" s="59">
        <f t="shared" ref="FI68:FI131" si="77">FH68+(EZ68+FA68)*44/12</f>
        <v>830.52144461230591</v>
      </c>
      <c r="FJ68" s="59">
        <f ca="1">AVERAGE(OFFSET($FI$3,0,0,'Données projet'!$E$16+1,1))-AVERAGE(OFFSET($H$3,0,0,'Données projet'!$E$16+1,1))</f>
        <v>358.75637627589799</v>
      </c>
      <c r="FK68" s="59">
        <f t="shared" si="48"/>
        <v>349.64821164483607</v>
      </c>
      <c r="FL68" s="15">
        <f>IF(ISNA(VLOOKUP(A68,'Données projet'!$A$217:$I$237,3,0)),0,VLOOKUP(A68,'Données projet'!$A$217:$I$237,3,0))</f>
        <v>12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>
        <f>FZ68*VLOOKUP('Données projet'!$B$17,Paramètres!$A$1:$I$89,3,0)*VLOOKUP('Données projet'!$B$17,Paramètres!$A$1:$I$89,5,0)</f>
        <v>0</v>
      </c>
      <c r="GB68" s="13" t="e">
        <f t="shared" si="49"/>
        <v>#NUM!</v>
      </c>
      <c r="GC68" s="20" t="e">
        <f t="shared" ref="GC68:GC131" si="79">(GA68+GB68)*0.475*44/12</f>
        <v>#NUM!</v>
      </c>
      <c r="GD68" s="59" t="e">
        <f t="shared" ref="GD68:GD131" si="80">GC68+(FU68+FV68)*44/12</f>
        <v>#NUM!</v>
      </c>
      <c r="GE68" s="59">
        <f ca="1">AVERAGE(OFFSET($GD$3,0,0,'Données projet'!$E$17+1,1))-AVERAGE(OFFSET($H$3,0,0,'Données projet'!$E$17+1,1))</f>
        <v>303.49714356858993</v>
      </c>
      <c r="GF68" s="59">
        <f t="shared" si="50"/>
        <v>448.64727935823993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106.89369983630228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3.8940144495294607E-2</v>
      </c>
      <c r="GO68" s="21">
        <f t="shared" ref="GO68:GO131" si="81">SUM(GL68:GN68)</f>
        <v>106.93263998079757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234.99999999999991</v>
      </c>
      <c r="O69" s="13">
        <f>N69*VLOOKUP('Données projet'!$B$9,Paramètres!$A$1:$I$89,3,0)*VLOOKUP('Données projet'!$B$9,Paramètres!$A$1:$I$89,5,0)</f>
        <v>238.28999999999991</v>
      </c>
      <c r="P69" s="13">
        <f t="shared" ref="P69:P132" si="87">EXP(-1.0587+0.8836*LN(O69)+0.284)</f>
        <v>58.071462681001513</v>
      </c>
      <c r="Q69" s="20">
        <f t="shared" si="54"/>
        <v>516.16288083607731</v>
      </c>
      <c r="R69" s="59">
        <f t="shared" si="55"/>
        <v>809.49621416941068</v>
      </c>
      <c r="S69" s="59">
        <f ca="1">AVERAGE(OFFSET($R$3,0,0,'Données projet'!$E$9+1,1))-AVERAGE(OFFSET($H$3,0,0,'Données projet'!$E$9+1,1))</f>
        <v>475.52010215365254</v>
      </c>
      <c r="T69" s="59">
        <f t="shared" ref="T69:T132" si="88">$T$3</f>
        <v>273.91893734509262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14.746504886267154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5.0109822391729113E-3</v>
      </c>
      <c r="AC69" s="22">
        <f t="shared" si="57"/>
        <v>14.751515868506326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234.99999999999991</v>
      </c>
      <c r="AJ69" s="13">
        <f>AI69*VLOOKUP('Données projet'!$B$10,Paramètres!$A$1:$I$89,3,0)*VLOOKUP('Données projet'!$B$10,Paramètres!$A$1:$I$89,5,0)</f>
        <v>212.62799999999993</v>
      </c>
      <c r="AK69" s="13">
        <f t="shared" ref="AK69:AK132" si="89">EXP(-1.0587+0.8836*LN(AJ69)+0.284)</f>
        <v>52.509453483719035</v>
      </c>
      <c r="AL69" s="20">
        <f t="shared" si="58"/>
        <v>461.78106481747722</v>
      </c>
      <c r="AM69" s="59">
        <f t="shared" si="59"/>
        <v>755.11439815081053</v>
      </c>
      <c r="AN69" s="59">
        <f ca="1">AVERAGE(OFFSET($AM$3,0,0,'Données projet'!$E$10+1,1))-AVERAGE(OFFSET($H$3,0,0,'Données projet'!$E$10+1,1))</f>
        <v>428.8856275972966</v>
      </c>
      <c r="AO69" s="59">
        <f t="shared" ref="AO69:AO132" si="90">$AO$3</f>
        <v>248.96498044443103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13.158419744669152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4.4713379980312095E-3</v>
      </c>
      <c r="AX69" s="21">
        <f t="shared" si="60"/>
        <v>13.162891082667183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234.99999999999991</v>
      </c>
      <c r="BE69" s="13">
        <f>BD69*VLOOKUP('Données projet'!$B$11,Paramètres!$A$1:$I$89,3,0)*VLOOKUP('Données projet'!$B$11,Paramètres!$A$1:$I$89,5,0)</f>
        <v>197.96399999999994</v>
      </c>
      <c r="BF69" s="13">
        <f t="shared" ref="BF69:BF132" si="91">EXP(-1.0587+0.8836*LN(BE69)+0.284)</f>
        <v>49.296450435147719</v>
      </c>
      <c r="BG69" s="20">
        <f t="shared" si="61"/>
        <v>430.6452845078822</v>
      </c>
      <c r="BH69" s="59">
        <f t="shared" si="62"/>
        <v>723.97861784121551</v>
      </c>
      <c r="BI69" s="59">
        <f ca="1">AVERAGE(OFFSET($BH$3,0,0,'Données projet'!$E$11+1,1))-AVERAGE(OFFSET($H$3,0,0,'Données projet'!$E$11+1,1))</f>
        <v>402.18557752041221</v>
      </c>
      <c r="BJ69" s="59">
        <f t="shared" ref="BJ69:BJ132" si="92">$BJ$3</f>
        <v>234.67565865251817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12.250942520898864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4.1629698602359544E-3</v>
      </c>
      <c r="BS69" s="22">
        <f t="shared" si="63"/>
        <v>12.255105490759099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4.4000000000000004</v>
      </c>
      <c r="BY69" s="12">
        <f>IF('Données projet'!$A$114&gt;35,BY68+BX69-CG68,IF(A69&lt;'Données projet'!$A$114,$BV$205^A69,IF(A69='Données projet'!$A$114,'Données projet'!$B$114,BY68+BX69-CG68)))</f>
        <v>297.39999999999975</v>
      </c>
      <c r="BZ69" s="13">
        <f>BY69*VLOOKUP('Données projet'!$B$12,Paramètres!$A$1:$I$89,3,0)*VLOOKUP('Données projet'!$B$12,Paramètres!$A$1:$I$89,5,0)</f>
        <v>259.8086399999998</v>
      </c>
      <c r="CA69" s="13">
        <f t="shared" ref="CA69:CA132" si="93">EXP(-1.0587+0.8836*LN(BZ69)+0.284)</f>
        <v>62.681585989459471</v>
      </c>
      <c r="CB69" s="20">
        <f t="shared" si="64"/>
        <v>561.67047693164147</v>
      </c>
      <c r="CC69" s="59">
        <f t="shared" si="65"/>
        <v>855.00381026497485</v>
      </c>
      <c r="CD69" s="59">
        <f ca="1">AVERAGE(OFFSET($CC$3,0,0,'Données projet'!$E$12+1,1))-AVERAGE(OFFSET($H$3,0,0,'Données projet'!$E$12+1,1))</f>
        <v>383.46266660377637</v>
      </c>
      <c r="CE69" s="59">
        <f t="shared" ref="CE69:CE132" si="94">$CE$3</f>
        <v>373.1287543230714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71.797073569532273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3.994944875942452E-6</v>
      </c>
      <c r="CN69" s="22">
        <f t="shared" si="66"/>
        <v>71.797077564477149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166.19999999999985</v>
      </c>
      <c r="CU69" s="17">
        <f>CT69*VLOOKUP('Données projet'!$B$13,Paramètres!$A$1:$I$89,3,0)*VLOOKUP('Données projet'!$B$13,Paramètres!$A$1:$I$89,5,0)</f>
        <v>189.26855999999981</v>
      </c>
      <c r="CV69" s="13">
        <f t="shared" ref="CV69:CV132" si="95">EXP(-1.0587+0.8836*LN(CU69)+0.284)</f>
        <v>47.378205568746949</v>
      </c>
      <c r="CW69" s="20">
        <f t="shared" si="67"/>
        <v>412.15978336556719</v>
      </c>
      <c r="CX69" s="59">
        <f t="shared" si="68"/>
        <v>705.49311669890051</v>
      </c>
      <c r="CY69" s="59">
        <f ca="1">AVERAGE(OFFSET($CX$3,0,0,'Données projet'!$E$13+1,1))-AVERAGE(OFFSET($H$3,0,0,'Données projet'!$E$13+1,1))</f>
        <v>398.97653653651656</v>
      </c>
      <c r="CZ69" s="59">
        <f t="shared" ref="CZ69:CZ132" si="96">$CZ$3</f>
        <v>174.32967064896349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13.459096707642521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0.12106357906194652</v>
      </c>
      <c r="DI69" s="22">
        <f t="shared" si="69"/>
        <v>13.580160286704468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7</v>
      </c>
      <c r="DO69" s="12">
        <f>IF('Données projet'!$A$166&gt;35,DO68+DN69-DW68,IF(A69&lt;'Données projet'!$A$166,$DL$205^A69,IF(A69='Données projet'!$A$166,'Données projet'!$B$166,DO68+DN69-DW68)))</f>
        <v>234.99999999999991</v>
      </c>
      <c r="DP69" s="17">
        <f>DO69*VLOOKUP('Données projet'!$B$14,Paramètres!$A$1:$I$89,3,0)*VLOOKUP('Données projet'!$B$14,Paramètres!$A$1:$I$89,5,0)</f>
        <v>223.62599999999992</v>
      </c>
      <c r="DQ69" s="13">
        <f t="shared" ref="DQ69:DQ132" si="97">EXP(-1.0587+0.8836*LN(DP69)+0.284)</f>
        <v>54.902227529974901</v>
      </c>
      <c r="DR69" s="20">
        <f t="shared" si="70"/>
        <v>485.10332961470607</v>
      </c>
      <c r="DS69" s="59">
        <f t="shared" si="71"/>
        <v>778.43666294803938</v>
      </c>
      <c r="DT69" s="59">
        <f ca="1">AVERAGE(OFFSET($DS$3,0,0,'Données projet'!$E$14+1,1))-AVERAGE(OFFSET($H$3,0,0,'Données projet'!$E$14+1,1))</f>
        <v>448.88533925504049</v>
      </c>
      <c r="DU69" s="59">
        <f t="shared" ref="DU69:DU132" si="98">$DU$3</f>
        <v>259.66733848378163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13.839027662496868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4.7026141013776562E-3</v>
      </c>
      <c r="ED69" s="22">
        <f t="shared" si="72"/>
        <v>13.843730276598246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300.98794489079791</v>
      </c>
      <c r="EP69" s="59">
        <f t="shared" ref="EP69:EP132" si="100">$EP$3</f>
        <v>444.94404092890767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103.83318467710967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2.7281452132703044E-2</v>
      </c>
      <c r="EY69" s="22">
        <f t="shared" si="75"/>
        <v>103.86046612924237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4.4000000000000004</v>
      </c>
      <c r="FE69" s="12">
        <f>IF('Données projet'!$A$218&gt;35,FE68+FD69-FM68,IF(A69&lt;'Données projet'!$A$218,$FB$205^A69,IF(A69='Données projet'!$A$218,'Données projet'!$B$218,FE68+FD69-FM68)))</f>
        <v>297.39999999999975</v>
      </c>
      <c r="FF69" s="17">
        <f>FE69*VLOOKUP('Données projet'!$B$16,Paramètres!$A$1:$I$89,3,0)*VLOOKUP('Données projet'!$B$16,Paramètres!$A$1:$I$89,5,0)</f>
        <v>241.25087999999982</v>
      </c>
      <c r="FG69" s="13">
        <f t="shared" ref="FG69:FG132" si="101">EXP(-1.0587+0.8836*LN(FF69)+0.284)</f>
        <v>58.708581927297487</v>
      </c>
      <c r="FH69" s="20">
        <f t="shared" si="76"/>
        <v>522.42939619004278</v>
      </c>
      <c r="FI69" s="59">
        <f t="shared" si="77"/>
        <v>815.76272952337604</v>
      </c>
      <c r="FJ69" s="59">
        <f ca="1">AVERAGE(OFFSET($FI$3,0,0,'Données projet'!$E$16+1,1))-AVERAGE(OFFSET($H$3,0,0,'Données projet'!$E$16+1,1))</f>
        <v>358.75637627589799</v>
      </c>
      <c r="FK69" s="59">
        <f t="shared" ref="FK69:FK132" si="102">$FK$3</f>
        <v>349.64821164483607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>
        <f>FZ69*VLOOKUP('Données projet'!$B$17,Paramètres!$A$1:$I$89,3,0)*VLOOKUP('Données projet'!$B$17,Paramètres!$A$1:$I$89,5,0)</f>
        <v>0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9" t="e">
        <f t="shared" si="80"/>
        <v>#NUM!</v>
      </c>
      <c r="GE69" s="59">
        <f ca="1">AVERAGE(OFFSET($GD$3,0,0,'Données projet'!$E$17+1,1))-AVERAGE(OFFSET($H$3,0,0,'Données projet'!$E$17+1,1))</f>
        <v>303.49714356858993</v>
      </c>
      <c r="GF69" s="59">
        <f t="shared" ref="GF69:GF132" si="104">$GF$3</f>
        <v>448.64727935823993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104.79757958123145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2.7534840233006827E-2</v>
      </c>
      <c r="GO69" s="21">
        <f t="shared" si="81"/>
        <v>104.82511442146445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241.99999999999991</v>
      </c>
      <c r="O70" s="13">
        <f>N70*VLOOKUP('Données projet'!$B$9,Paramètres!$A$1:$I$89,3,0)*VLOOKUP('Données projet'!$B$9,Paramètres!$A$1:$I$89,5,0)</f>
        <v>245.38799999999995</v>
      </c>
      <c r="P70" s="13">
        <f t="shared" si="87"/>
        <v>59.597282764919569</v>
      </c>
      <c r="Q70" s="20">
        <f t="shared" si="54"/>
        <v>531.18270081556818</v>
      </c>
      <c r="R70" s="59">
        <f t="shared" si="55"/>
        <v>824.51603414890155</v>
      </c>
      <c r="S70" s="59">
        <f ca="1">AVERAGE(OFFSET($R$3,0,0,'Données projet'!$E$9+1,1))-AVERAGE(OFFSET($H$3,0,0,'Données projet'!$E$9+1,1))</f>
        <v>475.52010215365254</v>
      </c>
      <c r="T70" s="59">
        <f t="shared" si="88"/>
        <v>273.91893734509262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14.457334919927304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3.5432995217245158E-3</v>
      </c>
      <c r="AC70" s="22">
        <f t="shared" si="57"/>
        <v>14.460878219449029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241.99999999999991</v>
      </c>
      <c r="AJ70" s="13">
        <f>AI70*VLOOKUP('Données projet'!$B$10,Paramètres!$A$1:$I$89,3,0)*VLOOKUP('Données projet'!$B$10,Paramètres!$A$1:$I$89,5,0)</f>
        <v>218.96159999999989</v>
      </c>
      <c r="AK70" s="13">
        <f t="shared" si="89"/>
        <v>53.88913250370743</v>
      </c>
      <c r="AL70" s="20">
        <f t="shared" si="58"/>
        <v>475.21502577729029</v>
      </c>
      <c r="AM70" s="59">
        <f t="shared" si="59"/>
        <v>768.54835911062355</v>
      </c>
      <c r="AN70" s="59">
        <f ca="1">AVERAGE(OFFSET($AM$3,0,0,'Données projet'!$E$10+1,1))-AVERAGE(OFFSET($H$3,0,0,'Données projet'!$E$10+1,1))</f>
        <v>428.8856275972966</v>
      </c>
      <c r="AO70" s="59">
        <f t="shared" si="90"/>
        <v>248.96498044443103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12.900391159319748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3.16171341938495E-3</v>
      </c>
      <c r="AX70" s="21">
        <f t="shared" si="60"/>
        <v>12.903552872739132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</v>
      </c>
      <c r="BD70" s="12">
        <f>IF('Données projet'!$A$88&gt;35,BD69+BC70-BL69,IF(A70&lt;'Données projet'!$A$88,$BA$205^A70,IF(A70='Données projet'!$A$88,'Données projet'!$B$88,BD69+BC70-BL69)))</f>
        <v>241.99999999999991</v>
      </c>
      <c r="BE70" s="13">
        <f>BD70*VLOOKUP('Données projet'!$B$11,Paramètres!$A$1:$I$89,3,0)*VLOOKUP('Données projet'!$B$11,Paramètres!$A$1:$I$89,5,0)</f>
        <v>203.86079999999993</v>
      </c>
      <c r="BF70" s="13">
        <f t="shared" si="91"/>
        <v>50.591708220421786</v>
      </c>
      <c r="BG70" s="20">
        <f t="shared" si="61"/>
        <v>443.17145181723453</v>
      </c>
      <c r="BH70" s="59">
        <f t="shared" si="62"/>
        <v>736.50478515056784</v>
      </c>
      <c r="BI70" s="59">
        <f ca="1">AVERAGE(OFFSET($BH$3,0,0,'Données projet'!$E$11+1,1))-AVERAGE(OFFSET($H$3,0,0,'Données projet'!$E$11+1,1))</f>
        <v>402.18557752041221</v>
      </c>
      <c r="BJ70" s="59">
        <f t="shared" si="92"/>
        <v>234.67565865251817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12.010709010401143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2.9436642180480574E-3</v>
      </c>
      <c r="BS70" s="22">
        <f t="shared" si="63"/>
        <v>12.013652674619191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4.4000000000000004</v>
      </c>
      <c r="BY70" s="12">
        <f>IF('Données projet'!$A$114&gt;35,BY69+BX70-CG69,IF(A70&lt;'Données projet'!$A$114,$BV$205^A70,IF(A70='Données projet'!$A$114,'Données projet'!$B$114,BY69+BX70-CG69)))</f>
        <v>301.79999999999973</v>
      </c>
      <c r="BZ70" s="13">
        <f>BY70*VLOOKUP('Données projet'!$B$12,Paramètres!$A$1:$I$89,3,0)*VLOOKUP('Données projet'!$B$12,Paramètres!$A$1:$I$89,5,0)</f>
        <v>263.6524799999998</v>
      </c>
      <c r="CA70" s="13">
        <f t="shared" si="93"/>
        <v>63.500305848674962</v>
      </c>
      <c r="CB70" s="20">
        <f t="shared" si="64"/>
        <v>569.79110201977517</v>
      </c>
      <c r="CC70" s="59">
        <f t="shared" si="65"/>
        <v>863.12443535310854</v>
      </c>
      <c r="CD70" s="59">
        <f ca="1">AVERAGE(OFFSET($CC$3,0,0,'Données projet'!$E$12+1,1))-AVERAGE(OFFSET($H$3,0,0,'Données projet'!$E$12+1,1))</f>
        <v>383.46266660377637</v>
      </c>
      <c r="CE70" s="59">
        <f t="shared" si="94"/>
        <v>373.1287543230714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70.389176748724537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2.8248526122453586E-6</v>
      </c>
      <c r="CN70" s="22">
        <f t="shared" si="66"/>
        <v>70.389179573577152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171.39999999999984</v>
      </c>
      <c r="CU70" s="17">
        <f>CT70*VLOOKUP('Données projet'!$B$13,Paramètres!$A$1:$I$89,3,0)*VLOOKUP('Données projet'!$B$13,Paramètres!$A$1:$I$89,5,0)</f>
        <v>195.19031999999982</v>
      </c>
      <c r="CV70" s="13">
        <f t="shared" si="95"/>
        <v>48.685652799232166</v>
      </c>
      <c r="CW70" s="20">
        <f t="shared" si="67"/>
        <v>424.750652625329</v>
      </c>
      <c r="CX70" s="59">
        <f t="shared" si="68"/>
        <v>718.08398595866231</v>
      </c>
      <c r="CY70" s="59">
        <f ca="1">AVERAGE(OFFSET($CX$3,0,0,'Données projet'!$E$13+1,1))-AVERAGE(OFFSET($H$3,0,0,'Données projet'!$E$13+1,1))</f>
        <v>398.97653653651656</v>
      </c>
      <c r="CZ70" s="59">
        <f t="shared" si="96"/>
        <v>174.32967064896349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13.195172030444049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8.5604877709416119E-2</v>
      </c>
      <c r="DI70" s="22">
        <f t="shared" si="69"/>
        <v>13.280776908153465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7</v>
      </c>
      <c r="DO70" s="12">
        <f>IF('Données projet'!$A$166&gt;35,DO69+DN70-DW69,IF(A70&lt;'Données projet'!$A$166,$DL$205^A70,IF(A70='Données projet'!$A$166,'Données projet'!$B$166,DO69+DN70-DW69)))</f>
        <v>241.99999999999991</v>
      </c>
      <c r="DP70" s="17">
        <f>DO70*VLOOKUP('Données projet'!$B$14,Paramètres!$A$1:$I$89,3,0)*VLOOKUP('Données projet'!$B$14,Paramètres!$A$1:$I$89,5,0)</f>
        <v>230.28719999999993</v>
      </c>
      <c r="DQ70" s="13">
        <f t="shared" si="97"/>
        <v>56.344776374959956</v>
      </c>
      <c r="DR70" s="20">
        <f t="shared" si="70"/>
        <v>499.21735885305503</v>
      </c>
      <c r="DS70" s="59">
        <f t="shared" si="71"/>
        <v>792.55069218638835</v>
      </c>
      <c r="DT70" s="59">
        <f ca="1">AVERAGE(OFFSET($DS$3,0,0,'Données projet'!$E$14+1,1))-AVERAGE(OFFSET($H$3,0,0,'Données projet'!$E$14+1,1))</f>
        <v>448.88533925504049</v>
      </c>
      <c r="DU70" s="59">
        <f t="shared" si="98"/>
        <v>259.66733848378163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13.567652771008701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3.3252503203876232E-3</v>
      </c>
      <c r="ED70" s="22">
        <f t="shared" si="72"/>
        <v>13.570978021329088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300.98794489079791</v>
      </c>
      <c r="EP70" s="59">
        <f t="shared" si="100"/>
        <v>444.94404092890767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101.79707925758069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1.9290899803650521E-2</v>
      </c>
      <c r="EY70" s="22">
        <f t="shared" si="75"/>
        <v>101.81637015738434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4.4000000000000004</v>
      </c>
      <c r="FE70" s="12">
        <f>IF('Données projet'!$A$218&gt;35,FE69+FD70-FM69,IF(A70&lt;'Données projet'!$A$218,$FB$205^A70,IF(A70='Données projet'!$A$218,'Données projet'!$B$218,FE69+FD70-FM69)))</f>
        <v>301.79999999999973</v>
      </c>
      <c r="FF70" s="17">
        <f>FE70*VLOOKUP('Données projet'!$B$16,Paramètres!$A$1:$I$89,3,0)*VLOOKUP('Données projet'!$B$16,Paramètres!$A$1:$I$89,5,0)</f>
        <v>244.82015999999979</v>
      </c>
      <c r="FG70" s="13">
        <f t="shared" si="101"/>
        <v>59.475408119894851</v>
      </c>
      <c r="FH70" s="20">
        <f t="shared" si="76"/>
        <v>529.98144780881648</v>
      </c>
      <c r="FI70" s="59">
        <f t="shared" si="77"/>
        <v>823.31478114214974</v>
      </c>
      <c r="FJ70" s="59">
        <f ca="1">AVERAGE(OFFSET($FI$3,0,0,'Données projet'!$E$16+1,1))-AVERAGE(OFFSET($H$3,0,0,'Données projet'!$E$16+1,1))</f>
        <v>358.75637627589799</v>
      </c>
      <c r="FK70" s="59">
        <f t="shared" si="102"/>
        <v>349.64821164483607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>
        <f>FZ70*VLOOKUP('Données projet'!$B$17,Paramètres!$A$1:$I$89,3,0)*VLOOKUP('Données projet'!$B$17,Paramètres!$A$1:$I$89,5,0)</f>
        <v>0</v>
      </c>
      <c r="GB70" s="13" t="e">
        <f t="shared" si="103"/>
        <v>#NUM!</v>
      </c>
      <c r="GC70" s="20" t="e">
        <f t="shared" si="79"/>
        <v>#NUM!</v>
      </c>
      <c r="GD70" s="59" t="e">
        <f t="shared" si="80"/>
        <v>#NUM!</v>
      </c>
      <c r="GE70" s="59">
        <f ca="1">AVERAGE(OFFSET($GD$3,0,0,'Données projet'!$E$17+1,1))-AVERAGE(OFFSET($H$3,0,0,'Données projet'!$E$17+1,1))</f>
        <v>303.49714356858993</v>
      </c>
      <c r="GF70" s="59">
        <f t="shared" si="104"/>
        <v>448.64727935823993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102.74256296585544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1.9470072247647303E-2</v>
      </c>
      <c r="GO70" s="21">
        <f t="shared" si="81"/>
        <v>102.76203303810308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248.99999999999991</v>
      </c>
      <c r="O71" s="13">
        <f>N71*VLOOKUP('Données projet'!$B$9,Paramètres!$A$1:$I$89,3,0)*VLOOKUP('Données projet'!$B$9,Paramètres!$A$1:$I$89,5,0)</f>
        <v>252.4859999999999</v>
      </c>
      <c r="P71" s="13">
        <f t="shared" si="87"/>
        <v>61.117973383957384</v>
      </c>
      <c r="Q71" s="20">
        <f t="shared" si="54"/>
        <v>546.193586977059</v>
      </c>
      <c r="R71" s="59">
        <f t="shared" si="55"/>
        <v>839.52692031039237</v>
      </c>
      <c r="S71" s="59">
        <f ca="1">AVERAGE(OFFSET($R$3,0,0,'Données projet'!$E$9+1,1))-AVERAGE(OFFSET($H$3,0,0,'Données projet'!$E$9+1,1))</f>
        <v>475.52010215365254</v>
      </c>
      <c r="T71" s="59">
        <f t="shared" si="88"/>
        <v>273.91893734509262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14.173835400251114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2.5054911195864556E-3</v>
      </c>
      <c r="AC71" s="22">
        <f t="shared" si="57"/>
        <v>14.176340891370701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248.99999999999991</v>
      </c>
      <c r="AJ71" s="13">
        <f>AI71*VLOOKUP('Données projet'!$B$10,Paramètres!$A$1:$I$89,3,0)*VLOOKUP('Données projet'!$B$10,Paramètres!$A$1:$I$89,5,0)</f>
        <v>225.29519999999991</v>
      </c>
      <c r="AK71" s="13">
        <f t="shared" si="89"/>
        <v>55.264173352293078</v>
      </c>
      <c r="AL71" s="20">
        <f t="shared" si="58"/>
        <v>488.64090858857691</v>
      </c>
      <c r="AM71" s="59">
        <f t="shared" si="59"/>
        <v>781.97424192191022</v>
      </c>
      <c r="AN71" s="59">
        <f ca="1">AVERAGE(OFFSET($AM$3,0,0,'Données projet'!$E$10+1,1))-AVERAGE(OFFSET($H$3,0,0,'Données projet'!$E$10+1,1))</f>
        <v>428.8856275972966</v>
      </c>
      <c r="AO71" s="59">
        <f t="shared" si="90"/>
        <v>248.96498044443103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12.647422357147148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2.2356689990156047E-3</v>
      </c>
      <c r="AX71" s="21">
        <f t="shared" si="60"/>
        <v>12.649658026146163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</v>
      </c>
      <c r="BD71" s="12">
        <f>IF('Données projet'!$A$88&gt;35,BD70+BC71-BL70,IF(A71&lt;'Données projet'!$A$88,$BA$205^A71,IF(A71='Données projet'!$A$88,'Données projet'!$B$88,BD70+BC71-BL70)))</f>
        <v>248.99999999999991</v>
      </c>
      <c r="BE71" s="13">
        <f>BD71*VLOOKUP('Données projet'!$B$11,Paramètres!$A$1:$I$89,3,0)*VLOOKUP('Données projet'!$B$11,Paramètres!$A$1:$I$89,5,0)</f>
        <v>209.75759999999994</v>
      </c>
      <c r="BF71" s="13">
        <f t="shared" si="91"/>
        <v>51.88261163954845</v>
      </c>
      <c r="BG71" s="20">
        <f t="shared" si="61"/>
        <v>455.69003527221344</v>
      </c>
      <c r="BH71" s="59">
        <f t="shared" si="62"/>
        <v>749.02336860554669</v>
      </c>
      <c r="BI71" s="59">
        <f ca="1">AVERAGE(OFFSET($BH$3,0,0,'Données projet'!$E$11+1,1))-AVERAGE(OFFSET($H$3,0,0,'Données projet'!$E$11+1,1))</f>
        <v>402.18557752041221</v>
      </c>
      <c r="BJ71" s="59">
        <f t="shared" si="92"/>
        <v>234.67565865251817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11.775186332516309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2.0814849301179772E-3</v>
      </c>
      <c r="BS71" s="22">
        <f t="shared" si="63"/>
        <v>11.777267817446427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4.4000000000000004</v>
      </c>
      <c r="BY71" s="12">
        <f>IF('Données projet'!$A$114&gt;35,BY70+BX71-CG70,IF(A71&lt;'Données projet'!$A$114,$BV$205^A71,IF(A71='Données projet'!$A$114,'Données projet'!$B$114,BY70+BX71-CG70)))</f>
        <v>306.1999999999997</v>
      </c>
      <c r="BZ71" s="13">
        <f>BY71*VLOOKUP('Données projet'!$B$12,Paramètres!$A$1:$I$89,3,0)*VLOOKUP('Données projet'!$B$12,Paramètres!$A$1:$I$89,5,0)</f>
        <v>267.49631999999974</v>
      </c>
      <c r="CA71" s="13">
        <f t="shared" si="93"/>
        <v>64.317637451876635</v>
      </c>
      <c r="CB71" s="20">
        <f t="shared" si="64"/>
        <v>577.90930922868472</v>
      </c>
      <c r="CC71" s="59">
        <f t="shared" si="65"/>
        <v>871.24264256201809</v>
      </c>
      <c r="CD71" s="59">
        <f ca="1">AVERAGE(OFFSET($CC$3,0,0,'Données projet'!$E$12+1,1))-AVERAGE(OFFSET($H$3,0,0,'Données projet'!$E$12+1,1))</f>
        <v>383.46266660377637</v>
      </c>
      <c r="CE71" s="59">
        <f t="shared" si="94"/>
        <v>373.1287543230714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69.008887925840568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1.997472437971226E-6</v>
      </c>
      <c r="CN71" s="22">
        <f t="shared" si="66"/>
        <v>69.008889923313006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176.59999999999982</v>
      </c>
      <c r="CU71" s="17">
        <f>CT71*VLOOKUP('Données projet'!$B$13,Paramètres!$A$1:$I$89,3,0)*VLOOKUP('Données projet'!$B$13,Paramètres!$A$1:$I$89,5,0)</f>
        <v>201.11207999999979</v>
      </c>
      <c r="CV71" s="13">
        <f t="shared" si="95"/>
        <v>49.988490321180137</v>
      </c>
      <c r="CW71" s="20">
        <f t="shared" si="67"/>
        <v>437.33349330938836</v>
      </c>
      <c r="CX71" s="59">
        <f t="shared" si="68"/>
        <v>730.66682664272162</v>
      </c>
      <c r="CY71" s="59">
        <f ca="1">AVERAGE(OFFSET($CX$3,0,0,'Données projet'!$E$13+1,1))-AVERAGE(OFFSET($H$3,0,0,'Données projet'!$E$13+1,1))</f>
        <v>398.97653653651656</v>
      </c>
      <c r="CZ71" s="59">
        <f t="shared" si="96"/>
        <v>174.32967064896349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12.93642275518728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6.0531789530973268E-2</v>
      </c>
      <c r="DI71" s="22">
        <f t="shared" si="69"/>
        <v>12.996954544718253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7</v>
      </c>
      <c r="DO71" s="12">
        <f>IF('Données projet'!$A$166&gt;35,DO70+DN71-DW70,IF(A71&lt;'Données projet'!$A$166,$DL$205^A71,IF(A71='Données projet'!$A$166,'Données projet'!$B$166,DO70+DN71-DW70)))</f>
        <v>248.99999999999991</v>
      </c>
      <c r="DP71" s="17">
        <f>DO71*VLOOKUP('Données projet'!$B$14,Paramètres!$A$1:$I$89,3,0)*VLOOKUP('Données projet'!$B$14,Paramètres!$A$1:$I$89,5,0)</f>
        <v>236.94839999999994</v>
      </c>
      <c r="DQ71" s="13">
        <f t="shared" si="97"/>
        <v>57.782475694292401</v>
      </c>
      <c r="DR71" s="20">
        <f t="shared" si="70"/>
        <v>513.32294183422573</v>
      </c>
      <c r="DS71" s="59">
        <f t="shared" si="71"/>
        <v>806.65627516755899</v>
      </c>
      <c r="DT71" s="59">
        <f ca="1">AVERAGE(OFFSET($DS$3,0,0,'Données projet'!$E$14+1,1))-AVERAGE(OFFSET($H$3,0,0,'Données projet'!$E$14+1,1))</f>
        <v>448.88533925504049</v>
      </c>
      <c r="DU71" s="59">
        <f t="shared" si="98"/>
        <v>259.66733848378163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13.301599375620277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2.3513070506888281E-3</v>
      </c>
      <c r="ED71" s="22">
        <f t="shared" si="72"/>
        <v>13.303950682670965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300.98794489079791</v>
      </c>
      <c r="EP71" s="59">
        <f t="shared" si="100"/>
        <v>444.94404092890767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99.800900623426998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1.3640726066351522E-2</v>
      </c>
      <c r="EY71" s="22">
        <f t="shared" si="75"/>
        <v>99.814541349493354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4.4000000000000004</v>
      </c>
      <c r="FE71" s="12">
        <f>IF('Données projet'!$A$218&gt;35,FE70+FD71-FM70,IF(A71&lt;'Données projet'!$A$218,$FB$205^A71,IF(A71='Données projet'!$A$218,'Données projet'!$B$218,FE70+FD71-FM70)))</f>
        <v>306.1999999999997</v>
      </c>
      <c r="FF71" s="17">
        <f>FE71*VLOOKUP('Données projet'!$B$16,Paramètres!$A$1:$I$89,3,0)*VLOOKUP('Données projet'!$B$16,Paramètres!$A$1:$I$89,5,0)</f>
        <v>248.38943999999978</v>
      </c>
      <c r="FG71" s="13">
        <f t="shared" si="101"/>
        <v>60.240934049573845</v>
      </c>
      <c r="FH71" s="20">
        <f t="shared" si="76"/>
        <v>537.53123480300735</v>
      </c>
      <c r="FI71" s="59">
        <f t="shared" si="77"/>
        <v>830.86456813634072</v>
      </c>
      <c r="FJ71" s="59">
        <f ca="1">AVERAGE(OFFSET($FI$3,0,0,'Données projet'!$E$16+1,1))-AVERAGE(OFFSET($H$3,0,0,'Données projet'!$E$16+1,1))</f>
        <v>358.75637627589799</v>
      </c>
      <c r="FK71" s="59">
        <f t="shared" si="102"/>
        <v>349.64821164483607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>
        <f>FZ71*VLOOKUP('Données projet'!$B$17,Paramètres!$A$1:$I$89,3,0)*VLOOKUP('Données projet'!$B$17,Paramètres!$A$1:$I$89,5,0)</f>
        <v>0</v>
      </c>
      <c r="GB71" s="13" t="e">
        <f t="shared" si="103"/>
        <v>#NUM!</v>
      </c>
      <c r="GC71" s="20" t="e">
        <f t="shared" si="79"/>
        <v>#NUM!</v>
      </c>
      <c r="GD71" s="59" t="e">
        <f t="shared" si="80"/>
        <v>#NUM!</v>
      </c>
      <c r="GE71" s="59">
        <f ca="1">AVERAGE(OFFSET($GD$3,0,0,'Données projet'!$E$17+1,1))-AVERAGE(OFFSET($H$3,0,0,'Données projet'!$E$17+1,1))</f>
        <v>303.49714356858993</v>
      </c>
      <c r="GF71" s="59">
        <f t="shared" si="104"/>
        <v>448.64727935823993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100.7278439728706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1.3767420116503414E-2</v>
      </c>
      <c r="GO71" s="21">
        <f t="shared" si="81"/>
        <v>100.74161139298711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255.99999999999991</v>
      </c>
      <c r="O72" s="13">
        <f>N72*VLOOKUP('Données projet'!$B$9,Paramètres!$A$1:$I$89,3,0)*VLOOKUP('Données projet'!$B$9,Paramètres!$A$1:$I$89,5,0)</f>
        <v>259.58399999999995</v>
      </c>
      <c r="P72" s="13">
        <f t="shared" si="87"/>
        <v>62.63369530482354</v>
      </c>
      <c r="Q72" s="20">
        <f t="shared" si="54"/>
        <v>561.19581932256767</v>
      </c>
      <c r="R72" s="59">
        <f t="shared" si="55"/>
        <v>854.52915265590104</v>
      </c>
      <c r="S72" s="59">
        <f ca="1">AVERAGE(OFFSET($R$3,0,0,'Données projet'!$E$9+1,1))-AVERAGE(OFFSET($H$3,0,0,'Données projet'!$E$9+1,1))</f>
        <v>475.52010215365254</v>
      </c>
      <c r="T72" s="59">
        <f t="shared" si="88"/>
        <v>273.91893734509262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13.895895133238144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1.7716497608622579E-3</v>
      </c>
      <c r="AC72" s="22">
        <f t="shared" si="57"/>
        <v>13.897666782999005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255.99999999999991</v>
      </c>
      <c r="AJ72" s="13">
        <f>AI72*VLOOKUP('Données projet'!$B$10,Paramètres!$A$1:$I$89,3,0)*VLOOKUP('Données projet'!$B$10,Paramètres!$A$1:$I$89,5,0)</f>
        <v>231.6287999999999</v>
      </c>
      <c r="AK72" s="13">
        <f t="shared" si="89"/>
        <v>56.63472139815822</v>
      </c>
      <c r="AL72" s="20">
        <f t="shared" si="58"/>
        <v>502.05896643512528</v>
      </c>
      <c r="AM72" s="59">
        <f t="shared" si="59"/>
        <v>795.39229976845854</v>
      </c>
      <c r="AN72" s="59">
        <f ca="1">AVERAGE(OFFSET($AM$3,0,0,'Données projet'!$E$10+1,1))-AVERAGE(OFFSET($H$3,0,0,'Données projet'!$E$10+1,1))</f>
        <v>428.8856275972966</v>
      </c>
      <c r="AO72" s="59">
        <f t="shared" si="90"/>
        <v>248.96498044443103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12.399414118889419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1.580856709692475E-3</v>
      </c>
      <c r="AX72" s="21">
        <f t="shared" si="60"/>
        <v>12.400994975599112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</v>
      </c>
      <c r="BD72" s="12">
        <f>IF('Données projet'!$A$88&gt;35,BD71+BC72-BL71,IF(A72&lt;'Données projet'!$A$88,$BA$205^A72,IF(A72='Données projet'!$A$88,'Données projet'!$B$88,BD71+BC72-BL71)))</f>
        <v>255.99999999999991</v>
      </c>
      <c r="BE72" s="13">
        <f>BD72*VLOOKUP('Données projet'!$B$11,Paramètres!$A$1:$I$89,3,0)*VLOOKUP('Données projet'!$B$11,Paramètres!$A$1:$I$89,5,0)</f>
        <v>215.65439999999992</v>
      </c>
      <c r="BF72" s="13">
        <f t="shared" si="91"/>
        <v>53.169297166239915</v>
      </c>
      <c r="BG72" s="20">
        <f t="shared" si="61"/>
        <v>468.20127256453446</v>
      </c>
      <c r="BH72" s="59">
        <f t="shared" si="62"/>
        <v>761.53460589786778</v>
      </c>
      <c r="BI72" s="59">
        <f ca="1">AVERAGE(OFFSET($BH$3,0,0,'Données projet'!$E$11+1,1))-AVERAGE(OFFSET($H$3,0,0,'Données projet'!$E$11+1,1))</f>
        <v>402.18557752041221</v>
      </c>
      <c r="BJ72" s="59">
        <f t="shared" si="92"/>
        <v>234.67565865251817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11.544282110690148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1.4718321090240287E-3</v>
      </c>
      <c r="BS72" s="22">
        <f t="shared" si="63"/>
        <v>11.545753942799172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4.4000000000000004</v>
      </c>
      <c r="BY72" s="12">
        <f>IF('Données projet'!$A$114&gt;35,BY71+BX72-CG71,IF(A72&lt;'Données projet'!$A$114,$BV$205^A72,IF(A72='Données projet'!$A$114,'Données projet'!$B$114,BY71+BX72-CG71)))</f>
        <v>310.59999999999968</v>
      </c>
      <c r="BZ72" s="13">
        <f>BY72*VLOOKUP('Données projet'!$B$12,Paramètres!$A$1:$I$89,3,0)*VLOOKUP('Données projet'!$B$12,Paramètres!$A$1:$I$89,5,0)</f>
        <v>271.34015999999974</v>
      </c>
      <c r="CA72" s="13">
        <f t="shared" si="93"/>
        <v>65.13360305284553</v>
      </c>
      <c r="CB72" s="20">
        <f t="shared" si="64"/>
        <v>586.0251373170388</v>
      </c>
      <c r="CC72" s="59">
        <f t="shared" si="65"/>
        <v>879.35847065037206</v>
      </c>
      <c r="CD72" s="59">
        <f ca="1">AVERAGE(OFFSET($CC$3,0,0,'Données projet'!$E$12+1,1))-AVERAGE(OFFSET($H$3,0,0,'Données projet'!$E$12+1,1))</f>
        <v>383.46266660377637</v>
      </c>
      <c r="CE72" s="59">
        <f t="shared" si="94"/>
        <v>373.1287543230714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67.655665724880308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1.4124263061226793E-6</v>
      </c>
      <c r="CN72" s="22">
        <f t="shared" si="66"/>
        <v>67.655667137306608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181.79999999999981</v>
      </c>
      <c r="CU72" s="17">
        <f>CT72*VLOOKUP('Données projet'!$B$13,Paramètres!$A$1:$I$89,3,0)*VLOOKUP('Données projet'!$B$13,Paramètres!$A$1:$I$89,5,0)</f>
        <v>207.03383999999977</v>
      </c>
      <c r="CV72" s="13">
        <f t="shared" si="95"/>
        <v>51.286869452087025</v>
      </c>
      <c r="CW72" s="20">
        <f t="shared" si="67"/>
        <v>449.90856896238455</v>
      </c>
      <c r="CX72" s="59">
        <f t="shared" si="68"/>
        <v>743.24190229571786</v>
      </c>
      <c r="CY72" s="59">
        <f ca="1">AVERAGE(OFFSET($CX$3,0,0,'Données projet'!$E$13+1,1))-AVERAGE(OFFSET($H$3,0,0,'Données projet'!$E$13+1,1))</f>
        <v>398.97653653651656</v>
      </c>
      <c r="CZ72" s="59">
        <f t="shared" si="96"/>
        <v>174.32967064896349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12.682747395396822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4.2802438854708066E-2</v>
      </c>
      <c r="DI72" s="22">
        <f t="shared" si="69"/>
        <v>12.725549834251529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7</v>
      </c>
      <c r="DO72" s="12">
        <f>IF('Données projet'!$A$166&gt;35,DO71+DN72-DW71,IF(A72&lt;'Données projet'!$A$166,$DL$205^A72,IF(A72='Données projet'!$A$166,'Données projet'!$B$166,DO71+DN72-DW71)))</f>
        <v>255.99999999999991</v>
      </c>
      <c r="DP72" s="17">
        <f>DO72*VLOOKUP('Données projet'!$B$14,Paramètres!$A$1:$I$89,3,0)*VLOOKUP('Données projet'!$B$14,Paramètres!$A$1:$I$89,5,0)</f>
        <v>243.60959999999992</v>
      </c>
      <c r="DQ72" s="13">
        <f t="shared" si="97"/>
        <v>59.21547748087886</v>
      </c>
      <c r="DR72" s="20">
        <f t="shared" si="70"/>
        <v>527.42034327919725</v>
      </c>
      <c r="DS72" s="59">
        <f t="shared" si="71"/>
        <v>820.75367661253063</v>
      </c>
      <c r="DT72" s="59">
        <f ca="1">AVERAGE(OFFSET($DS$3,0,0,'Données projet'!$E$14+1,1))-AVERAGE(OFFSET($H$3,0,0,'Données projet'!$E$14+1,1))</f>
        <v>448.88533925504049</v>
      </c>
      <c r="DU72" s="59">
        <f t="shared" si="98"/>
        <v>259.66733848378163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13.040763125038874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1.6626251601938116E-3</v>
      </c>
      <c r="ED72" s="22">
        <f t="shared" si="72"/>
        <v>13.042425750199067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300.98794489079791</v>
      </c>
      <c r="EP72" s="59">
        <f t="shared" si="100"/>
        <v>444.94404092890767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97.843865834740313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9.6454499018252607E-3</v>
      </c>
      <c r="EY72" s="22">
        <f t="shared" si="75"/>
        <v>97.853511284642138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4.4000000000000004</v>
      </c>
      <c r="FE72" s="12">
        <f>IF('Données projet'!$A$218&gt;35,FE71+FD72-FM71,IF(A72&lt;'Données projet'!$A$218,$FB$205^A72,IF(A72='Données projet'!$A$218,'Données projet'!$B$218,FE71+FD72-FM71)))</f>
        <v>310.59999999999968</v>
      </c>
      <c r="FF72" s="17">
        <f>FE72*VLOOKUP('Données projet'!$B$16,Paramètres!$A$1:$I$89,3,0)*VLOOKUP('Données projet'!$B$16,Paramètres!$A$1:$I$89,5,0)</f>
        <v>251.95871999999974</v>
      </c>
      <c r="FG72" s="13">
        <f t="shared" si="101"/>
        <v>61.005180559583842</v>
      </c>
      <c r="FH72" s="20">
        <f t="shared" si="76"/>
        <v>545.07879347460812</v>
      </c>
      <c r="FI72" s="59">
        <f t="shared" si="77"/>
        <v>838.41212680794138</v>
      </c>
      <c r="FJ72" s="59">
        <f ca="1">AVERAGE(OFFSET($FI$3,0,0,'Données projet'!$E$16+1,1))-AVERAGE(OFFSET($H$3,0,0,'Données projet'!$E$16+1,1))</f>
        <v>358.75637627589799</v>
      </c>
      <c r="FK72" s="59">
        <f t="shared" si="102"/>
        <v>349.64821164483607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>
        <f>FZ72*VLOOKUP('Données projet'!$B$17,Paramètres!$A$1:$I$89,3,0)*VLOOKUP('Données projet'!$B$17,Paramètres!$A$1:$I$89,5,0)</f>
        <v>0</v>
      </c>
      <c r="GB72" s="13" t="e">
        <f t="shared" si="103"/>
        <v>#NUM!</v>
      </c>
      <c r="GC72" s="20" t="e">
        <f t="shared" si="79"/>
        <v>#NUM!</v>
      </c>
      <c r="GD72" s="59" t="e">
        <f t="shared" si="80"/>
        <v>#NUM!</v>
      </c>
      <c r="GE72" s="59">
        <f ca="1">AVERAGE(OFFSET($GD$3,0,0,'Données projet'!$E$17+1,1))-AVERAGE(OFFSET($H$3,0,0,'Données projet'!$E$17+1,1))</f>
        <v>303.49714356858993</v>
      </c>
      <c r="GF72" s="59">
        <f t="shared" si="104"/>
        <v>448.64727935823993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98.75263239048094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9.7350361238236517E-3</v>
      </c>
      <c r="GO72" s="21">
        <f t="shared" si="81"/>
        <v>98.762367426604769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262.99999999999989</v>
      </c>
      <c r="O73" s="13">
        <f>N73*VLOOKUP('Données projet'!$B$9,Paramètres!$A$1:$I$89,3,0)*VLOOKUP('Données projet'!$B$9,Paramètres!$A$1:$I$89,5,0)</f>
        <v>266.6819999999999</v>
      </c>
      <c r="P73" s="13">
        <f t="shared" si="87"/>
        <v>64.144600001897771</v>
      </c>
      <c r="Q73" s="20">
        <f t="shared" si="54"/>
        <v>576.18966166997177</v>
      </c>
      <c r="R73" s="59">
        <f t="shared" si="55"/>
        <v>869.52299500330514</v>
      </c>
      <c r="S73" s="59">
        <f ca="1">AVERAGE(OFFSET($R$3,0,0,'Données projet'!$E$9+1,1))-AVERAGE(OFFSET($H$3,0,0,'Données projet'!$E$9+1,1))</f>
        <v>475.52010215365254</v>
      </c>
      <c r="T73" s="59">
        <f t="shared" si="88"/>
        <v>273.91893734509262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33.867707290460665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1.2527455597932278E-3</v>
      </c>
      <c r="AC73" s="22">
        <f t="shared" si="57"/>
        <v>33.868960036020461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237.96239999999992</v>
      </c>
      <c r="AK73" s="13">
        <f t="shared" si="89"/>
        <v>58.00091360766335</v>
      </c>
      <c r="AL73" s="20">
        <f t="shared" si="58"/>
        <v>515.4694378666801</v>
      </c>
      <c r="AM73" s="59">
        <f t="shared" si="59"/>
        <v>808.80277120001347</v>
      </c>
      <c r="AN73" s="59">
        <f ca="1">AVERAGE(OFFSET($AM$3,0,0,'Données projet'!$E$10+1,1))-AVERAGE(OFFSET($H$3,0,0,'Données projet'!$E$10+1,1))</f>
        <v>428.8856275972966</v>
      </c>
      <c r="AO73" s="59">
        <f t="shared" si="90"/>
        <v>248.96498044443103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30.220415736103355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1.1178344995078024E-3</v>
      </c>
      <c r="AX73" s="21">
        <f t="shared" si="60"/>
        <v>30.221533570602862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7</v>
      </c>
      <c r="BC73" s="12">
        <f t="array" ref="BC73">INDEX(BB:BB,MIN(IF(ISNUMBER(BB73:BB269),ROW(BB73:BB269),"")))</f>
        <v>7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221.55119999999994</v>
      </c>
      <c r="BF73" s="13">
        <f t="shared" si="91"/>
        <v>54.451893386016494</v>
      </c>
      <c r="BG73" s="20">
        <f t="shared" si="61"/>
        <v>480.70538764731191</v>
      </c>
      <c r="BH73" s="59">
        <f t="shared" si="62"/>
        <v>774.03872098064517</v>
      </c>
      <c r="BI73" s="59">
        <f ca="1">AVERAGE(OFFSET($BH$3,0,0,'Données projet'!$E$11+1,1))-AVERAGE(OFFSET($H$3,0,0,'Données projet'!$E$11+1,1))</f>
        <v>402.18557752041221</v>
      </c>
      <c r="BJ73" s="59">
        <f t="shared" si="92"/>
        <v>234.67565865251817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28.136249133613468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1.0407424650589886E-3</v>
      </c>
      <c r="BS73" s="22">
        <f t="shared" si="63"/>
        <v>28.137289876078526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315</v>
      </c>
      <c r="BW73" s="12">
        <f>VLOOKUP(A73,'Données projet'!$A$113:$I$133,9,0)</f>
        <v>4.4000000000000004</v>
      </c>
      <c r="BX73" s="12">
        <f t="array" ref="BX73">INDEX(BW:BW,MIN(IF(ISNUMBER(BW73:BW269),ROW(BW73:BW269),"")))</f>
        <v>4.4000000000000004</v>
      </c>
      <c r="BY73" s="12">
        <f>IF('Données projet'!$A$114&gt;35,BY72+BX73-CG72,IF(A73&lt;'Données projet'!$A$114,$BV$205^A73,IF(A73='Données projet'!$A$114,'Données projet'!$B$114,BY72+BX73-CG72)))</f>
        <v>314.99999999999966</v>
      </c>
      <c r="BZ73" s="13">
        <f>BY73*VLOOKUP('Données projet'!$B$12,Paramètres!$A$1:$I$89,3,0)*VLOOKUP('Données projet'!$B$12,Paramètres!$A$1:$I$89,5,0)</f>
        <v>275.18399999999974</v>
      </c>
      <c r="CA73" s="13">
        <f t="shared" si="93"/>
        <v>65.948224238651022</v>
      </c>
      <c r="CB73" s="20">
        <f t="shared" si="64"/>
        <v>594.13862388231678</v>
      </c>
      <c r="CC73" s="59">
        <f t="shared" si="65"/>
        <v>887.47195721565004</v>
      </c>
      <c r="CD73" s="59">
        <f ca="1">AVERAGE(OFFSET($CC$3,0,0,'Données projet'!$E$12+1,1))-AVERAGE(OFFSET($H$3,0,0,'Données projet'!$E$12+1,1))</f>
        <v>383.46266660377637</v>
      </c>
      <c r="CE73" s="59">
        <f t="shared" si="94"/>
        <v>373.1287543230714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72.982920569225129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9.9873621898561299E-7</v>
      </c>
      <c r="CN73" s="22">
        <f t="shared" si="66"/>
        <v>72.982921567961341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187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186.9999999999998</v>
      </c>
      <c r="CU73" s="17">
        <f>CT73*VLOOKUP('Données projet'!$B$13,Paramètres!$A$1:$I$89,3,0)*VLOOKUP('Données projet'!$B$13,Paramètres!$A$1:$I$89,5,0)</f>
        <v>212.95559999999978</v>
      </c>
      <c r="CV73" s="13">
        <f t="shared" si="95"/>
        <v>52.580932360887161</v>
      </c>
      <c r="CW73" s="20">
        <f t="shared" si="67"/>
        <v>462.4761271952114</v>
      </c>
      <c r="CX73" s="59">
        <f t="shared" si="68"/>
        <v>755.80946052854472</v>
      </c>
      <c r="CY73" s="59">
        <f ca="1">AVERAGE(OFFSET($CX$3,0,0,'Données projet'!$E$13+1,1))-AVERAGE(OFFSET($H$3,0,0,'Données projet'!$E$13+1,1))</f>
        <v>398.97653653651656</v>
      </c>
      <c r="CZ73" s="59">
        <f t="shared" si="96"/>
        <v>174.32967064896349</v>
      </c>
      <c r="DA73" s="15">
        <f>IF(ISNA(VLOOKUP(A73,'Données projet'!$A$139:$I$159,3,0)),0,VLOOKUP(A73,'Données projet'!$A$139:$I$159,3,0))</f>
        <v>5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12.434046454685163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3.0265894765486637E-2</v>
      </c>
      <c r="DI73" s="22">
        <f t="shared" si="69"/>
        <v>12.464312349450649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7</v>
      </c>
      <c r="DN73" s="12">
        <f t="array" ref="DN73">INDEX(DM:DM,MIN(IF(ISNUMBER(DM73:DM269),ROW(DM73:DM269),"")))</f>
        <v>7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250.27079999999989</v>
      </c>
      <c r="DQ73" s="13">
        <f t="shared" si="97"/>
        <v>60.643924942423787</v>
      </c>
      <c r="DR73" s="20">
        <f t="shared" si="70"/>
        <v>541.50981260805463</v>
      </c>
      <c r="DS73" s="59">
        <f t="shared" si="71"/>
        <v>834.843145941388</v>
      </c>
      <c r="DT73" s="59">
        <f ca="1">AVERAGE(OFFSET($DS$3,0,0,'Données projet'!$E$14+1,1))-AVERAGE(OFFSET($H$3,0,0,'Données projet'!$E$14+1,1))</f>
        <v>448.88533925504049</v>
      </c>
      <c r="DU73" s="59">
        <f t="shared" si="98"/>
        <v>259.66733848378163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42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31.783540687970774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1.175653525344414E-3</v>
      </c>
      <c r="ED73" s="22">
        <f t="shared" si="72"/>
        <v>31.784716341496118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300.98794489079791</v>
      </c>
      <c r="EP73" s="59">
        <f t="shared" si="100"/>
        <v>444.94404092890767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95.925207304586422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6.820363033175761E-3</v>
      </c>
      <c r="EY73" s="22">
        <f t="shared" si="75"/>
        <v>95.932027667619593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315</v>
      </c>
      <c r="FC73" s="12">
        <f>VLOOKUP(A73,'Données projet'!$A$217:$I$237,9,0)</f>
        <v>4.4000000000000004</v>
      </c>
      <c r="FD73" s="12">
        <f t="array" ref="FD73">INDEX(FC:FC,MIN(IF(ISNUMBER(FC73:FC269),ROW(FC73:FC269),"")))</f>
        <v>4.4000000000000004</v>
      </c>
      <c r="FE73" s="12">
        <f>IF('Données projet'!$A$218&gt;35,FE72+FD73-FM72,IF(A73&lt;'Données projet'!$A$218,$FB$205^A73,IF(A73='Données projet'!$A$218,'Données projet'!$B$218,FE72+FD73-FM72)))</f>
        <v>314.99999999999966</v>
      </c>
      <c r="FF73" s="17">
        <f>FE73*VLOOKUP('Données projet'!$B$16,Paramètres!$A$1:$I$89,3,0)*VLOOKUP('Données projet'!$B$16,Paramètres!$A$1:$I$89,5,0)</f>
        <v>255.52799999999976</v>
      </c>
      <c r="FG73" s="13">
        <f t="shared" si="101"/>
        <v>61.76816786872142</v>
      </c>
      <c r="FH73" s="20">
        <f t="shared" si="76"/>
        <v>552.62415903802264</v>
      </c>
      <c r="FI73" s="59">
        <f t="shared" si="77"/>
        <v>845.95749237135601</v>
      </c>
      <c r="FJ73" s="59">
        <f ca="1">AVERAGE(OFFSET($FI$3,0,0,'Données projet'!$E$16+1,1))-AVERAGE(OFFSET($H$3,0,0,'Données projet'!$E$16+1,1))</f>
        <v>358.75637627589799</v>
      </c>
      <c r="FK73" s="59">
        <f t="shared" si="102"/>
        <v>349.64821164483607</v>
      </c>
      <c r="FL73" s="15">
        <f>IF(ISNA(VLOOKUP(A73,'Données projet'!$A$217:$I$237,3,0)),0,VLOOKUP(A73,'Données projet'!$A$217:$I$237,3,0))</f>
        <v>13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>
        <f>FZ73*VLOOKUP('Données projet'!$B$17,Paramètres!$A$1:$I$89,3,0)*VLOOKUP('Données projet'!$B$17,Paramètres!$A$1:$I$89,5,0)</f>
        <v>0</v>
      </c>
      <c r="GB73" s="13" t="e">
        <f t="shared" si="103"/>
        <v>#NUM!</v>
      </c>
      <c r="GC73" s="20" t="e">
        <f t="shared" si="79"/>
        <v>#NUM!</v>
      </c>
      <c r="GD73" s="59" t="e">
        <f t="shared" si="80"/>
        <v>#NUM!</v>
      </c>
      <c r="GE73" s="59">
        <f ca="1">AVERAGE(OFFSET($GD$3,0,0,'Données projet'!$E$17+1,1))-AVERAGE(OFFSET($H$3,0,0,'Données projet'!$E$17+1,1))</f>
        <v>303.49714356858993</v>
      </c>
      <c r="GF73" s="59">
        <f t="shared" si="104"/>
        <v>448.64727935823993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96.81615350246183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6.8837100582517068E-3</v>
      </c>
      <c r="GO73" s="21">
        <f t="shared" si="81"/>
        <v>96.823037212520077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227.19999999999987</v>
      </c>
      <c r="O74" s="13">
        <f>N74*VLOOKUP('Données projet'!$B$9,Paramètres!$A$1:$I$89,3,0)*VLOOKUP('Données projet'!$B$9,Paramètres!$A$1:$I$89,5,0)</f>
        <v>230.38079999999988</v>
      </c>
      <c r="P74" s="13">
        <f t="shared" si="87"/>
        <v>56.365011465139929</v>
      </c>
      <c r="Q74" s="20">
        <f t="shared" si="54"/>
        <v>499.41562163511844</v>
      </c>
      <c r="R74" s="59">
        <f t="shared" si="55"/>
        <v>792.7489549684517</v>
      </c>
      <c r="S74" s="59">
        <f ca="1">AVERAGE(OFFSET($R$3,0,0,'Données projet'!$E$9+1,1))-AVERAGE(OFFSET($H$3,0,0,'Données projet'!$E$9+1,1))</f>
        <v>475.52010215365254</v>
      </c>
      <c r="T74" s="59">
        <f t="shared" si="88"/>
        <v>273.91893734509262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33.20358220775644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8.8582488043112894E-4</v>
      </c>
      <c r="AC74" s="22">
        <f t="shared" si="57"/>
        <v>33.204468032636875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227.19999999999987</v>
      </c>
      <c r="AJ74" s="13">
        <f>AI74*VLOOKUP('Données projet'!$B$10,Paramètres!$A$1:$I$89,3,0)*VLOOKUP('Données projet'!$B$10,Paramètres!$A$1:$I$89,5,0)</f>
        <v>205.57055999999989</v>
      </c>
      <c r="AK74" s="13">
        <f t="shared" si="89"/>
        <v>50.966443946767349</v>
      </c>
      <c r="AL74" s="20">
        <f t="shared" si="58"/>
        <v>446.80194854061955</v>
      </c>
      <c r="AM74" s="59">
        <f t="shared" si="59"/>
        <v>740.13528187395286</v>
      </c>
      <c r="AN74" s="59">
        <f ca="1">AVERAGE(OFFSET($AM$3,0,0,'Données projet'!$E$10+1,1))-AVERAGE(OFFSET($H$3,0,0,'Données projet'!$E$10+1,1))</f>
        <v>428.8856275972966</v>
      </c>
      <c r="AO74" s="59">
        <f t="shared" si="90"/>
        <v>248.96498044443103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29.627811816151898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7.9042835484623749E-4</v>
      </c>
      <c r="AX74" s="21">
        <f t="shared" si="60"/>
        <v>29.628602244506745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227.19999999999987</v>
      </c>
      <c r="BE74" s="13">
        <f>BD74*VLOOKUP('Données projet'!$B$11,Paramètres!$A$1:$I$89,3,0)*VLOOKUP('Données projet'!$B$11,Paramètres!$A$1:$I$89,5,0)</f>
        <v>191.39327999999992</v>
      </c>
      <c r="BF74" s="13">
        <f t="shared" si="91"/>
        <v>47.847856170442952</v>
      </c>
      <c r="BG74" s="20">
        <f t="shared" si="61"/>
        <v>416.6783121635213</v>
      </c>
      <c r="BH74" s="59">
        <f t="shared" si="62"/>
        <v>710.01164549685461</v>
      </c>
      <c r="BI74" s="59">
        <f ca="1">AVERAGE(OFFSET($BH$3,0,0,'Données projet'!$E$11+1,1))-AVERAGE(OFFSET($H$3,0,0,'Données projet'!$E$11+1,1))</f>
        <v>402.18557752041221</v>
      </c>
      <c r="BJ74" s="59">
        <f t="shared" si="92"/>
        <v>234.67565865251817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27.584514449520729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7.3591605451201435E-4</v>
      </c>
      <c r="BS74" s="22">
        <f t="shared" si="63"/>
        <v>27.585250365575241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306.19999999999965</v>
      </c>
      <c r="BZ74" s="13">
        <f>BY74*VLOOKUP('Données projet'!$B$12,Paramètres!$A$1:$I$89,3,0)*VLOOKUP('Données projet'!$B$12,Paramètres!$A$1:$I$89,5,0)</f>
        <v>267.49631999999968</v>
      </c>
      <c r="CA74" s="13">
        <f t="shared" si="93"/>
        <v>64.317637451876635</v>
      </c>
      <c r="CB74" s="20">
        <f t="shared" si="64"/>
        <v>577.90930922868461</v>
      </c>
      <c r="CC74" s="59">
        <f t="shared" si="65"/>
        <v>871.24264256201786</v>
      </c>
      <c r="CD74" s="59">
        <f ca="1">AVERAGE(OFFSET($CC$3,0,0,'Données projet'!$E$12+1,1))-AVERAGE(OFFSET($H$3,0,0,'Données projet'!$E$12+1,1))</f>
        <v>383.46266660377637</v>
      </c>
      <c r="CE74" s="59">
        <f t="shared" si="94"/>
        <v>373.1287543230714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71.551770012048664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7.0621315306133966E-7</v>
      </c>
      <c r="CN74" s="22">
        <f t="shared" si="66"/>
        <v>71.551770718261821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4.7</v>
      </c>
      <c r="CT74" s="12">
        <f>IF('Données projet'!$A$140&gt;35,CT73+CS74-DB73,IF(A74&lt;'Données projet'!$A$140,$CQ$205^A74,IF(A74='Données projet'!$A$140,'Données projet'!$B$140,CT73+CS74-DB73)))</f>
        <v>163.69999999999979</v>
      </c>
      <c r="CU74" s="17">
        <f>CT74*VLOOKUP('Données projet'!$B$13,Paramètres!$A$1:$I$89,3,0)*VLOOKUP('Données projet'!$B$13,Paramètres!$A$1:$I$89,5,0)</f>
        <v>186.42155999999977</v>
      </c>
      <c r="CV74" s="13">
        <f t="shared" si="95"/>
        <v>46.747937238558599</v>
      </c>
      <c r="CW74" s="20">
        <f t="shared" si="67"/>
        <v>406.1035410238224</v>
      </c>
      <c r="CX74" s="59">
        <f t="shared" si="68"/>
        <v>699.43687435715572</v>
      </c>
      <c r="CY74" s="59">
        <f ca="1">AVERAGE(OFFSET($CX$3,0,0,'Données projet'!$E$13+1,1))-AVERAGE(OFFSET($H$3,0,0,'Données projet'!$E$13+1,1))</f>
        <v>398.97653653651656</v>
      </c>
      <c r="CZ74" s="59">
        <f t="shared" si="96"/>
        <v>174.32967064896349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12.190222387728264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2.1401219427354037E-2</v>
      </c>
      <c r="DI74" s="22">
        <f t="shared" si="69"/>
        <v>12.211623607155618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6.2</v>
      </c>
      <c r="DO74" s="12">
        <f>IF('Données projet'!$A$166&gt;35,DO73+DN74-DW73,IF(A74&lt;'Données projet'!$A$166,$DL$205^A74,IF(A74='Données projet'!$A$166,'Données projet'!$B$166,DO73+DN74-DW73)))</f>
        <v>227.19999999999987</v>
      </c>
      <c r="DP74" s="17">
        <f>DO74*VLOOKUP('Données projet'!$B$14,Paramètres!$A$1:$I$89,3,0)*VLOOKUP('Données projet'!$B$14,Paramètres!$A$1:$I$89,5,0)</f>
        <v>216.20351999999988</v>
      </c>
      <c r="DQ74" s="13">
        <f t="shared" si="97"/>
        <v>53.288905450648613</v>
      </c>
      <c r="DR74" s="20">
        <f t="shared" si="70"/>
        <v>469.36597432654617</v>
      </c>
      <c r="DS74" s="59">
        <f t="shared" si="71"/>
        <v>762.69930765987942</v>
      </c>
      <c r="DT74" s="59">
        <f ca="1">AVERAGE(OFFSET($DS$3,0,0,'Données projet'!$E$14+1,1))-AVERAGE(OFFSET($H$3,0,0,'Données projet'!$E$14+1,1))</f>
        <v>448.88533925504049</v>
      </c>
      <c r="DU74" s="59">
        <f t="shared" si="98"/>
        <v>259.66733848378163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31.160284841125275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8.313125800969058E-4</v>
      </c>
      <c r="ED74" s="22">
        <f t="shared" si="72"/>
        <v>31.161116153705372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300.98794489079791</v>
      </c>
      <c r="EP74" s="59">
        <f t="shared" si="100"/>
        <v>444.94404092890767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94.044172497942697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4.8227249509126303E-3</v>
      </c>
      <c r="EY74" s="22">
        <f t="shared" si="75"/>
        <v>94.048995222893609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306.19999999999965</v>
      </c>
      <c r="FF74" s="17">
        <f>FE74*VLOOKUP('Données projet'!$B$16,Paramètres!$A$1:$I$89,3,0)*VLOOKUP('Données projet'!$B$16,Paramètres!$A$1:$I$89,5,0)</f>
        <v>248.38943999999972</v>
      </c>
      <c r="FG74" s="13">
        <f t="shared" si="101"/>
        <v>60.240934049573845</v>
      </c>
      <c r="FH74" s="20">
        <f t="shared" si="76"/>
        <v>537.53123480300735</v>
      </c>
      <c r="FI74" s="59">
        <f t="shared" si="77"/>
        <v>830.86456813634072</v>
      </c>
      <c r="FJ74" s="59">
        <f ca="1">AVERAGE(OFFSET($FI$3,0,0,'Données projet'!$E$16+1,1))-AVERAGE(OFFSET($H$3,0,0,'Données projet'!$E$16+1,1))</f>
        <v>358.75637627589799</v>
      </c>
      <c r="FK74" s="59">
        <f t="shared" si="102"/>
        <v>349.64821164483607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>
        <f>FZ74*VLOOKUP('Données projet'!$B$17,Paramètres!$A$1:$I$89,3,0)*VLOOKUP('Données projet'!$B$17,Paramètres!$A$1:$I$89,5,0)</f>
        <v>0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303.49714356858993</v>
      </c>
      <c r="GF74" s="59">
        <f t="shared" si="104"/>
        <v>448.64727935823993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94.91764778430128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4.8675180619118259E-3</v>
      </c>
      <c r="GO74" s="21">
        <f t="shared" si="81"/>
        <v>94.922515302363195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233.39999999999986</v>
      </c>
      <c r="O75" s="13">
        <f>N75*VLOOKUP('Données projet'!$B$9,Paramètres!$A$1:$I$89,3,0)*VLOOKUP('Données projet'!$B$9,Paramètres!$A$1:$I$89,5,0)</f>
        <v>236.66759999999988</v>
      </c>
      <c r="P75" s="13">
        <f t="shared" si="87"/>
        <v>57.721965974560838</v>
      </c>
      <c r="Q75" s="20">
        <f t="shared" si="54"/>
        <v>512.72849407235981</v>
      </c>
      <c r="R75" s="59">
        <f t="shared" si="55"/>
        <v>806.06182740569307</v>
      </c>
      <c r="S75" s="59">
        <f ca="1">AVERAGE(OFFSET($R$3,0,0,'Données projet'!$E$9+1,1))-AVERAGE(OFFSET($H$3,0,0,'Données projet'!$E$9+1,1))</f>
        <v>475.52010215365254</v>
      </c>
      <c r="T75" s="59">
        <f t="shared" si="88"/>
        <v>273.91893734509262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32.552480212847748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6.2637277989661391E-4</v>
      </c>
      <c r="AC75" s="22">
        <f t="shared" si="57"/>
        <v>32.553106585627646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233.39999999999986</v>
      </c>
      <c r="AJ75" s="13">
        <f>AI75*VLOOKUP('Données projet'!$B$10,Paramètres!$A$1:$I$89,3,0)*VLOOKUP('Données projet'!$B$10,Paramètres!$A$1:$I$89,5,0)</f>
        <v>211.18031999999985</v>
      </c>
      <c r="AK75" s="13">
        <f t="shared" si="89"/>
        <v>52.193431117443019</v>
      </c>
      <c r="AL75" s="20">
        <f t="shared" si="58"/>
        <v>458.70928319621294</v>
      </c>
      <c r="AM75" s="59">
        <f t="shared" si="59"/>
        <v>752.04261652954619</v>
      </c>
      <c r="AN75" s="59">
        <f ca="1">AVERAGE(OFFSET($AM$3,0,0,'Données projet'!$E$10+1,1))-AVERAGE(OFFSET($H$3,0,0,'Données projet'!$E$10+1,1))</f>
        <v>428.8856275972966</v>
      </c>
      <c r="AO75" s="59">
        <f t="shared" si="90"/>
        <v>248.96498044443103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29.046828497617987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5.5891724975390118E-4</v>
      </c>
      <c r="AX75" s="21">
        <f t="shared" si="60"/>
        <v>29.047387414867742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233.39999999999986</v>
      </c>
      <c r="BE75" s="13">
        <f>BD75*VLOOKUP('Données projet'!$B$11,Paramètres!$A$1:$I$89,3,0)*VLOOKUP('Données projet'!$B$11,Paramètres!$A$1:$I$89,5,0)</f>
        <v>196.61615999999989</v>
      </c>
      <c r="BF75" s="13">
        <f t="shared" si="91"/>
        <v>48.999765174076508</v>
      </c>
      <c r="BG75" s="20">
        <f t="shared" si="61"/>
        <v>427.78106967818303</v>
      </c>
      <c r="BH75" s="59">
        <f t="shared" si="62"/>
        <v>721.11440301151629</v>
      </c>
      <c r="BI75" s="59">
        <f ca="1">AVERAGE(OFFSET($BH$3,0,0,'Données projet'!$E$11+1,1))-AVERAGE(OFFSET($H$3,0,0,'Données projet'!$E$11+1,1))</f>
        <v>402.18557752041221</v>
      </c>
      <c r="BJ75" s="59">
        <f t="shared" si="92"/>
        <v>234.67565865251817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27.043598946058122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5.203712325294943E-4</v>
      </c>
      <c r="BS75" s="22">
        <f t="shared" si="63"/>
        <v>27.044119317290651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310.39999999999964</v>
      </c>
      <c r="BZ75" s="13">
        <f>BY75*VLOOKUP('Données projet'!$B$12,Paramètres!$A$1:$I$89,3,0)*VLOOKUP('Données projet'!$B$12,Paramètres!$A$1:$I$89,5,0)</f>
        <v>271.16543999999971</v>
      </c>
      <c r="CA75" s="13">
        <f t="shared" si="93"/>
        <v>65.096543034180527</v>
      </c>
      <c r="CB75" s="20">
        <f t="shared" si="64"/>
        <v>585.65628711786383</v>
      </c>
      <c r="CC75" s="59">
        <f t="shared" si="65"/>
        <v>878.9896204511972</v>
      </c>
      <c r="CD75" s="59">
        <f ca="1">AVERAGE(OFFSET($CC$3,0,0,'Données projet'!$E$12+1,1))-AVERAGE(OFFSET($H$3,0,0,'Données projet'!$E$12+1,1))</f>
        <v>383.46266660377637</v>
      </c>
      <c r="CE75" s="59">
        <f t="shared" si="94"/>
        <v>373.1287543230714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70.148683444382783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4.993681094928065E-7</v>
      </c>
      <c r="CN75" s="22">
        <f t="shared" si="66"/>
        <v>70.148683943750896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4.7</v>
      </c>
      <c r="CT75" s="12">
        <f>IF('Données projet'!$A$140&gt;35,CT74+CS75-DB74,IF(A75&lt;'Données projet'!$A$140,$CQ$205^A75,IF(A75='Données projet'!$A$140,'Données projet'!$B$140,CT74+CS75-DB74)))</f>
        <v>168.39999999999978</v>
      </c>
      <c r="CU75" s="17">
        <f>CT75*VLOOKUP('Données projet'!$B$13,Paramètres!$A$1:$I$89,3,0)*VLOOKUP('Données projet'!$B$13,Paramètres!$A$1:$I$89,5,0)</f>
        <v>191.77391999999975</v>
      </c>
      <c r="CV75" s="13">
        <f t="shared" si="95"/>
        <v>47.931929006228962</v>
      </c>
      <c r="CW75" s="20">
        <f t="shared" si="67"/>
        <v>417.48768701918169</v>
      </c>
      <c r="CX75" s="59">
        <f t="shared" si="68"/>
        <v>710.82102035251501</v>
      </c>
      <c r="CY75" s="59">
        <f ca="1">AVERAGE(OFFSET($CX$3,0,0,'Données projet'!$E$13+1,1))-AVERAGE(OFFSET($H$3,0,0,'Données projet'!$E$13+1,1))</f>
        <v>398.97653653651656</v>
      </c>
      <c r="CZ75" s="59">
        <f t="shared" si="96"/>
        <v>174.32967064896349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11.951179562006395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1.5132947382743322E-2</v>
      </c>
      <c r="DI75" s="22">
        <f t="shared" si="69"/>
        <v>11.966312509389139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6.2</v>
      </c>
      <c r="DO75" s="12">
        <f>IF('Données projet'!$A$166&gt;35,DO74+DN75-DW74,IF(A75&lt;'Données projet'!$A$166,$DL$205^A75,IF(A75='Données projet'!$A$166,'Données projet'!$B$166,DO74+DN75-DW74)))</f>
        <v>233.39999999999986</v>
      </c>
      <c r="DP75" s="17">
        <f>DO75*VLOOKUP('Données projet'!$B$14,Paramètres!$A$1:$I$89,3,0)*VLOOKUP('Données projet'!$B$14,Paramètres!$A$1:$I$89,5,0)</f>
        <v>222.10343999999986</v>
      </c>
      <c r="DQ75" s="13">
        <f t="shared" si="97"/>
        <v>54.571804516465022</v>
      </c>
      <c r="DR75" s="20">
        <f t="shared" si="70"/>
        <v>481.87605086617629</v>
      </c>
      <c r="DS75" s="59">
        <f t="shared" si="71"/>
        <v>775.2093841995096</v>
      </c>
      <c r="DT75" s="59">
        <f ca="1">AVERAGE(OFFSET($DS$3,0,0,'Données projet'!$E$14+1,1))-AVERAGE(OFFSET($H$3,0,0,'Données projet'!$E$14+1,1))</f>
        <v>448.88533925504049</v>
      </c>
      <c r="DU75" s="59">
        <f t="shared" si="98"/>
        <v>259.66733848378163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30.549250661287886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5.8782676267220702E-4</v>
      </c>
      <c r="ED75" s="22">
        <f t="shared" si="72"/>
        <v>30.549838488050558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300.98794489079791</v>
      </c>
      <c r="EP75" s="59">
        <f t="shared" si="100"/>
        <v>444.94404092890767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92.200023636539314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3.4101815165878805E-3</v>
      </c>
      <c r="EY75" s="22">
        <f t="shared" si="75"/>
        <v>92.203433818055899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310.39999999999964</v>
      </c>
      <c r="FF75" s="17">
        <f>FE75*VLOOKUP('Données projet'!$B$16,Paramètres!$A$1:$I$89,3,0)*VLOOKUP('Données projet'!$B$16,Paramètres!$A$1:$I$89,5,0)</f>
        <v>251.79647999999972</v>
      </c>
      <c r="FG75" s="13">
        <f t="shared" si="101"/>
        <v>60.970469549840345</v>
      </c>
      <c r="FH75" s="20">
        <f t="shared" si="76"/>
        <v>544.73577046597154</v>
      </c>
      <c r="FI75" s="59">
        <f t="shared" si="77"/>
        <v>838.06910379930491</v>
      </c>
      <c r="FJ75" s="59">
        <f ca="1">AVERAGE(OFFSET($FI$3,0,0,'Données projet'!$E$16+1,1))-AVERAGE(OFFSET($H$3,0,0,'Données projet'!$E$16+1,1))</f>
        <v>358.75637627589799</v>
      </c>
      <c r="FK75" s="59">
        <f t="shared" si="102"/>
        <v>349.64821164483607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>
        <f>FZ75*VLOOKUP('Données projet'!$B$17,Paramètres!$A$1:$I$89,3,0)*VLOOKUP('Données projet'!$B$17,Paramètres!$A$1:$I$89,5,0)</f>
        <v>0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303.49714356858993</v>
      </c>
      <c r="GF75" s="59">
        <f t="shared" si="104"/>
        <v>448.64727935823993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93.056370605299719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3.4418550291258534E-3</v>
      </c>
      <c r="GO75" s="21">
        <f t="shared" si="81"/>
        <v>93.059812460328843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239.59999999999985</v>
      </c>
      <c r="O76" s="13">
        <f>N76*VLOOKUP('Données projet'!$B$9,Paramètres!$A$1:$I$89,3,0)*VLOOKUP('Données projet'!$B$9,Paramètres!$A$1:$I$89,5,0)</f>
        <v>242.95439999999985</v>
      </c>
      <c r="P76" s="13">
        <f t="shared" si="87"/>
        <v>59.074730698078945</v>
      </c>
      <c r="Q76" s="20">
        <f t="shared" si="54"/>
        <v>526.03406929915388</v>
      </c>
      <c r="R76" s="59">
        <f t="shared" si="55"/>
        <v>819.36740263248726</v>
      </c>
      <c r="S76" s="59">
        <f ca="1">AVERAGE(OFFSET($R$3,0,0,'Données projet'!$E$9+1,1))-AVERAGE(OFFSET($H$3,0,0,'Données projet'!$E$9+1,1))</f>
        <v>475.52010215365254</v>
      </c>
      <c r="T76" s="59">
        <f t="shared" si="88"/>
        <v>273.91893734509262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31.91414593092621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4.4291244021556447E-4</v>
      </c>
      <c r="AC76" s="22">
        <f t="shared" si="57"/>
        <v>31.914588843366428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239.59999999999985</v>
      </c>
      <c r="AJ76" s="13">
        <f>AI76*VLOOKUP('Données projet'!$B$10,Paramètres!$A$1:$I$89,3,0)*VLOOKUP('Données projet'!$B$10,Paramètres!$A$1:$I$89,5,0)</f>
        <v>216.79007999999985</v>
      </c>
      <c r="AK76" s="13">
        <f t="shared" si="89"/>
        <v>53.416629794462551</v>
      </c>
      <c r="AL76" s="20">
        <f t="shared" si="58"/>
        <v>470.61001955868869</v>
      </c>
      <c r="AM76" s="59">
        <f t="shared" si="59"/>
        <v>763.94335289202195</v>
      </c>
      <c r="AN76" s="59">
        <f ca="1">AVERAGE(OFFSET($AM$3,0,0,'Données projet'!$E$10+1,1))-AVERAGE(OFFSET($H$3,0,0,'Données projet'!$E$10+1,1))</f>
        <v>428.8856275972966</v>
      </c>
      <c r="AO76" s="59">
        <f t="shared" si="90"/>
        <v>248.96498044443103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28.477237907595693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3.9521417742311875E-4</v>
      </c>
      <c r="AX76" s="21">
        <f t="shared" si="60"/>
        <v>28.477633121773117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239.59999999999985</v>
      </c>
      <c r="BE76" s="13">
        <f>BD76*VLOOKUP('Données projet'!$B$11,Paramètres!$A$1:$I$89,3,0)*VLOOKUP('Données projet'!$B$11,Paramètres!$A$1:$I$89,5,0)</f>
        <v>201.8390399999999</v>
      </c>
      <c r="BF76" s="13">
        <f t="shared" si="91"/>
        <v>50.148117498343758</v>
      </c>
      <c r="BG76" s="20">
        <f t="shared" si="61"/>
        <v>438.87763264294853</v>
      </c>
      <c r="BH76" s="59">
        <f t="shared" si="62"/>
        <v>732.21096597628184</v>
      </c>
      <c r="BI76" s="59">
        <f ca="1">AVERAGE(OFFSET($BH$3,0,0,'Données projet'!$E$11+1,1))-AVERAGE(OFFSET($H$3,0,0,'Données projet'!$E$11+1,1))</f>
        <v>402.18557752041221</v>
      </c>
      <c r="BJ76" s="59">
        <f t="shared" si="92"/>
        <v>234.67565865251817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26.513290465692535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3.6795802725600717E-4</v>
      </c>
      <c r="BS76" s="22">
        <f t="shared" si="63"/>
        <v>26.513658423719789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314.59999999999962</v>
      </c>
      <c r="BZ76" s="13">
        <f>BY76*VLOOKUP('Données projet'!$B$12,Paramètres!$A$1:$I$89,3,0)*VLOOKUP('Données projet'!$B$12,Paramètres!$A$1:$I$89,5,0)</f>
        <v>274.83455999999973</v>
      </c>
      <c r="CA76" s="13">
        <f t="shared" si="93"/>
        <v>65.874222766218068</v>
      </c>
      <c r="CB76" s="20">
        <f t="shared" si="64"/>
        <v>593.40112998449592</v>
      </c>
      <c r="CC76" s="59">
        <f t="shared" si="65"/>
        <v>886.7344633178293</v>
      </c>
      <c r="CD76" s="59">
        <f ca="1">AVERAGE(OFFSET($CC$3,0,0,'Données projet'!$E$12+1,1))-AVERAGE(OFFSET($H$3,0,0,'Données projet'!$E$12+1,1))</f>
        <v>383.46266660377637</v>
      </c>
      <c r="CE76" s="59">
        <f t="shared" si="94"/>
        <v>373.1287543230714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68.77311054851053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3.5310657653066983E-7</v>
      </c>
      <c r="CN76" s="22">
        <f t="shared" si="66"/>
        <v>68.773110901617102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4.7</v>
      </c>
      <c r="CT76" s="12">
        <f>IF('Données projet'!$A$140&gt;35,CT75+CS76-DB75,IF(A76&lt;'Données projet'!$A$140,$CQ$205^A76,IF(A76='Données projet'!$A$140,'Données projet'!$B$140,CT75+CS76-DB75)))</f>
        <v>173.09999999999977</v>
      </c>
      <c r="CU76" s="17">
        <f>CT76*VLOOKUP('Données projet'!$B$13,Paramètres!$A$1:$I$89,3,0)*VLOOKUP('Données projet'!$B$13,Paramètres!$A$1:$I$89,5,0)</f>
        <v>197.12627999999975</v>
      </c>
      <c r="CV76" s="13">
        <f t="shared" si="95"/>
        <v>49.11208006172167</v>
      </c>
      <c r="CW76" s="20">
        <f t="shared" si="67"/>
        <v>428.86514377416484</v>
      </c>
      <c r="CX76" s="59">
        <f t="shared" si="68"/>
        <v>722.19847710749809</v>
      </c>
      <c r="CY76" s="59">
        <f ca="1">AVERAGE(OFFSET($CX$3,0,0,'Données projet'!$E$13+1,1))-AVERAGE(OFFSET($H$3,0,0,'Données projet'!$E$13+1,1))</f>
        <v>398.97653653651656</v>
      </c>
      <c r="CZ76" s="59">
        <f t="shared" si="96"/>
        <v>174.32967064896349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11.716824220295203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1.070060971367702E-2</v>
      </c>
      <c r="DI76" s="22">
        <f t="shared" si="69"/>
        <v>11.72752483000888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6.2</v>
      </c>
      <c r="DO76" s="12">
        <f>IF('Données projet'!$A$166&gt;35,DO75+DN76-DW75,IF(A76&lt;'Données projet'!$A$166,$DL$205^A76,IF(A76='Données projet'!$A$166,'Données projet'!$B$166,DO75+DN76-DW75)))</f>
        <v>239.59999999999985</v>
      </c>
      <c r="DP76" s="17">
        <f>DO76*VLOOKUP('Données projet'!$B$14,Paramètres!$A$1:$I$89,3,0)*VLOOKUP('Données projet'!$B$14,Paramètres!$A$1:$I$89,5,0)</f>
        <v>228.00335999999987</v>
      </c>
      <c r="DQ76" s="13">
        <f t="shared" si="97"/>
        <v>55.850742452867522</v>
      </c>
      <c r="DR76" s="20">
        <f t="shared" si="70"/>
        <v>494.37922843874406</v>
      </c>
      <c r="DS76" s="59">
        <f t="shared" si="71"/>
        <v>787.71256177207738</v>
      </c>
      <c r="DT76" s="59">
        <f ca="1">AVERAGE(OFFSET($DS$3,0,0,'Données projet'!$E$14+1,1))-AVERAGE(OFFSET($H$3,0,0,'Données projet'!$E$14+1,1))</f>
        <v>448.88533925504049</v>
      </c>
      <c r="DU76" s="59">
        <f t="shared" si="98"/>
        <v>259.66733848378163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29.950198489023059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4.156562900484529E-4</v>
      </c>
      <c r="ED76" s="22">
        <f t="shared" si="72"/>
        <v>29.950614145313107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300.98794489079791</v>
      </c>
      <c r="EP76" s="59">
        <f t="shared" si="100"/>
        <v>444.94404092890767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90.39203740948831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2.4113624754563152E-3</v>
      </c>
      <c r="EY76" s="22">
        <f t="shared" si="75"/>
        <v>90.394448771963766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314.59999999999962</v>
      </c>
      <c r="FF76" s="17">
        <f>FE76*VLOOKUP('Données projet'!$B$16,Paramètres!$A$1:$I$89,3,0)*VLOOKUP('Données projet'!$B$16,Paramètres!$A$1:$I$89,5,0)</f>
        <v>255.20351999999971</v>
      </c>
      <c r="FG76" s="13">
        <f t="shared" si="101"/>
        <v>61.698856899024442</v>
      </c>
      <c r="FH76" s="20">
        <f t="shared" si="76"/>
        <v>551.93830643246702</v>
      </c>
      <c r="FI76" s="59">
        <f t="shared" si="77"/>
        <v>845.27163976580027</v>
      </c>
      <c r="FJ76" s="59">
        <f ca="1">AVERAGE(OFFSET($FI$3,0,0,'Données projet'!$E$16+1,1))-AVERAGE(OFFSET($H$3,0,0,'Données projet'!$E$16+1,1))</f>
        <v>358.75637627589799</v>
      </c>
      <c r="FK76" s="59">
        <f t="shared" si="102"/>
        <v>349.64821164483607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>
        <f>FZ76*VLOOKUP('Données projet'!$B$17,Paramètres!$A$1:$I$89,3,0)*VLOOKUP('Données projet'!$B$17,Paramètres!$A$1:$I$89,5,0)</f>
        <v>0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303.49714356858993</v>
      </c>
      <c r="GF76" s="59">
        <f t="shared" si="104"/>
        <v>448.64727935823993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91.231591936511393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2.4337590309559129E-3</v>
      </c>
      <c r="GO76" s="21">
        <f t="shared" si="81"/>
        <v>91.234025695542343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245.79999999999984</v>
      </c>
      <c r="O77" s="13">
        <f>N77*VLOOKUP('Données projet'!$B$9,Paramètres!$A$1:$I$89,3,0)*VLOOKUP('Données projet'!$B$9,Paramètres!$A$1:$I$89,5,0)</f>
        <v>249.24119999999985</v>
      </c>
      <c r="P77" s="13">
        <f t="shared" si="87"/>
        <v>60.42342651744687</v>
      </c>
      <c r="Q77" s="20">
        <f t="shared" si="54"/>
        <v>539.33255785121969</v>
      </c>
      <c r="R77" s="59">
        <f t="shared" si="55"/>
        <v>832.66589118455295</v>
      </c>
      <c r="S77" s="59">
        <f ca="1">AVERAGE(OFFSET($R$3,0,0,'Données projet'!$E$9+1,1))-AVERAGE(OFFSET($H$3,0,0,'Données projet'!$E$9+1,1))</f>
        <v>475.52010215365254</v>
      </c>
      <c r="T77" s="59">
        <f t="shared" si="88"/>
        <v>273.91893734509262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31.288328994927685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3.1318638994830695E-4</v>
      </c>
      <c r="AC77" s="22">
        <f t="shared" si="57"/>
        <v>31.288642181317634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245.79999999999984</v>
      </c>
      <c r="AJ77" s="13">
        <f>AI77*VLOOKUP('Données projet'!$B$10,Paramètres!$A$1:$I$89,3,0)*VLOOKUP('Données projet'!$B$10,Paramètres!$A$1:$I$89,5,0)</f>
        <v>222.39983999999987</v>
      </c>
      <c r="AK77" s="13">
        <f t="shared" si="89"/>
        <v>54.636149281681448</v>
      </c>
      <c r="AL77" s="20">
        <f t="shared" si="58"/>
        <v>482.50434799892832</v>
      </c>
      <c r="AM77" s="59">
        <f t="shared" si="59"/>
        <v>775.83768133226158</v>
      </c>
      <c r="AN77" s="59">
        <f ca="1">AVERAGE(OFFSET($AM$3,0,0,'Données projet'!$E$10+1,1))-AVERAGE(OFFSET($H$3,0,0,'Données projet'!$E$10+1,1))</f>
        <v>428.8856275972966</v>
      </c>
      <c r="AO77" s="59">
        <f t="shared" si="90"/>
        <v>248.96498044443103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27.918816641627778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2.7945862487695059E-4</v>
      </c>
      <c r="AX77" s="21">
        <f t="shared" si="60"/>
        <v>27.919096100252656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245.79999999999984</v>
      </c>
      <c r="BE77" s="13">
        <f>BD77*VLOOKUP('Données projet'!$B$11,Paramètres!$A$1:$I$89,3,0)*VLOOKUP('Données projet'!$B$11,Paramètres!$A$1:$I$89,5,0)</f>
        <v>207.06191999999987</v>
      </c>
      <c r="BF77" s="13">
        <f t="shared" si="91"/>
        <v>51.293015758902222</v>
      </c>
      <c r="BG77" s="20">
        <f t="shared" si="61"/>
        <v>449.96817978008784</v>
      </c>
      <c r="BH77" s="59">
        <f t="shared" si="62"/>
        <v>743.30151311342115</v>
      </c>
      <c r="BI77" s="59">
        <f ca="1">AVERAGE(OFFSET($BH$3,0,0,'Données projet'!$E$11+1,1))-AVERAGE(OFFSET($H$3,0,0,'Données projet'!$E$11+1,1))</f>
        <v>402.18557752041221</v>
      </c>
      <c r="BJ77" s="59">
        <f t="shared" si="92"/>
        <v>234.67565865251817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25.993381011170683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2.6018561626474715E-4</v>
      </c>
      <c r="BS77" s="22">
        <f t="shared" si="63"/>
        <v>25.99364119678695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318.79999999999961</v>
      </c>
      <c r="BZ77" s="13">
        <f>BY77*VLOOKUP('Données projet'!$B$12,Paramètres!$A$1:$I$89,3,0)*VLOOKUP('Données projet'!$B$12,Paramètres!$A$1:$I$89,5,0)</f>
        <v>278.50367999999969</v>
      </c>
      <c r="CA77" s="13">
        <f t="shared" si="93"/>
        <v>66.650694905282123</v>
      </c>
      <c r="CB77" s="20">
        <f t="shared" si="64"/>
        <v>601.14386962669914</v>
      </c>
      <c r="CC77" s="59">
        <f t="shared" si="65"/>
        <v>894.4772029600324</v>
      </c>
      <c r="CD77" s="59">
        <f ca="1">AVERAGE(OFFSET($CC$3,0,0,'Données projet'!$E$12+1,1))-AVERAGE(OFFSET($H$3,0,0,'Données projet'!$E$12+1,1))</f>
        <v>383.46266660377637</v>
      </c>
      <c r="CE77" s="59">
        <f t="shared" si="94"/>
        <v>373.1287543230714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67.424511798109705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2.4968405474640325E-7</v>
      </c>
      <c r="CN77" s="22">
        <f t="shared" si="66"/>
        <v>67.424512047793755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4.7</v>
      </c>
      <c r="CT77" s="12">
        <f>IF('Données projet'!$A$140&gt;35,CT76+CS77-DB76,IF(A77&lt;'Données projet'!$A$140,$CQ$205^A77,IF(A77='Données projet'!$A$140,'Données projet'!$B$140,CT76+CS77-DB76)))</f>
        <v>177.79999999999976</v>
      </c>
      <c r="CU77" s="17">
        <f>CT77*VLOOKUP('Données projet'!$B$13,Paramètres!$A$1:$I$89,3,0)*VLOOKUP('Données projet'!$B$13,Paramètres!$A$1:$I$89,5,0)</f>
        <v>202.4786399999997</v>
      </c>
      <c r="CV77" s="13">
        <f t="shared" si="95"/>
        <v>50.288506671469428</v>
      </c>
      <c r="CW77" s="20">
        <f t="shared" si="67"/>
        <v>440.23611378614208</v>
      </c>
      <c r="CX77" s="59">
        <f t="shared" si="68"/>
        <v>733.5694471194754</v>
      </c>
      <c r="CY77" s="59">
        <f ca="1">AVERAGE(OFFSET($CX$3,0,0,'Données projet'!$E$13+1,1))-AVERAGE(OFFSET($H$3,0,0,'Données projet'!$E$13+1,1))</f>
        <v>398.97653653651656</v>
      </c>
      <c r="CZ77" s="59">
        <f t="shared" si="96"/>
        <v>174.32967064896349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11.487064443892326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7.566473691371662E-3</v>
      </c>
      <c r="DI77" s="22">
        <f t="shared" si="69"/>
        <v>11.494630917583697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6.2</v>
      </c>
      <c r="DO77" s="12">
        <f>IF('Données projet'!$A$166&gt;35,DO76+DN77-DW76,IF(A77&lt;'Données projet'!$A$166,$DL$205^A77,IF(A77='Données projet'!$A$166,'Données projet'!$B$166,DO76+DN77-DW76)))</f>
        <v>245.79999999999984</v>
      </c>
      <c r="DP77" s="17">
        <f>DO77*VLOOKUP('Données projet'!$B$14,Paramètres!$A$1:$I$89,3,0)*VLOOKUP('Données projet'!$B$14,Paramètres!$A$1:$I$89,5,0)</f>
        <v>233.90327999999985</v>
      </c>
      <c r="DQ77" s="13">
        <f t="shared" si="97"/>
        <v>57.125833544518095</v>
      </c>
      <c r="DR77" s="20">
        <f t="shared" si="70"/>
        <v>506.87570609003541</v>
      </c>
      <c r="DS77" s="59">
        <f t="shared" si="71"/>
        <v>800.20903942336872</v>
      </c>
      <c r="DT77" s="59">
        <f ca="1">AVERAGE(OFFSET($DS$3,0,0,'Données projet'!$E$14+1,1))-AVERAGE(OFFSET($H$3,0,0,'Données projet'!$E$14+1,1))</f>
        <v>448.88533925504049</v>
      </c>
      <c r="DU77" s="59">
        <f t="shared" si="98"/>
        <v>259.66733848378163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29.362893364470597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2.9391338133610351E-4</v>
      </c>
      <c r="ED77" s="22">
        <f t="shared" si="72"/>
        <v>29.363187277851935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300.98794489079791</v>
      </c>
      <c r="EP77" s="59">
        <f t="shared" si="100"/>
        <v>444.94404092890767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88.61950468958706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1.7050907582939403E-3</v>
      </c>
      <c r="EY77" s="22">
        <f t="shared" si="75"/>
        <v>88.621209780345353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318.79999999999961</v>
      </c>
      <c r="FF77" s="17">
        <f>FE77*VLOOKUP('Données projet'!$B$16,Paramètres!$A$1:$I$89,3,0)*VLOOKUP('Données projet'!$B$16,Paramètres!$A$1:$I$89,5,0)</f>
        <v>258.61055999999974</v>
      </c>
      <c r="FG77" s="13">
        <f t="shared" si="101"/>
        <v>62.426113197200671</v>
      </c>
      <c r="FH77" s="20">
        <f t="shared" si="76"/>
        <v>559.13887248512401</v>
      </c>
      <c r="FI77" s="59">
        <f t="shared" si="77"/>
        <v>852.47220581845727</v>
      </c>
      <c r="FJ77" s="59">
        <f ca="1">AVERAGE(OFFSET($FI$3,0,0,'Données projet'!$E$16+1,1))-AVERAGE(OFFSET($H$3,0,0,'Données projet'!$E$16+1,1))</f>
        <v>358.75637627589799</v>
      </c>
      <c r="FK77" s="59">
        <f t="shared" si="102"/>
        <v>349.64821164483607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>
        <f>FZ77*VLOOKUP('Données projet'!$B$17,Paramètres!$A$1:$I$89,3,0)*VLOOKUP('Données projet'!$B$17,Paramètres!$A$1:$I$89,5,0)</f>
        <v>0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303.49714356858993</v>
      </c>
      <c r="GF77" s="59">
        <f t="shared" si="104"/>
        <v>448.64727935823993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89.442596064412925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1.7209275145629267E-3</v>
      </c>
      <c r="GO77" s="21">
        <f t="shared" si="81"/>
        <v>89.444316991927494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251.99999999999983</v>
      </c>
      <c r="O78" s="13">
        <f>N78*VLOOKUP('Données projet'!$B$9,Paramètres!$A$1:$I$89,3,0)*VLOOKUP('Données projet'!$B$9,Paramètres!$A$1:$I$89,5,0)</f>
        <v>255.52799999999985</v>
      </c>
      <c r="P78" s="13">
        <f t="shared" si="87"/>
        <v>61.768167868721477</v>
      </c>
      <c r="Q78" s="20">
        <f t="shared" si="54"/>
        <v>552.62415903802298</v>
      </c>
      <c r="R78" s="59">
        <f t="shared" si="55"/>
        <v>845.95749237135624</v>
      </c>
      <c r="S78" s="59">
        <f ca="1">AVERAGE(OFFSET($R$3,0,0,'Données projet'!$E$9+1,1))-AVERAGE(OFFSET($H$3,0,0,'Données projet'!$E$9+1,1))</f>
        <v>475.52010215365254</v>
      </c>
      <c r="T78" s="59">
        <f t="shared" si="88"/>
        <v>273.91893734509262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30.674783947333452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2.2145622010778224E-4</v>
      </c>
      <c r="AC78" s="22">
        <f t="shared" si="57"/>
        <v>30.675005403553559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251.99999999999983</v>
      </c>
      <c r="AJ78" s="13">
        <f>AI78*VLOOKUP('Données projet'!$B$10,Paramètres!$A$1:$I$89,3,0)*VLOOKUP('Données projet'!$B$10,Paramètres!$A$1:$I$89,5,0)</f>
        <v>228.00959999999984</v>
      </c>
      <c r="AK78" s="13">
        <f t="shared" si="89"/>
        <v>55.852093054619779</v>
      </c>
      <c r="AL78" s="20">
        <f t="shared" si="58"/>
        <v>494.39244873679581</v>
      </c>
      <c r="AM78" s="59">
        <f t="shared" si="59"/>
        <v>787.72578207012907</v>
      </c>
      <c r="AN78" s="59">
        <f ca="1">AVERAGE(OFFSET($AM$3,0,0,'Données projet'!$E$10+1,1))-AVERAGE(OFFSET($H$3,0,0,'Données projet'!$E$10+1,1))</f>
        <v>428.8856275972966</v>
      </c>
      <c r="AO78" s="59">
        <f t="shared" si="90"/>
        <v>248.96498044443103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27.371345676082154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1.9760708871155937E-4</v>
      </c>
      <c r="AX78" s="21">
        <f t="shared" si="60"/>
        <v>27.371543283170865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251.99999999999983</v>
      </c>
      <c r="BE78" s="13">
        <f>BD78*VLOOKUP('Données projet'!$B$11,Paramètres!$A$1:$I$89,3,0)*VLOOKUP('Données projet'!$B$11,Paramètres!$A$1:$I$89,5,0)</f>
        <v>212.2847999999999</v>
      </c>
      <c r="BF78" s="13">
        <f t="shared" si="91"/>
        <v>52.434557099704143</v>
      </c>
      <c r="BG78" s="20">
        <f t="shared" si="61"/>
        <v>461.05288028198453</v>
      </c>
      <c r="BH78" s="59">
        <f t="shared" si="62"/>
        <v>754.38621361531784</v>
      </c>
      <c r="BI78" s="59">
        <f ca="1">AVERAGE(OFFSET($BH$3,0,0,'Données projet'!$E$11+1,1))-AVERAGE(OFFSET($H$3,0,0,'Données projet'!$E$11+1,1))</f>
        <v>402.18557752041221</v>
      </c>
      <c r="BJ78" s="59">
        <f t="shared" si="92"/>
        <v>234.67565865251817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25.48366666393855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1.8397901362800359E-4</v>
      </c>
      <c r="BS78" s="22">
        <f t="shared" si="63"/>
        <v>25.483850642952177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323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322.9999999999996</v>
      </c>
      <c r="BZ78" s="13">
        <f>BY78*VLOOKUP('Données projet'!$B$12,Paramètres!$A$1:$I$89,3,0)*VLOOKUP('Données projet'!$B$12,Paramètres!$A$1:$I$89,5,0)</f>
        <v>282.17279999999971</v>
      </c>
      <c r="CA78" s="13">
        <f t="shared" si="93"/>
        <v>67.425977199956591</v>
      </c>
      <c r="CB78" s="20">
        <f t="shared" si="64"/>
        <v>608.88453695659052</v>
      </c>
      <c r="CC78" s="59">
        <f t="shared" si="65"/>
        <v>902.21787028992389</v>
      </c>
      <c r="CD78" s="59">
        <f ca="1">AVERAGE(OFFSET($CC$3,0,0,'Données projet'!$E$12+1,1))-AVERAGE(OFFSET($H$3,0,0,'Données projet'!$E$12+1,1))</f>
        <v>383.46266660377637</v>
      </c>
      <c r="CE78" s="59">
        <f t="shared" si="94"/>
        <v>373.1287543230714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72.244457800481726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1.7655328826533492E-7</v>
      </c>
      <c r="CN78" s="22">
        <f t="shared" si="66"/>
        <v>72.244457977035012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4.7</v>
      </c>
      <c r="CT78" s="12">
        <f>IF('Données projet'!$A$140&gt;35,CT77+CS78-DB77,IF(A78&lt;'Données projet'!$A$140,$CQ$205^A78,IF(A78='Données projet'!$A$140,'Données projet'!$B$140,CT77+CS78-DB77)))</f>
        <v>182.49999999999974</v>
      </c>
      <c r="CU78" s="17">
        <f>CT78*VLOOKUP('Données projet'!$B$13,Paramètres!$A$1:$I$89,3,0)*VLOOKUP('Données projet'!$B$13,Paramètres!$A$1:$I$89,5,0)</f>
        <v>207.83099999999973</v>
      </c>
      <c r="CV78" s="13">
        <f t="shared" si="95"/>
        <v>51.461318605053307</v>
      </c>
      <c r="CW78" s="20">
        <f t="shared" si="67"/>
        <v>451.60078823713394</v>
      </c>
      <c r="CX78" s="59">
        <f t="shared" si="68"/>
        <v>744.93412157046725</v>
      </c>
      <c r="CY78" s="59">
        <f ca="1">AVERAGE(OFFSET($CX$3,0,0,'Données projet'!$E$13+1,1))-AVERAGE(OFFSET($H$3,0,0,'Données projet'!$E$13+1,1))</f>
        <v>398.97653653651656</v>
      </c>
      <c r="CZ78" s="59">
        <f t="shared" si="96"/>
        <v>174.32967064896349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11.261810116565082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5.3503048568385109E-3</v>
      </c>
      <c r="DI78" s="22">
        <f t="shared" si="69"/>
        <v>11.26716042142192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6.2</v>
      </c>
      <c r="DO78" s="12">
        <f>IF('Données projet'!$A$166&gt;35,DO77+DN78-DW77,IF(A78&lt;'Données projet'!$A$166,$DL$205^A78,IF(A78='Données projet'!$A$166,'Données projet'!$B$166,DO77+DN78-DW77)))</f>
        <v>251.99999999999983</v>
      </c>
      <c r="DP78" s="17">
        <f>DO78*VLOOKUP('Données projet'!$B$14,Paramètres!$A$1:$I$89,3,0)*VLOOKUP('Données projet'!$B$14,Paramètres!$A$1:$I$89,5,0)</f>
        <v>239.80319999999983</v>
      </c>
      <c r="DQ78" s="13">
        <f t="shared" si="97"/>
        <v>58.397185982155214</v>
      </c>
      <c r="DR78" s="20">
        <f t="shared" si="70"/>
        <v>519.36567225225338</v>
      </c>
      <c r="DS78" s="59">
        <f t="shared" si="71"/>
        <v>812.69900558558675</v>
      </c>
      <c r="DT78" s="59">
        <f ca="1">AVERAGE(OFFSET($DS$3,0,0,'Données projet'!$E$14+1,1))-AVERAGE(OFFSET($H$3,0,0,'Données projet'!$E$14+1,1))</f>
        <v>448.88533925504049</v>
      </c>
      <c r="DU78" s="59">
        <f t="shared" si="98"/>
        <v>259.66733848378163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28.787104935189856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2.0782814502422645E-4</v>
      </c>
      <c r="ED78" s="22">
        <f t="shared" si="72"/>
        <v>28.787312763334882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300.98794489079791</v>
      </c>
      <c r="EP78" s="59">
        <f t="shared" si="100"/>
        <v>444.94404092890767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86.881730255184877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1.2056812377281576E-3</v>
      </c>
      <c r="EY78" s="22">
        <f t="shared" si="75"/>
        <v>86.882935936422612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323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322.9999999999996</v>
      </c>
      <c r="FF78" s="17">
        <f>FE78*VLOOKUP('Données projet'!$B$16,Paramètres!$A$1:$I$89,3,0)*VLOOKUP('Données projet'!$B$16,Paramètres!$A$1:$I$89,5,0)</f>
        <v>262.01759999999973</v>
      </c>
      <c r="FG78" s="13">
        <f t="shared" si="101"/>
        <v>63.152255067978103</v>
      </c>
      <c r="FH78" s="20">
        <f t="shared" si="76"/>
        <v>566.33749757672797</v>
      </c>
      <c r="FI78" s="59">
        <f t="shared" si="77"/>
        <v>859.67083091006134</v>
      </c>
      <c r="FJ78" s="59">
        <f ca="1">AVERAGE(OFFSET($FI$3,0,0,'Données projet'!$E$16+1,1))-AVERAGE(OFFSET($H$3,0,0,'Données projet'!$E$16+1,1))</f>
        <v>358.75637627589799</v>
      </c>
      <c r="FK78" s="59">
        <f t="shared" si="102"/>
        <v>349.64821164483607</v>
      </c>
      <c r="FL78" s="15">
        <f>IF(ISNA(VLOOKUP(A78,'Données projet'!$A$217:$I$237,3,0)),0,VLOOKUP(A78,'Données projet'!$A$217:$I$237,3,0))</f>
        <v>14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>
        <f>FZ78*VLOOKUP('Données projet'!$B$17,Paramètres!$A$1:$I$89,3,0)*VLOOKUP('Données projet'!$B$17,Paramètres!$A$1:$I$89,5,0)</f>
        <v>0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303.49714356858993</v>
      </c>
      <c r="GF78" s="59">
        <f t="shared" si="104"/>
        <v>448.64727935823993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87.688681310186567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1.2168795154779565E-3</v>
      </c>
      <c r="GO78" s="21">
        <f t="shared" si="81"/>
        <v>87.689898189702049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6.2</v>
      </c>
      <c r="N79" s="13">
        <f>IF('Données projet'!$A$36&gt;35,N78+M79-V78,IF(A79&lt;'Données projet'!$A$36,$K$205^A79,IF(A79='Données projet'!$A$36,'Données projet'!$B$36,N78+M79-V78)))</f>
        <v>258.19999999999982</v>
      </c>
      <c r="O79" s="13">
        <f>N79*VLOOKUP('Données projet'!$B$9,Paramètres!$A$1:$I$89,3,0)*VLOOKUP('Données projet'!$B$9,Paramètres!$A$1:$I$89,5,0)</f>
        <v>261.81479999999988</v>
      </c>
      <c r="P79" s="13">
        <f t="shared" si="87"/>
        <v>63.109063235970609</v>
      </c>
      <c r="Q79" s="20">
        <f t="shared" si="54"/>
        <v>565.90906180264858</v>
      </c>
      <c r="R79" s="59">
        <f t="shared" si="55"/>
        <v>859.24239513598195</v>
      </c>
      <c r="S79" s="59">
        <f ca="1">AVERAGE(OFFSET($R$3,0,0,'Données projet'!$E$9+1,1))-AVERAGE(OFFSET($H$3,0,0,'Données projet'!$E$9+1,1))</f>
        <v>475.52010215365254</v>
      </c>
      <c r="T79" s="59">
        <f t="shared" si="88"/>
        <v>273.91893734509262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30.073270143897016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1.5659319497415348E-4</v>
      </c>
      <c r="AC79" s="22">
        <f t="shared" si="57"/>
        <v>30.073426737091989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258.19999999999982</v>
      </c>
      <c r="AJ79" s="13">
        <f>AI79*VLOOKUP('Données projet'!$B$10,Paramètres!$A$1:$I$89,3,0)*VLOOKUP('Données projet'!$B$10,Paramètres!$A$1:$I$89,5,0)</f>
        <v>233.61935999999983</v>
      </c>
      <c r="AK79" s="13">
        <f t="shared" si="89"/>
        <v>57.064559206882564</v>
      </c>
      <c r="AL79" s="20">
        <f t="shared" si="58"/>
        <v>506.27449261865348</v>
      </c>
      <c r="AM79" s="59">
        <f t="shared" si="59"/>
        <v>799.6078259519868</v>
      </c>
      <c r="AN79" s="59">
        <f ca="1">AVERAGE(OFFSET($AM$3,0,0,'Données projet'!$E$10+1,1))-AVERAGE(OFFSET($H$3,0,0,'Données projet'!$E$10+1,1))</f>
        <v>428.8856275972966</v>
      </c>
      <c r="AO79" s="59">
        <f t="shared" si="90"/>
        <v>248.96498044443103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26.834610282246562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1.397293124384753E-4</v>
      </c>
      <c r="AX79" s="21">
        <f t="shared" si="60"/>
        <v>26.834750011558999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6.2</v>
      </c>
      <c r="BD79" s="12">
        <f>IF('Données projet'!$A$88&gt;35,BD78+BC79-BL78,IF(A79&lt;'Données projet'!$A$88,$BA$205^A79,IF(A79='Données projet'!$A$88,'Données projet'!$B$88,BD78+BC79-BL78)))</f>
        <v>258.19999999999982</v>
      </c>
      <c r="BE79" s="13">
        <f>BD79*VLOOKUP('Données projet'!$B$11,Paramètres!$A$1:$I$89,3,0)*VLOOKUP('Données projet'!$B$11,Paramètres!$A$1:$I$89,5,0)</f>
        <v>217.50767999999988</v>
      </c>
      <c r="BF79" s="13">
        <f t="shared" si="91"/>
        <v>53.572833612101029</v>
      </c>
      <c r="BG79" s="20">
        <f t="shared" si="61"/>
        <v>472.13189454107578</v>
      </c>
      <c r="BH79" s="59">
        <f t="shared" si="62"/>
        <v>765.46522787440904</v>
      </c>
      <c r="BI79" s="59">
        <f ca="1">AVERAGE(OFFSET($BH$3,0,0,'Données projet'!$E$11+1,1))-AVERAGE(OFFSET($H$3,0,0,'Données projet'!$E$11+1,1))</f>
        <v>402.18557752041221</v>
      </c>
      <c r="BJ79" s="59">
        <f t="shared" si="92"/>
        <v>234.67565865251817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24.983947504160586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1.3009280813237357E-4</v>
      </c>
      <c r="BS79" s="22">
        <f t="shared" si="63"/>
        <v>24.984077596968717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314.59999999999962</v>
      </c>
      <c r="BZ79" s="13">
        <f>BY79*VLOOKUP('Données projet'!$B$12,Paramètres!$A$1:$I$89,3,0)*VLOOKUP('Données projet'!$B$12,Paramètres!$A$1:$I$89,5,0)</f>
        <v>274.83455999999973</v>
      </c>
      <c r="CA79" s="13">
        <f t="shared" si="93"/>
        <v>65.874222766218068</v>
      </c>
      <c r="CB79" s="20">
        <f t="shared" si="64"/>
        <v>593.40112998449592</v>
      </c>
      <c r="CC79" s="59">
        <f t="shared" si="65"/>
        <v>886.7344633178293</v>
      </c>
      <c r="CD79" s="59">
        <f ca="1">AVERAGE(OFFSET($CC$3,0,0,'Données projet'!$E$12+1,1))-AVERAGE(OFFSET($H$3,0,0,'Données projet'!$E$12+1,1))</f>
        <v>383.46266660377637</v>
      </c>
      <c r="CE79" s="59">
        <f t="shared" si="94"/>
        <v>373.1287543230714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70.827788047782505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1.2484202737320162E-7</v>
      </c>
      <c r="CN79" s="22">
        <f t="shared" si="66"/>
        <v>70.827788172624537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4.7</v>
      </c>
      <c r="CT79" s="12">
        <f>IF('Données projet'!$A$140&gt;35,CT78+CS79-DB78,IF(A79&lt;'Données projet'!$A$140,$CQ$205^A79,IF(A79='Données projet'!$A$140,'Données projet'!$B$140,CT78+CS79-DB78)))</f>
        <v>187.19999999999973</v>
      </c>
      <c r="CU79" s="17">
        <f>CT79*VLOOKUP('Données projet'!$B$13,Paramètres!$A$1:$I$89,3,0)*VLOOKUP('Données projet'!$B$13,Paramètres!$A$1:$I$89,5,0)</f>
        <v>213.18335999999971</v>
      </c>
      <c r="CV79" s="13">
        <f t="shared" si="95"/>
        <v>52.630619656078458</v>
      </c>
      <c r="CW79" s="20">
        <f t="shared" si="67"/>
        <v>462.95934790100279</v>
      </c>
      <c r="CX79" s="59">
        <f t="shared" si="68"/>
        <v>756.2926812343361</v>
      </c>
      <c r="CY79" s="59">
        <f ca="1">AVERAGE(OFFSET($CX$3,0,0,'Données projet'!$E$13+1,1))-AVERAGE(OFFSET($H$3,0,0,'Données projet'!$E$13+1,1))</f>
        <v>398.97653653651656</v>
      </c>
      <c r="CZ79" s="59">
        <f t="shared" si="96"/>
        <v>174.32967064896349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11.040972889205152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3.7832368456858318E-3</v>
      </c>
      <c r="DI79" s="22">
        <f t="shared" si="69"/>
        <v>11.044756126050839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6.2</v>
      </c>
      <c r="DO79" s="12">
        <f>IF('Données projet'!$A$166&gt;35,DO78+DN79-DW78,IF(A79&lt;'Données projet'!$A$166,$DL$205^A79,IF(A79='Données projet'!$A$166,'Données projet'!$B$166,DO78+DN79-DW78)))</f>
        <v>258.19999999999982</v>
      </c>
      <c r="DP79" s="17">
        <f>DO79*VLOOKUP('Données projet'!$B$14,Paramètres!$A$1:$I$89,3,0)*VLOOKUP('Données projet'!$B$14,Paramètres!$A$1:$I$89,5,0)</f>
        <v>245.70311999999984</v>
      </c>
      <c r="DQ79" s="13">
        <f t="shared" si="97"/>
        <v>59.664902329356558</v>
      </c>
      <c r="DR79" s="20">
        <f t="shared" si="70"/>
        <v>531.84930555696235</v>
      </c>
      <c r="DS79" s="59">
        <f t="shared" si="71"/>
        <v>825.18263889029572</v>
      </c>
      <c r="DT79" s="59">
        <f ca="1">AVERAGE(OFFSET($DS$3,0,0,'Données projet'!$E$14+1,1))-AVERAGE(OFFSET($H$3,0,0,'Données projet'!$E$14+1,1))</f>
        <v>448.88533925504049</v>
      </c>
      <c r="DU79" s="59">
        <f t="shared" si="98"/>
        <v>259.66733848378163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28.222607365811044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1.4695669066805176E-4</v>
      </c>
      <c r="ED79" s="22">
        <f t="shared" si="72"/>
        <v>28.222754322501711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300.98794489079791</v>
      </c>
      <c r="EP79" s="59">
        <f t="shared" si="100"/>
        <v>444.94404092890767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85.178032517503567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8.5254537914697013E-4</v>
      </c>
      <c r="EY79" s="22">
        <f t="shared" si="75"/>
        <v>85.178885062882713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314.59999999999962</v>
      </c>
      <c r="FF79" s="17">
        <f>FE79*VLOOKUP('Données projet'!$B$16,Paramètres!$A$1:$I$89,3,0)*VLOOKUP('Données projet'!$B$16,Paramètres!$A$1:$I$89,5,0)</f>
        <v>255.20351999999971</v>
      </c>
      <c r="FG79" s="13">
        <f t="shared" si="101"/>
        <v>61.698856899024442</v>
      </c>
      <c r="FH79" s="20">
        <f t="shared" si="76"/>
        <v>551.93830643246702</v>
      </c>
      <c r="FI79" s="59">
        <f t="shared" si="77"/>
        <v>845.27163976580027</v>
      </c>
      <c r="FJ79" s="59">
        <f ca="1">AVERAGE(OFFSET($FI$3,0,0,'Données projet'!$E$16+1,1))-AVERAGE(OFFSET($H$3,0,0,'Données projet'!$E$16+1,1))</f>
        <v>358.75637627589799</v>
      </c>
      <c r="FK79" s="59">
        <f t="shared" si="102"/>
        <v>349.64821164483607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>
        <f>FZ79*VLOOKUP('Données projet'!$B$17,Paramètres!$A$1:$I$89,3,0)*VLOOKUP('Données projet'!$B$17,Paramètres!$A$1:$I$89,5,0)</f>
        <v>0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303.49714356858993</v>
      </c>
      <c r="GF79" s="59">
        <f t="shared" si="104"/>
        <v>448.64727935823993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85.969159754508226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8.6046375728146334E-4</v>
      </c>
      <c r="GO79" s="21">
        <f t="shared" si="81"/>
        <v>85.970020218265503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6.2</v>
      </c>
      <c r="N80" s="13">
        <f>IF('Données projet'!$A$36&gt;35,N79+M80-V79,IF(A80&lt;'Données projet'!$A$36,$K$205^A80,IF(A80='Données projet'!$A$36,'Données projet'!$B$36,N79+M80-V79)))</f>
        <v>264.39999999999981</v>
      </c>
      <c r="O80" s="13">
        <f>N80*VLOOKUP('Données projet'!$B$9,Paramètres!$A$1:$I$89,3,0)*VLOOKUP('Données projet'!$B$9,Paramètres!$A$1:$I$89,5,0)</f>
        <v>268.10159999999979</v>
      </c>
      <c r="P80" s="13">
        <f t="shared" si="87"/>
        <v>64.446215596223979</v>
      </c>
      <c r="Q80" s="20">
        <f t="shared" si="54"/>
        <v>579.18744549675637</v>
      </c>
      <c r="R80" s="59">
        <f t="shared" si="55"/>
        <v>872.52077883008974</v>
      </c>
      <c r="S80" s="59">
        <f ca="1">AVERAGE(OFFSET($R$3,0,0,'Données projet'!$E$9+1,1))-AVERAGE(OFFSET($H$3,0,0,'Données projet'!$E$9+1,1))</f>
        <v>475.52010215365254</v>
      </c>
      <c r="T80" s="59">
        <f t="shared" si="88"/>
        <v>273.91893734509262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29.483551659258772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1.1072811005389112E-4</v>
      </c>
      <c r="AC80" s="22">
        <f t="shared" si="57"/>
        <v>29.483662387368827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264.39999999999981</v>
      </c>
      <c r="AJ80" s="13">
        <f>AI80*VLOOKUP('Données projet'!$B$10,Paramètres!$A$1:$I$89,3,0)*VLOOKUP('Données projet'!$B$10,Paramètres!$A$1:$I$89,5,0)</f>
        <v>239.22911999999982</v>
      </c>
      <c r="AK80" s="13">
        <f t="shared" si="89"/>
        <v>58.27364085249333</v>
      </c>
      <c r="AL80" s="20">
        <f t="shared" si="58"/>
        <v>518.15064181809225</v>
      </c>
      <c r="AM80" s="59">
        <f t="shared" si="59"/>
        <v>811.48397515142551</v>
      </c>
      <c r="AN80" s="59">
        <f ca="1">AVERAGE(OFFSET($AM$3,0,0,'Données projet'!$E$10+1,1))-AVERAGE(OFFSET($H$3,0,0,'Données projet'!$E$10+1,1))</f>
        <v>428.8856275972966</v>
      </c>
      <c r="AO80" s="59">
        <f t="shared" si="90"/>
        <v>248.96498044443103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26.308399942107823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9.8803544355779687E-5</v>
      </c>
      <c r="AX80" s="21">
        <f t="shared" si="60"/>
        <v>26.308498745652177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6.2</v>
      </c>
      <c r="BD80" s="12">
        <f>IF('Données projet'!$A$88&gt;35,BD79+BC80-BL79,IF(A80&lt;'Données projet'!$A$88,$BA$205^A80,IF(A80='Données projet'!$A$88,'Données projet'!$B$88,BD79+BC80-BL79)))</f>
        <v>264.39999999999981</v>
      </c>
      <c r="BE80" s="13">
        <f>BD80*VLOOKUP('Données projet'!$B$11,Paramètres!$A$1:$I$89,3,0)*VLOOKUP('Données projet'!$B$11,Paramètres!$A$1:$I$89,5,0)</f>
        <v>222.73055999999985</v>
      </c>
      <c r="BF80" s="13">
        <f t="shared" si="91"/>
        <v>54.707932712558836</v>
      </c>
      <c r="BG80" s="20">
        <f t="shared" si="61"/>
        <v>483.20537480770639</v>
      </c>
      <c r="BH80" s="59">
        <f t="shared" si="62"/>
        <v>776.53870814103971</v>
      </c>
      <c r="BI80" s="59">
        <f ca="1">AVERAGE(OFFSET($BH$3,0,0,'Données projet'!$E$11+1,1))-AVERAGE(OFFSET($H$3,0,0,'Données projet'!$E$11+1,1))</f>
        <v>402.18557752041221</v>
      </c>
      <c r="BJ80" s="59">
        <f t="shared" si="92"/>
        <v>234.67565865251817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24.494027532307278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9.1989506814001793E-5</v>
      </c>
      <c r="BS80" s="22">
        <f t="shared" si="63"/>
        <v>24.494119521814092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318.19999999999965</v>
      </c>
      <c r="BZ80" s="13">
        <f>BY80*VLOOKUP('Données projet'!$B$12,Paramètres!$A$1:$I$89,3,0)*VLOOKUP('Données projet'!$B$12,Paramètres!$A$1:$I$89,5,0)</f>
        <v>277.9795199999997</v>
      </c>
      <c r="CA80" s="13">
        <f t="shared" si="93"/>
        <v>66.539843570185354</v>
      </c>
      <c r="CB80" s="20">
        <f t="shared" si="64"/>
        <v>600.03789155140566</v>
      </c>
      <c r="CC80" s="59">
        <f t="shared" si="65"/>
        <v>893.37122488473892</v>
      </c>
      <c r="CD80" s="59">
        <f ca="1">AVERAGE(OFFSET($CC$3,0,0,'Données projet'!$E$12+1,1))-AVERAGE(OFFSET($H$3,0,0,'Données projet'!$E$12+1,1))</f>
        <v>383.46266660377637</v>
      </c>
      <c r="CE80" s="59">
        <f t="shared" si="94"/>
        <v>373.1287543230714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69.438898324850484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8.8276644132667458E-8</v>
      </c>
      <c r="CN80" s="22">
        <f t="shared" si="66"/>
        <v>69.438898413127134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4.7</v>
      </c>
      <c r="CT80" s="12">
        <f>IF('Données projet'!$A$140&gt;35,CT79+CS80-DB79,IF(A80&lt;'Données projet'!$A$140,$CQ$205^A80,IF(A80='Données projet'!$A$140,'Données projet'!$B$140,CT79+CS80-DB79)))</f>
        <v>191.89999999999972</v>
      </c>
      <c r="CU80" s="17">
        <f>CT80*VLOOKUP('Données projet'!$B$13,Paramètres!$A$1:$I$89,3,0)*VLOOKUP('Données projet'!$B$13,Paramètres!$A$1:$I$89,5,0)</f>
        <v>218.53571999999969</v>
      </c>
      <c r="CV80" s="13">
        <f t="shared" si="95"/>
        <v>53.796508109267762</v>
      </c>
      <c r="CW80" s="20">
        <f t="shared" si="67"/>
        <v>474.31196395697413</v>
      </c>
      <c r="CX80" s="59">
        <f t="shared" si="68"/>
        <v>767.64529729030744</v>
      </c>
      <c r="CY80" s="59">
        <f ca="1">AVERAGE(OFFSET($CX$3,0,0,'Données projet'!$E$13+1,1))-AVERAGE(OFFSET($H$3,0,0,'Données projet'!$E$13+1,1))</f>
        <v>398.97653653651656</v>
      </c>
      <c r="CZ80" s="59">
        <f t="shared" si="96"/>
        <v>174.32967064896349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10.824466145176341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2.6751524284192559E-3</v>
      </c>
      <c r="DI80" s="22">
        <f t="shared" si="69"/>
        <v>10.827141297604761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6.2</v>
      </c>
      <c r="DO80" s="12">
        <f>IF('Données projet'!$A$166&gt;35,DO79+DN80-DW79,IF(A80&lt;'Données projet'!$A$166,$DL$205^A80,IF(A80='Données projet'!$A$166,'Données projet'!$B$166,DO79+DN80-DW79)))</f>
        <v>264.39999999999981</v>
      </c>
      <c r="DP80" s="17">
        <f>DO80*VLOOKUP('Données projet'!$B$14,Paramètres!$A$1:$I$89,3,0)*VLOOKUP('Données projet'!$B$14,Paramètres!$A$1:$I$89,5,0)</f>
        <v>251.60303999999982</v>
      </c>
      <c r="DQ80" s="13">
        <f t="shared" si="97"/>
        <v>60.92907994320705</v>
      </c>
      <c r="DR80" s="20">
        <f t="shared" si="70"/>
        <v>544.32677556775195</v>
      </c>
      <c r="DS80" s="59">
        <f t="shared" si="71"/>
        <v>837.66010890108532</v>
      </c>
      <c r="DT80" s="59">
        <f ca="1">AVERAGE(OFFSET($DS$3,0,0,'Données projet'!$E$14+1,1))-AVERAGE(OFFSET($H$3,0,0,'Données projet'!$E$14+1,1))</f>
        <v>448.88533925504049</v>
      </c>
      <c r="DU80" s="59">
        <f t="shared" si="98"/>
        <v>259.66733848378163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27.669179249458232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1.0391407251211322E-4</v>
      </c>
      <c r="ED80" s="22">
        <f t="shared" si="72"/>
        <v>27.669283163530743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300.98794489079791</v>
      </c>
      <c r="EP80" s="59">
        <f t="shared" si="100"/>
        <v>444.94404092890767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83.507743253305179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6.0284061886407879E-4</v>
      </c>
      <c r="EY80" s="22">
        <f t="shared" si="75"/>
        <v>83.508346093924047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318.19999999999965</v>
      </c>
      <c r="FF80" s="17">
        <f>FE80*VLOOKUP('Données projet'!$B$16,Paramètres!$A$1:$I$89,3,0)*VLOOKUP('Données projet'!$B$16,Paramètres!$A$1:$I$89,5,0)</f>
        <v>258.12383999999975</v>
      </c>
      <c r="FG80" s="13">
        <f t="shared" si="101"/>
        <v>62.322288053252066</v>
      </c>
      <c r="FH80" s="20">
        <f t="shared" si="76"/>
        <v>558.11033969274683</v>
      </c>
      <c r="FI80" s="59">
        <f t="shared" si="77"/>
        <v>851.44367302608021</v>
      </c>
      <c r="FJ80" s="59">
        <f ca="1">AVERAGE(OFFSET($FI$3,0,0,'Données projet'!$E$16+1,1))-AVERAGE(OFFSET($H$3,0,0,'Données projet'!$E$16+1,1))</f>
        <v>358.75637627589799</v>
      </c>
      <c r="FK80" s="59">
        <f t="shared" si="102"/>
        <v>349.64821164483607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>
        <f>FZ80*VLOOKUP('Données projet'!$B$17,Paramètres!$A$1:$I$89,3,0)*VLOOKUP('Données projet'!$B$17,Paramètres!$A$1:$I$89,5,0)</f>
        <v>0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303.49714356858993</v>
      </c>
      <c r="GF80" s="59">
        <f t="shared" si="104"/>
        <v>448.64727935823993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84.283356967732146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6.0843975773897823E-4</v>
      </c>
      <c r="GO80" s="21">
        <f t="shared" si="81"/>
        <v>84.283965407489887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6.2</v>
      </c>
      <c r="N81" s="13">
        <f>IF('Données projet'!$A$36&gt;35,N80+M81-V80,IF(A81&lt;'Données projet'!$A$36,$K$205^A81,IF(A81='Données projet'!$A$36,'Données projet'!$B$36,N80+M81-V80)))</f>
        <v>270.5999999999998</v>
      </c>
      <c r="O81" s="13">
        <f>N81*VLOOKUP('Données projet'!$B$9,Paramètres!$A$1:$I$89,3,0)*VLOOKUP('Données projet'!$B$9,Paramètres!$A$1:$I$89,5,0)</f>
        <v>274.38839999999982</v>
      </c>
      <c r="P81" s="13">
        <f t="shared" si="87"/>
        <v>65.77972282151319</v>
      </c>
      <c r="Q81" s="20">
        <f t="shared" si="54"/>
        <v>592.45948058080182</v>
      </c>
      <c r="R81" s="59">
        <f t="shared" si="55"/>
        <v>885.79281391413519</v>
      </c>
      <c r="S81" s="59">
        <f ca="1">AVERAGE(OFFSET($R$3,0,0,'Données projet'!$E$9+1,1))-AVERAGE(OFFSET($H$3,0,0,'Données projet'!$E$9+1,1))</f>
        <v>475.52010215365254</v>
      </c>
      <c r="T81" s="59">
        <f t="shared" si="88"/>
        <v>273.91893734509262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28.905397194411528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7.8296597487076739E-5</v>
      </c>
      <c r="AC81" s="22">
        <f t="shared" si="57"/>
        <v>28.905475491009014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270.5999999999998</v>
      </c>
      <c r="AJ81" s="13">
        <f>AI81*VLOOKUP('Données projet'!$B$10,Paramètres!$A$1:$I$89,3,0)*VLOOKUP('Données projet'!$B$10,Paramètres!$A$1:$I$89,5,0)</f>
        <v>244.83887999999979</v>
      </c>
      <c r="AK81" s="13">
        <f t="shared" si="89"/>
        <v>59.47942648942773</v>
      </c>
      <c r="AL81" s="20">
        <f t="shared" si="58"/>
        <v>530.02105046908628</v>
      </c>
      <c r="AM81" s="59">
        <f t="shared" si="59"/>
        <v>823.35438380241953</v>
      </c>
      <c r="AN81" s="59">
        <f ca="1">AVERAGE(OFFSET($AM$3,0,0,'Données projet'!$E$10+1,1))-AVERAGE(OFFSET($H$3,0,0,'Données projet'!$E$10+1,1))</f>
        <v>428.8856275972966</v>
      </c>
      <c r="AO81" s="59">
        <f t="shared" si="90"/>
        <v>248.96498044443103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25.79250826578259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6.9864656219237648E-5</v>
      </c>
      <c r="AX81" s="21">
        <f t="shared" si="60"/>
        <v>25.792578130438809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6.2</v>
      </c>
      <c r="BD81" s="12">
        <f>IF('Données projet'!$A$88&gt;35,BD80+BC81-BL80,IF(A81&lt;'Données projet'!$A$88,$BA$205^A81,IF(A81='Données projet'!$A$88,'Données projet'!$B$88,BD80+BC81-BL80)))</f>
        <v>270.5999999999998</v>
      </c>
      <c r="BE81" s="13">
        <f>BD81*VLOOKUP('Données projet'!$B$11,Paramètres!$A$1:$I$89,3,0)*VLOOKUP('Données projet'!$B$11,Paramètres!$A$1:$I$89,5,0)</f>
        <v>227.95343999999986</v>
      </c>
      <c r="BF81" s="13">
        <f t="shared" si="91"/>
        <v>55.839937483946905</v>
      </c>
      <c r="BG81" s="20">
        <f t="shared" si="61"/>
        <v>494.27346578454058</v>
      </c>
      <c r="BH81" s="59">
        <f t="shared" si="62"/>
        <v>787.60679911787383</v>
      </c>
      <c r="BI81" s="59">
        <f ca="1">AVERAGE(OFFSET($BH$3,0,0,'Données projet'!$E$11+1,1))-AVERAGE(OFFSET($H$3,0,0,'Données projet'!$E$11+1,1))</f>
        <v>402.18557752041221</v>
      </c>
      <c r="BJ81" s="59">
        <f t="shared" si="92"/>
        <v>234.67565865251817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24.013714592280337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6.5046404066186787E-5</v>
      </c>
      <c r="BS81" s="22">
        <f t="shared" si="63"/>
        <v>24.013779638684404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321.79999999999967</v>
      </c>
      <c r="BZ81" s="13">
        <f>BY81*VLOOKUP('Données projet'!$B$12,Paramètres!$A$1:$I$89,3,0)*VLOOKUP('Données projet'!$B$12,Paramètres!$A$1:$I$89,5,0)</f>
        <v>281.12447999999972</v>
      </c>
      <c r="CA81" s="13">
        <f t="shared" si="93"/>
        <v>67.204588370212235</v>
      </c>
      <c r="CB81" s="20">
        <f t="shared" si="64"/>
        <v>606.67312741145247</v>
      </c>
      <c r="CC81" s="59">
        <f t="shared" si="65"/>
        <v>900.00646074478573</v>
      </c>
      <c r="CD81" s="59">
        <f ca="1">AVERAGE(OFFSET($CC$3,0,0,'Données projet'!$E$12+1,1))-AVERAGE(OFFSET($H$3,0,0,'Données projet'!$E$12+1,1))</f>
        <v>383.46266660377637</v>
      </c>
      <c r="CE81" s="59">
        <f t="shared" si="94"/>
        <v>373.1287543230714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68.07724388224608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6.2421013686600812E-8</v>
      </c>
      <c r="CN81" s="22">
        <f t="shared" si="66"/>
        <v>68.077243944667089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4.7</v>
      </c>
      <c r="CT81" s="12">
        <f>IF('Données projet'!$A$140&gt;35,CT80+CS81-DB80,IF(A81&lt;'Données projet'!$A$140,$CQ$205^A81,IF(A81='Données projet'!$A$140,'Données projet'!$B$140,CT80+CS81-DB80)))</f>
        <v>196.59999999999971</v>
      </c>
      <c r="CU81" s="17">
        <f>CT81*VLOOKUP('Données projet'!$B$13,Paramètres!$A$1:$I$89,3,0)*VLOOKUP('Données projet'!$B$13,Paramètres!$A$1:$I$89,5,0)</f>
        <v>223.88807999999966</v>
      </c>
      <c r="CV81" s="13">
        <f t="shared" si="95"/>
        <v>54.95907716050629</v>
      </c>
      <c r="CW81" s="20">
        <f t="shared" si="67"/>
        <v>485.65879872121445</v>
      </c>
      <c r="CX81" s="59">
        <f t="shared" si="68"/>
        <v>778.99213205454771</v>
      </c>
      <c r="CY81" s="59">
        <f ca="1">AVERAGE(OFFSET($CX$3,0,0,'Données projet'!$E$13+1,1))-AVERAGE(OFFSET($H$3,0,0,'Données projet'!$E$13+1,1))</f>
        <v>398.97653653651656</v>
      </c>
      <c r="CZ81" s="59">
        <f t="shared" si="96"/>
        <v>174.32967064896349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10.612204966341862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1.8916184228429161E-3</v>
      </c>
      <c r="DI81" s="22">
        <f t="shared" si="69"/>
        <v>10.614096584764704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6.2</v>
      </c>
      <c r="DO81" s="12">
        <f>IF('Données projet'!$A$166&gt;35,DO80+DN81-DW80,IF(A81&lt;'Données projet'!$A$166,$DL$205^A81,IF(A81='Données projet'!$A$166,'Données projet'!$B$166,DO80+DN81-DW80)))</f>
        <v>270.5999999999998</v>
      </c>
      <c r="DP81" s="17">
        <f>DO81*VLOOKUP('Données projet'!$B$14,Paramètres!$A$1:$I$89,3,0)*VLOOKUP('Données projet'!$B$14,Paramètres!$A$1:$I$89,5,0)</f>
        <v>257.5029599999998</v>
      </c>
      <c r="DQ81" s="13">
        <f t="shared" si="97"/>
        <v>62.189811354397115</v>
      </c>
      <c r="DR81" s="20">
        <f t="shared" si="70"/>
        <v>556.7982434422413</v>
      </c>
      <c r="DS81" s="59">
        <f t="shared" si="71"/>
        <v>850.13157677557456</v>
      </c>
      <c r="DT81" s="59">
        <f ca="1">AVERAGE(OFFSET($DS$3,0,0,'Données projet'!$E$14+1,1))-AVERAGE(OFFSET($H$3,0,0,'Données projet'!$E$14+1,1))</f>
        <v>448.88533925504049</v>
      </c>
      <c r="DU81" s="59">
        <f t="shared" si="98"/>
        <v>259.66733848378163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27.126603520909278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7.3478345334025878E-5</v>
      </c>
      <c r="ED81" s="22">
        <f t="shared" si="72"/>
        <v>27.126676999254613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300.98794489079791</v>
      </c>
      <c r="EP81" s="59">
        <f t="shared" si="100"/>
        <v>444.94404092890767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81.870207342801862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4.2627268957348507E-4</v>
      </c>
      <c r="EY81" s="22">
        <f t="shared" si="75"/>
        <v>81.870633615491442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321.79999999999967</v>
      </c>
      <c r="FF81" s="17">
        <f>FE81*VLOOKUP('Données projet'!$B$16,Paramètres!$A$1:$I$89,3,0)*VLOOKUP('Données projet'!$B$16,Paramètres!$A$1:$I$89,5,0)</f>
        <v>261.04415999999975</v>
      </c>
      <c r="FG81" s="13">
        <f t="shared" si="101"/>
        <v>62.944898728095069</v>
      </c>
      <c r="FH81" s="20">
        <f t="shared" si="76"/>
        <v>564.28094395143182</v>
      </c>
      <c r="FI81" s="59">
        <f t="shared" si="77"/>
        <v>857.61427728476519</v>
      </c>
      <c r="FJ81" s="59">
        <f ca="1">AVERAGE(OFFSET($FI$3,0,0,'Données projet'!$E$16+1,1))-AVERAGE(OFFSET($H$3,0,0,'Données projet'!$E$16+1,1))</f>
        <v>358.75637627589799</v>
      </c>
      <c r="FK81" s="59">
        <f t="shared" si="102"/>
        <v>349.64821164483607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>
        <f>FZ81*VLOOKUP('Données projet'!$B$17,Paramètres!$A$1:$I$89,3,0)*VLOOKUP('Données projet'!$B$17,Paramètres!$A$1:$I$89,5,0)</f>
        <v>0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303.49714356858993</v>
      </c>
      <c r="GF81" s="59">
        <f t="shared" si="104"/>
        <v>448.64727935823993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82.630611745366579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4.3023187864073167E-4</v>
      </c>
      <c r="GO81" s="21">
        <f t="shared" si="81"/>
        <v>82.631041977245218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6.2</v>
      </c>
      <c r="N82" s="13">
        <f>IF('Données projet'!$A$36&gt;35,N81+M82-V81,IF(A82&lt;'Données projet'!$A$36,$K$205^A82,IF(A82='Données projet'!$A$36,'Données projet'!$B$36,N81+M82-V81)))</f>
        <v>276.79999999999978</v>
      </c>
      <c r="O82" s="13">
        <f>N82*VLOOKUP('Données projet'!$B$9,Paramètres!$A$1:$I$89,3,0)*VLOOKUP('Données projet'!$B$9,Paramètres!$A$1:$I$89,5,0)</f>
        <v>280.67519999999979</v>
      </c>
      <c r="P82" s="13">
        <f t="shared" si="87"/>
        <v>67.109678043026435</v>
      </c>
      <c r="Q82" s="20">
        <f t="shared" si="54"/>
        <v>605.72532925827056</v>
      </c>
      <c r="R82" s="59">
        <f t="shared" si="55"/>
        <v>899.05866259160393</v>
      </c>
      <c r="S82" s="59">
        <f ca="1">AVERAGE(OFFSET($R$3,0,0,'Données projet'!$E$9+1,1))-AVERAGE(OFFSET($H$3,0,0,'Données projet'!$E$9+1,1))</f>
        <v>475.52010215365254</v>
      </c>
      <c r="T82" s="59">
        <f t="shared" si="88"/>
        <v>273.91893734509262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28.338579985980534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5.5364055026945559E-5</v>
      </c>
      <c r="AC82" s="22">
        <f t="shared" si="57"/>
        <v>28.33863535003556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276.79999999999978</v>
      </c>
      <c r="AJ82" s="13">
        <f>AI82*VLOOKUP('Données projet'!$B$10,Paramètres!$A$1:$I$89,3,0)*VLOOKUP('Données projet'!$B$10,Paramètres!$A$1:$I$89,5,0)</f>
        <v>250.44863999999981</v>
      </c>
      <c r="AK82" s="13">
        <f t="shared" si="89"/>
        <v>60.682000328889998</v>
      </c>
      <c r="AL82" s="20">
        <f t="shared" si="58"/>
        <v>541.885865239483</v>
      </c>
      <c r="AM82" s="59">
        <f t="shared" si="59"/>
        <v>835.21919857281637</v>
      </c>
      <c r="AN82" s="59">
        <f ca="1">AVERAGE(OFFSET($AM$3,0,0,'Données projet'!$E$10+1,1))-AVERAGE(OFFSET($H$3,0,0,'Données projet'!$E$10+1,1))</f>
        <v>428.8856275972966</v>
      </c>
      <c r="AO82" s="59">
        <f t="shared" si="90"/>
        <v>248.96498044443103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25.286732910567242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4.9401772177889843E-5</v>
      </c>
      <c r="AX82" s="21">
        <f t="shared" si="60"/>
        <v>25.286782312339419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6.2</v>
      </c>
      <c r="BD82" s="12">
        <f>IF('Données projet'!$A$88&gt;35,BD81+BC82-BL81,IF(A82&lt;'Données projet'!$A$88,$BA$205^A82,IF(A82='Données projet'!$A$88,'Données projet'!$B$88,BD81+BC82-BL81)))</f>
        <v>276.79999999999978</v>
      </c>
      <c r="BE82" s="13">
        <f>BD82*VLOOKUP('Données projet'!$B$11,Paramètres!$A$1:$I$89,3,0)*VLOOKUP('Données projet'!$B$11,Paramètres!$A$1:$I$89,5,0)</f>
        <v>233.17631999999983</v>
      </c>
      <c r="BF82" s="13">
        <f t="shared" si="91"/>
        <v>56.968926984666723</v>
      </c>
      <c r="BG82" s="20">
        <f t="shared" si="61"/>
        <v>505.33630516496095</v>
      </c>
      <c r="BH82" s="59">
        <f t="shared" si="62"/>
        <v>798.66963849829426</v>
      </c>
      <c r="BI82" s="59">
        <f ca="1">AVERAGE(OFFSET($BH$3,0,0,'Données projet'!$E$11+1,1))-AVERAGE(OFFSET($H$3,0,0,'Données projet'!$E$11+1,1))</f>
        <v>402.18557752041221</v>
      </c>
      <c r="BJ82" s="59">
        <f t="shared" si="92"/>
        <v>234.67565865251817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23.542820296045356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4.5994753407000897E-5</v>
      </c>
      <c r="BS82" s="22">
        <f t="shared" si="63"/>
        <v>23.542866290798763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325.39999999999969</v>
      </c>
      <c r="BZ82" s="13">
        <f>BY82*VLOOKUP('Données projet'!$B$12,Paramètres!$A$1:$I$89,3,0)*VLOOKUP('Données projet'!$B$12,Paramètres!$A$1:$I$89,5,0)</f>
        <v>284.26943999999975</v>
      </c>
      <c r="CA82" s="13">
        <f t="shared" si="93"/>
        <v>67.868468100267506</v>
      </c>
      <c r="CB82" s="20">
        <f t="shared" si="64"/>
        <v>613.30685660796541</v>
      </c>
      <c r="CC82" s="59">
        <f t="shared" si="65"/>
        <v>906.64018994129879</v>
      </c>
      <c r="CD82" s="59">
        <f ca="1">AVERAGE(OFFSET($CC$3,0,0,'Données projet'!$E$12+1,1))-AVERAGE(OFFSET($H$3,0,0,'Données projet'!$E$12+1,1))</f>
        <v>383.46266660377637</v>
      </c>
      <c r="CE82" s="59">
        <f t="shared" si="94"/>
        <v>373.1287543230714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66.742290652733942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4.4138322066333729E-8</v>
      </c>
      <c r="CN82" s="22">
        <f t="shared" si="66"/>
        <v>66.74229069687226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4.7</v>
      </c>
      <c r="CT82" s="12">
        <f>IF('Données projet'!$A$140&gt;35,CT81+CS82-DB81,IF(A82&lt;'Données projet'!$A$140,$CQ$205^A82,IF(A82='Données projet'!$A$140,'Données projet'!$B$140,CT81+CS82-DB81)))</f>
        <v>201.2999999999997</v>
      </c>
      <c r="CU82" s="17">
        <f>CT82*VLOOKUP('Données projet'!$B$13,Paramètres!$A$1:$I$89,3,0)*VLOOKUP('Données projet'!$B$13,Paramètres!$A$1:$I$89,5,0)</f>
        <v>229.24043999999967</v>
      </c>
      <c r="CV82" s="13">
        <f t="shared" si="95"/>
        <v>56.118415295588143</v>
      </c>
      <c r="CW82" s="20">
        <f t="shared" si="67"/>
        <v>497.00000630648219</v>
      </c>
      <c r="CX82" s="59">
        <f t="shared" si="68"/>
        <v>790.33333963981545</v>
      </c>
      <c r="CY82" s="59">
        <f ca="1">AVERAGE(OFFSET($CX$3,0,0,'Données projet'!$E$13+1,1))-AVERAGE(OFFSET($H$3,0,0,'Données projet'!$E$13+1,1))</f>
        <v>398.97653653651656</v>
      </c>
      <c r="CZ82" s="59">
        <f t="shared" si="96"/>
        <v>174.32967064896349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10.40410609975779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1.3375762142096282E-3</v>
      </c>
      <c r="DI82" s="22">
        <f t="shared" si="69"/>
        <v>10.405443675972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6.2</v>
      </c>
      <c r="DO82" s="12">
        <f>IF('Données projet'!$A$166&gt;35,DO81+DN82-DW81,IF(A82&lt;'Données projet'!$A$166,$DL$205^A82,IF(A82='Données projet'!$A$166,'Données projet'!$B$166,DO81+DN82-DW81)))</f>
        <v>276.79999999999978</v>
      </c>
      <c r="DP82" s="17">
        <f>DO82*VLOOKUP('Données projet'!$B$14,Paramètres!$A$1:$I$89,3,0)*VLOOKUP('Données projet'!$B$14,Paramètres!$A$1:$I$89,5,0)</f>
        <v>263.40287999999981</v>
      </c>
      <c r="DQ82" s="13">
        <f t="shared" si="97"/>
        <v>63.447184611504511</v>
      </c>
      <c r="DR82" s="20">
        <f t="shared" si="70"/>
        <v>569.26386253170324</v>
      </c>
      <c r="DS82" s="59">
        <f t="shared" si="71"/>
        <v>862.59719586503661</v>
      </c>
      <c r="DT82" s="59">
        <f ca="1">AVERAGE(OFFSET($DS$3,0,0,'Données projet'!$E$14+1,1))-AVERAGE(OFFSET($H$3,0,0,'Données projet'!$E$14+1,1))</f>
        <v>448.88533925504049</v>
      </c>
      <c r="DU82" s="59">
        <f t="shared" si="98"/>
        <v>259.66733848378163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26.594667371458652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5.1957036256056612E-5</v>
      </c>
      <c r="ED82" s="22">
        <f t="shared" si="72"/>
        <v>26.594719328494907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300.98794489079791</v>
      </c>
      <c r="EP82" s="59">
        <f t="shared" si="100"/>
        <v>444.94404092890767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80.264782512705239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3.014203094320394E-4</v>
      </c>
      <c r="EY82" s="22">
        <f t="shared" si="75"/>
        <v>80.265083933014665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325.39999999999969</v>
      </c>
      <c r="FF82" s="17">
        <f>FE82*VLOOKUP('Données projet'!$B$16,Paramètres!$A$1:$I$89,3,0)*VLOOKUP('Données projet'!$B$16,Paramètres!$A$1:$I$89,5,0)</f>
        <v>263.96447999999981</v>
      </c>
      <c r="FG82" s="13">
        <f t="shared" si="101"/>
        <v>63.566699164484348</v>
      </c>
      <c r="FH82" s="20">
        <f t="shared" si="76"/>
        <v>570.45013704480994</v>
      </c>
      <c r="FI82" s="59">
        <f t="shared" si="77"/>
        <v>863.78347037814319</v>
      </c>
      <c r="FJ82" s="59">
        <f ca="1">AVERAGE(OFFSET($FI$3,0,0,'Données projet'!$E$16+1,1))-AVERAGE(OFFSET($H$3,0,0,'Données projet'!$E$16+1,1))</f>
        <v>358.75637627589799</v>
      </c>
      <c r="FK82" s="59">
        <f t="shared" si="102"/>
        <v>349.64821164483607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>
        <f>FZ82*VLOOKUP('Données projet'!$B$17,Paramètres!$A$1:$I$89,3,0)*VLOOKUP('Données projet'!$B$17,Paramètres!$A$1:$I$89,5,0)</f>
        <v>0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303.49714356858993</v>
      </c>
      <c r="GF82" s="59">
        <f t="shared" si="104"/>
        <v>448.64727935823993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81.010275848736555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3.0421987886948912E-4</v>
      </c>
      <c r="GO82" s="21">
        <f t="shared" si="81"/>
        <v>81.010580068615425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283</v>
      </c>
      <c r="L83" s="12">
        <f>VLOOKUP(A83,'Données projet'!$A$35:$I$55,9,0)</f>
        <v>6.2</v>
      </c>
      <c r="M83" s="12">
        <f t="array" ref="M83">INDEX(L:L,MIN(IF(ISNUMBER(L83:L279),ROW(L83:L279),"")))</f>
        <v>6.2</v>
      </c>
      <c r="N83" s="13">
        <f>IF('Données projet'!$A$36&gt;35,N82+M83-V82,IF(A83&lt;'Données projet'!$A$36,$K$205^A83,IF(A83='Données projet'!$A$36,'Données projet'!$B$36,N82+M83-V82)))</f>
        <v>282.99999999999977</v>
      </c>
      <c r="O83" s="13">
        <f>N83*VLOOKUP('Données projet'!$B$9,Paramètres!$A$1:$I$89,3,0)*VLOOKUP('Données projet'!$B$9,Paramètres!$A$1:$I$89,5,0)</f>
        <v>286.96199999999976</v>
      </c>
      <c r="P83" s="13">
        <f t="shared" si="87"/>
        <v>68.436169981717796</v>
      </c>
      <c r="Q83" s="20">
        <f t="shared" si="54"/>
        <v>618.98514605149137</v>
      </c>
      <c r="R83" s="59">
        <f t="shared" si="55"/>
        <v>912.31847938482474</v>
      </c>
      <c r="S83" s="59">
        <f ca="1">AVERAGE(OFFSET($R$3,0,0,'Données projet'!$E$9+1,1))-AVERAGE(OFFSET($H$3,0,0,'Données projet'!$E$9+1,1))</f>
        <v>475.52010215365254</v>
      </c>
      <c r="T83" s="59">
        <f t="shared" si="88"/>
        <v>273.91893734509262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27.782877717282513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3.9148298743538369E-5</v>
      </c>
      <c r="AC83" s="22">
        <f t="shared" si="57"/>
        <v>27.782916865581257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282.99999999999977</v>
      </c>
      <c r="AJ83" s="13">
        <f>AI83*VLOOKUP('Données projet'!$B$10,Paramètres!$A$1:$I$89,3,0)*VLOOKUP('Données projet'!$B$10,Paramètres!$A$1:$I$89,5,0)</f>
        <v>256.05839999999978</v>
      </c>
      <c r="AK83" s="13">
        <f t="shared" si="89"/>
        <v>61.881442594256434</v>
      </c>
      <c r="AL83" s="20">
        <f t="shared" si="58"/>
        <v>553.74522585166289</v>
      </c>
      <c r="AM83" s="59">
        <f t="shared" si="59"/>
        <v>847.07855918499627</v>
      </c>
      <c r="AN83" s="59">
        <f ca="1">AVERAGE(OFFSET($AM$3,0,0,'Données projet'!$E$10+1,1))-AVERAGE(OFFSET($H$3,0,0,'Données projet'!$E$10+1,1))</f>
        <v>428.8856275972966</v>
      </c>
      <c r="AO83" s="59">
        <f t="shared" si="90"/>
        <v>248.96498044443103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24.790875501575162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3.4932328109618824E-5</v>
      </c>
      <c r="AX83" s="21">
        <f t="shared" si="60"/>
        <v>24.790910433903271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283</v>
      </c>
      <c r="BB83" s="12">
        <f>VLOOKUP(A83,'Données projet'!$A$87:$I$107,9,0)</f>
        <v>6.2</v>
      </c>
      <c r="BC83" s="12">
        <f t="array" ref="BC83">INDEX(BB:BB,MIN(IF(ISNUMBER(BB83:BB279),ROW(BB83:BB279),"")))</f>
        <v>6.2</v>
      </c>
      <c r="BD83" s="12">
        <f>IF('Données projet'!$A$88&gt;35,BD82+BC83-BL82,IF(A83&lt;'Données projet'!$A$88,$BA$205^A83,IF(A83='Données projet'!$A$88,'Données projet'!$B$88,BD82+BC83-BL82)))</f>
        <v>282.99999999999977</v>
      </c>
      <c r="BE83" s="13">
        <f>BD83*VLOOKUP('Données projet'!$B$11,Paramètres!$A$1:$I$89,3,0)*VLOOKUP('Données projet'!$B$11,Paramètres!$A$1:$I$89,5,0)</f>
        <v>238.39919999999981</v>
      </c>
      <c r="BF83" s="13">
        <f t="shared" si="91"/>
        <v>58.094976529303359</v>
      </c>
      <c r="BG83" s="20">
        <f t="shared" si="61"/>
        <v>516.39402412186962</v>
      </c>
      <c r="BH83" s="59">
        <f t="shared" si="62"/>
        <v>809.72735745520299</v>
      </c>
      <c r="BI83" s="59">
        <f ca="1">AVERAGE(OFFSET($BH$3,0,0,'Données projet'!$E$11+1,1))-AVERAGE(OFFSET($H$3,0,0,'Données projet'!$E$11+1,1))</f>
        <v>402.18557752041221</v>
      </c>
      <c r="BJ83" s="59">
        <f t="shared" si="92"/>
        <v>234.67565865251817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23.081159949742386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3.2523202033093394E-5</v>
      </c>
      <c r="BS83" s="22">
        <f t="shared" si="63"/>
        <v>23.081192472944419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329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328.99999999999972</v>
      </c>
      <c r="BZ83" s="13">
        <f>BY83*VLOOKUP('Données projet'!$B$12,Paramètres!$A$1:$I$89,3,0)*VLOOKUP('Données projet'!$B$12,Paramètres!$A$1:$I$89,5,0)</f>
        <v>287.41439999999983</v>
      </c>
      <c r="CA83" s="13">
        <f t="shared" si="93"/>
        <v>68.531493438456806</v>
      </c>
      <c r="CB83" s="20">
        <f t="shared" si="64"/>
        <v>619.93909773864539</v>
      </c>
      <c r="CC83" s="59">
        <f t="shared" si="65"/>
        <v>913.27243107197864</v>
      </c>
      <c r="CD83" s="59">
        <f ca="1">AVERAGE(OFFSET($CC$3,0,0,'Données projet'!$E$12+1,1))-AVERAGE(OFFSET($H$3,0,0,'Données projet'!$E$12+1,1))</f>
        <v>383.46266660377637</v>
      </c>
      <c r="CE83" s="59">
        <f t="shared" si="94"/>
        <v>373.1287543230714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329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233.82941114296614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3.1210506843300406E-8</v>
      </c>
      <c r="CN83" s="22">
        <f t="shared" si="66"/>
        <v>233.82941117417664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206</v>
      </c>
      <c r="CR83" s="12">
        <f>VLOOKUP(A83,'Données projet'!$A$139:$I$159,9,0)</f>
        <v>4.7</v>
      </c>
      <c r="CS83" s="12">
        <f t="array" ref="CS83">INDEX(CR:CR,MIN(IF(ISNUMBER(CR83:CR279),ROW(CR83:CR279),"")))</f>
        <v>4.7</v>
      </c>
      <c r="CT83" s="12">
        <f>IF('Données projet'!$A$140&gt;35,CT82+CS83-DB82,IF(A83&lt;'Données projet'!$A$140,$CQ$205^A83,IF(A83='Données projet'!$A$140,'Données projet'!$B$140,CT82+CS83-DB82)))</f>
        <v>205.99999999999969</v>
      </c>
      <c r="CU83" s="17">
        <f>CT83*VLOOKUP('Données projet'!$B$13,Paramètres!$A$1:$I$89,3,0)*VLOOKUP('Données projet'!$B$13,Paramètres!$A$1:$I$89,5,0)</f>
        <v>234.59279999999964</v>
      </c>
      <c r="CV83" s="13">
        <f t="shared" si="95"/>
        <v>57.274606632593894</v>
      </c>
      <c r="CW83" s="20">
        <f t="shared" si="67"/>
        <v>508.33573321843375</v>
      </c>
      <c r="CX83" s="59">
        <f t="shared" si="68"/>
        <v>801.66906655176706</v>
      </c>
      <c r="CY83" s="59">
        <f ca="1">AVERAGE(OFFSET($CX$3,0,0,'Données projet'!$E$13+1,1))-AVERAGE(OFFSET($H$3,0,0,'Données projet'!$E$13+1,1))</f>
        <v>398.97653653651656</v>
      </c>
      <c r="CZ83" s="59">
        <f t="shared" si="96"/>
        <v>174.32967064896349</v>
      </c>
      <c r="DA83" s="15">
        <f>IF(ISNA(VLOOKUP(A83,'Données projet'!$A$139:$I$159,3,0)),0,VLOOKUP(A83,'Données projet'!$A$139:$I$159,3,0))</f>
        <v>6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25.357360330293627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9.4580921142145818E-4</v>
      </c>
      <c r="DI83" s="22">
        <f t="shared" si="69"/>
        <v>25.35830613950505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283</v>
      </c>
      <c r="DM83" s="12">
        <f>VLOOKUP(A83,'Données projet'!$A$165:$I$185,9,0)</f>
        <v>6.2</v>
      </c>
      <c r="DN83" s="12">
        <f t="array" ref="DN83">INDEX(DM:DM,MIN(IF(ISNUMBER(DM83:DM279),ROW(DM83:DM279),"")))</f>
        <v>6.2</v>
      </c>
      <c r="DO83" s="12">
        <f>IF('Données projet'!$A$166&gt;35,DO82+DN83-DW82,IF(A83&lt;'Données projet'!$A$166,$DL$205^A83,IF(A83='Données projet'!$A$166,'Données projet'!$B$166,DO82+DN83-DW82)))</f>
        <v>282.99999999999977</v>
      </c>
      <c r="DP83" s="17">
        <f>DO83*VLOOKUP('Données projet'!$B$14,Paramètres!$A$1:$I$89,3,0)*VLOOKUP('Données projet'!$B$14,Paramètres!$A$1:$I$89,5,0)</f>
        <v>269.30279999999976</v>
      </c>
      <c r="DQ83" s="13">
        <f t="shared" si="97"/>
        <v>64.701283593559893</v>
      </c>
      <c r="DR83" s="20">
        <f t="shared" si="70"/>
        <v>581.72377892544966</v>
      </c>
      <c r="DS83" s="59">
        <f t="shared" si="71"/>
        <v>875.05711225878304</v>
      </c>
      <c r="DT83" s="59">
        <f ca="1">AVERAGE(OFFSET($DS$3,0,0,'Données projet'!$E$14+1,1))-AVERAGE(OFFSET($H$3,0,0,'Données projet'!$E$14+1,1))</f>
        <v>448.88533925504049</v>
      </c>
      <c r="DU83" s="59">
        <f t="shared" si="98"/>
        <v>259.66733848378163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26.073162165449737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3.6739172667012939E-5</v>
      </c>
      <c r="ED83" s="22">
        <f t="shared" si="72"/>
        <v>26.073198904622405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300.98794489079791</v>
      </c>
      <c r="EP83" s="59">
        <f t="shared" si="100"/>
        <v>444.94404092890767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78.690839084314348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2.1313634478674253E-4</v>
      </c>
      <c r="EY83" s="22">
        <f t="shared" si="75"/>
        <v>78.691052220659131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329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328.99999999999972</v>
      </c>
      <c r="FF83" s="17">
        <f>FE83*VLOOKUP('Données projet'!$B$16,Paramètres!$A$1:$I$89,3,0)*VLOOKUP('Données projet'!$B$16,Paramètres!$A$1:$I$89,5,0)</f>
        <v>266.88479999999981</v>
      </c>
      <c r="FG83" s="13">
        <f t="shared" si="101"/>
        <v>64.187699363705633</v>
      </c>
      <c r="FH83" s="20">
        <f t="shared" si="76"/>
        <v>576.617936391787</v>
      </c>
      <c r="FI83" s="59">
        <f t="shared" si="77"/>
        <v>869.95126972512026</v>
      </c>
      <c r="FJ83" s="59">
        <f ca="1">AVERAGE(OFFSET($FI$3,0,0,'Données projet'!$E$16+1,1))-AVERAGE(OFFSET($H$3,0,0,'Données projet'!$E$16+1,1))</f>
        <v>358.75637627589799</v>
      </c>
      <c r="FK83" s="59">
        <f t="shared" si="102"/>
        <v>349.64821164483607</v>
      </c>
      <c r="FL83" s="15">
        <f>IF(ISNA(VLOOKUP(A83,'Données projet'!$A$217:$I$237,3,0)),0,VLOOKUP(A83,'Données projet'!$A$217:$I$237,3,0))</f>
        <v>15</v>
      </c>
      <c r="FM83" s="15">
        <f>IF(ISNA(VLOOKUP(A83,'Données projet'!$A$217:$I$237,4,0)),0,VLOOKUP(A83,'Données projet'!$A$217:$I$237,4,0))</f>
        <v>329</v>
      </c>
      <c r="FN83" s="16">
        <f>IF(ISNA(VLOOKUP(A83,'Données projet'!$A$217:$I$237,5,0)),0%,VLOOKUP(A83,'Données projet'!$A$217:$I$237,5,0)*VLOOKUP('Données projet'!$B$16,Paramètres!$A$1:$I$89,7,0))</f>
        <v>0.42400000000000004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0.2</v>
      </c>
      <c r="FQ83" s="21">
        <f>EXP(-LN(2)/35)*FQ82+(1-EXP(-LN(2)/35))/(LN(2)/35)*FM83*FN83*VLOOKUP('Données projet'!$B$16,Paramètres!$A$1:$I$89,3,0)*0.475*44/12</f>
        <v>125.09409424657201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50.362598379815232</v>
      </c>
      <c r="FT83" s="22">
        <f t="shared" si="78"/>
        <v>175.45669262638725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>
        <f>FZ83*VLOOKUP('Données projet'!$B$17,Paramètres!$A$1:$I$89,3,0)*VLOOKUP('Données projet'!$B$17,Paramètres!$A$1:$I$89,5,0)</f>
        <v>0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303.49714356858993</v>
      </c>
      <c r="GF83" s="59">
        <f t="shared" si="104"/>
        <v>448.64727935823993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79.421713750732124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2.1511593932036584E-4</v>
      </c>
      <c r="GO83" s="21">
        <f t="shared" si="81"/>
        <v>79.42192886667145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5.5</v>
      </c>
      <c r="N84" s="13">
        <f>IF('Données projet'!$A$36&gt;35,N83+M84-V83,IF(A84&lt;'Données projet'!$A$36,$K$205^A84,IF(A84='Données projet'!$A$36,'Données projet'!$B$36,N83+M84-V83)))</f>
        <v>246.49999999999977</v>
      </c>
      <c r="O84" s="13">
        <f>N84*VLOOKUP('Données projet'!$B$9,Paramètres!$A$1:$I$89,3,0)*VLOOKUP('Données projet'!$B$9,Paramètres!$A$1:$I$89,5,0)</f>
        <v>249.95099999999977</v>
      </c>
      <c r="P84" s="13">
        <f t="shared" si="87"/>
        <v>60.57544812012658</v>
      </c>
      <c r="Q84" s="20">
        <f t="shared" si="54"/>
        <v>540.83356380921998</v>
      </c>
      <c r="R84" s="59">
        <f t="shared" si="55"/>
        <v>834.16689714255335</v>
      </c>
      <c r="S84" s="59">
        <f ca="1">AVERAGE(OFFSET($R$3,0,0,'Données projet'!$E$9+1,1))-AVERAGE(OFFSET($H$3,0,0,'Données projet'!$E$9+1,1))</f>
        <v>475.52010215365254</v>
      </c>
      <c r="T84" s="59">
        <f t="shared" si="88"/>
        <v>273.91893734509262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27.238072431128742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2.7682027513472779E-5</v>
      </c>
      <c r="AC84" s="22">
        <f t="shared" si="57"/>
        <v>27.238100113156257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</v>
      </c>
      <c r="AI84" s="13">
        <f>IF('Données projet'!$A$62&gt;35,AI83+AH84-AQ83,IF(A84&lt;'Données projet'!$A$62,$AF$205^A84,IF(A84='Données projet'!$A$62,'Données projet'!$B$62,AI83+AH84-AQ83)))</f>
        <v>246.49999999999977</v>
      </c>
      <c r="AJ84" s="13">
        <f>AI84*VLOOKUP('Données projet'!$B$10,Paramètres!$A$1:$I$89,3,0)*VLOOKUP('Données projet'!$B$10,Paramètres!$A$1:$I$89,5,0)</f>
        <v>223.03319999999979</v>
      </c>
      <c r="AK84" s="13">
        <f t="shared" si="89"/>
        <v>54.773610452898723</v>
      </c>
      <c r="AL84" s="20">
        <f t="shared" si="58"/>
        <v>483.84686153879824</v>
      </c>
      <c r="AM84" s="59">
        <f t="shared" si="59"/>
        <v>777.18019487213155</v>
      </c>
      <c r="AN84" s="59">
        <f ca="1">AVERAGE(OFFSET($AM$3,0,0,'Données projet'!$E$10+1,1))-AVERAGE(OFFSET($H$3,0,0,'Données projet'!$E$10+1,1))</f>
        <v>428.8856275972966</v>
      </c>
      <c r="AO84" s="59">
        <f t="shared" si="90"/>
        <v>248.96498044443103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24.30474155393026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2.4700886088944922E-5</v>
      </c>
      <c r="AX84" s="21">
        <f t="shared" si="60"/>
        <v>24.30476625481635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</v>
      </c>
      <c r="BD84" s="12">
        <f>IF('Données projet'!$A$88&gt;35,BD83+BC84-BL83,IF(A84&lt;'Données projet'!$A$88,$BA$205^A84,IF(A84='Données projet'!$A$88,'Données projet'!$B$88,BD83+BC84-BL83)))</f>
        <v>246.49999999999977</v>
      </c>
      <c r="BE84" s="13">
        <f>BD84*VLOOKUP('Données projet'!$B$11,Paramètres!$A$1:$I$89,3,0)*VLOOKUP('Données projet'!$B$11,Paramètres!$A$1:$I$89,5,0)</f>
        <v>207.65159999999986</v>
      </c>
      <c r="BF84" s="13">
        <f t="shared" si="91"/>
        <v>51.422065813018065</v>
      </c>
      <c r="BG84" s="20">
        <f t="shared" si="61"/>
        <v>451.21996795767285</v>
      </c>
      <c r="BH84" s="59">
        <f t="shared" si="62"/>
        <v>744.55330129100616</v>
      </c>
      <c r="BI84" s="59">
        <f ca="1">AVERAGE(OFFSET($BH$3,0,0,'Données projet'!$E$11+1,1))-AVERAGE(OFFSET($H$3,0,0,'Données projet'!$E$11+1,1))</f>
        <v>402.18557752041221</v>
      </c>
      <c r="BJ84" s="59">
        <f t="shared" si="92"/>
        <v>234.67565865251817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22.628552481245407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2.2997376703500448E-5</v>
      </c>
      <c r="BS84" s="22">
        <f t="shared" si="63"/>
        <v>22.62857547862211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-2.8421709430404007E-13</v>
      </c>
      <c r="BZ84" s="13">
        <f>BY84*VLOOKUP('Données projet'!$B$12,Paramètres!$A$1:$I$89,3,0)*VLOOKUP('Données projet'!$B$12,Paramètres!$A$1:$I$89,5,0)</f>
        <v>-2.4829205358400943E-13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383.46266660377637</v>
      </c>
      <c r="CE84" s="59">
        <f t="shared" si="94"/>
        <v>373.1287543230714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229.24415901231063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2.2069161033166864E-8</v>
      </c>
      <c r="CN84" s="22">
        <f t="shared" si="66"/>
        <v>229.24415903437981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4.3</v>
      </c>
      <c r="CT84" s="12">
        <f>IF('Données projet'!$A$140&gt;35,CT83+CS84-DB83,IF(A84&lt;'Données projet'!$A$140,$CQ$205^A84,IF(A84='Données projet'!$A$140,'Données projet'!$B$140,CT83+CS84-DB83)))</f>
        <v>182.2999999999997</v>
      </c>
      <c r="CU84" s="17">
        <f>CT84*VLOOKUP('Données projet'!$B$13,Paramètres!$A$1:$I$89,3,0)*VLOOKUP('Données projet'!$B$13,Paramètres!$A$1:$I$89,5,0)</f>
        <v>207.60323999999966</v>
      </c>
      <c r="CV84" s="13">
        <f t="shared" si="95"/>
        <v>51.411483950264589</v>
      </c>
      <c r="CW84" s="20">
        <f t="shared" si="67"/>
        <v>451.11731088004348</v>
      </c>
      <c r="CX84" s="59">
        <f t="shared" si="68"/>
        <v>744.45064421337679</v>
      </c>
      <c r="CY84" s="59">
        <f ca="1">AVERAGE(OFFSET($CX$3,0,0,'Données projet'!$E$13+1,1))-AVERAGE(OFFSET($H$3,0,0,'Données projet'!$E$13+1,1))</f>
        <v>398.97653653651656</v>
      </c>
      <c r="CZ84" s="59">
        <f t="shared" si="96"/>
        <v>174.32967064896349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24.860117960679183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6.6878810710481419E-4</v>
      </c>
      <c r="DI84" s="22">
        <f t="shared" si="69"/>
        <v>24.860786748786289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5.5</v>
      </c>
      <c r="DO84" s="12">
        <f>IF('Données projet'!$A$166&gt;35,DO83+DN84-DW83,IF(A84&lt;'Données projet'!$A$166,$DL$205^A84,IF(A84='Données projet'!$A$166,'Données projet'!$B$166,DO83+DN84-DW83)))</f>
        <v>246.49999999999977</v>
      </c>
      <c r="DP84" s="17">
        <f>DO84*VLOOKUP('Données projet'!$B$14,Paramètres!$A$1:$I$89,3,0)*VLOOKUP('Données projet'!$B$14,Paramètres!$A$1:$I$89,5,0)</f>
        <v>234.5693999999998</v>
      </c>
      <c r="DQ84" s="13">
        <f t="shared" si="97"/>
        <v>57.269558607302223</v>
      </c>
      <c r="DR84" s="20">
        <f t="shared" si="70"/>
        <v>508.28618624105098</v>
      </c>
      <c r="DS84" s="59">
        <f t="shared" si="71"/>
        <v>801.6195195743843</v>
      </c>
      <c r="DT84" s="59">
        <f ca="1">AVERAGE(OFFSET($DS$3,0,0,'Données projet'!$E$14+1,1))-AVERAGE(OFFSET($H$3,0,0,'Données projet'!$E$14+1,1))</f>
        <v>448.88533925504049</v>
      </c>
      <c r="DU84" s="59">
        <f t="shared" si="98"/>
        <v>259.66733848378163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25.561883358443893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2.5978518128028306E-5</v>
      </c>
      <c r="ED84" s="22">
        <f t="shared" si="72"/>
        <v>25.561909336962021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300.98794489079791</v>
      </c>
      <c r="EP84" s="59">
        <f t="shared" si="100"/>
        <v>444.94404092890767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77.147759726543512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1.507101547160197E-4</v>
      </c>
      <c r="EY84" s="22">
        <f t="shared" si="75"/>
        <v>77.147910436698226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-2.8421709430404007E-13</v>
      </c>
      <c r="FF84" s="17">
        <f>FE84*VLOOKUP('Données projet'!$B$16,Paramètres!$A$1:$I$89,3,0)*VLOOKUP('Données projet'!$B$16,Paramètres!$A$1:$I$89,5,0)</f>
        <v>-2.3055690689943731E-13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358.75637627589799</v>
      </c>
      <c r="FK84" s="59">
        <f t="shared" si="102"/>
        <v>349.64821164483607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122.64107535826024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35.611734832541984</v>
      </c>
      <c r="FT84" s="22">
        <f t="shared" si="78"/>
        <v>158.25281019080222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303.49714356858993</v>
      </c>
      <c r="GF84" s="59">
        <f t="shared" si="104"/>
        <v>448.64727935823993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77.864302386542363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1.5210993943474456E-4</v>
      </c>
      <c r="GO84" s="21">
        <f t="shared" si="81"/>
        <v>77.864454496481798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5.5</v>
      </c>
      <c r="N85" s="13">
        <f>IF('Données projet'!$A$36&gt;35,N84+M85-V84,IF(A85&lt;'Données projet'!$A$36,$K$205^A85,IF(A85='Données projet'!$A$36,'Données projet'!$B$36,N84+M85-V84)))</f>
        <v>251.99999999999977</v>
      </c>
      <c r="O85" s="13">
        <f>N85*VLOOKUP('Données projet'!$B$9,Paramètres!$A$1:$I$89,3,0)*VLOOKUP('Données projet'!$B$9,Paramètres!$A$1:$I$89,5,0)</f>
        <v>255.52799999999979</v>
      </c>
      <c r="P85" s="13">
        <f t="shared" si="87"/>
        <v>61.76816786872142</v>
      </c>
      <c r="Q85" s="20">
        <f t="shared" si="54"/>
        <v>552.62415903802275</v>
      </c>
      <c r="R85" s="59">
        <f t="shared" si="55"/>
        <v>845.95749237135601</v>
      </c>
      <c r="S85" s="59">
        <f ca="1">AVERAGE(OFFSET($R$3,0,0,'Données projet'!$E$9+1,1))-AVERAGE(OFFSET($H$3,0,0,'Données projet'!$E$9+1,1))</f>
        <v>475.52010215365254</v>
      </c>
      <c r="T85" s="59">
        <f t="shared" si="88"/>
        <v>273.91893734509262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26.703950444338034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1.9574149371769185E-5</v>
      </c>
      <c r="AC85" s="22">
        <f t="shared" si="57"/>
        <v>26.703970018487407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</v>
      </c>
      <c r="AI85" s="13">
        <f>IF('Données projet'!$A$62&gt;35,AI84+AH85-AQ84,IF(A85&lt;'Données projet'!$A$62,$AF$205^A85,IF(A85='Données projet'!$A$62,'Données projet'!$B$62,AI84+AH85-AQ84)))</f>
        <v>251.99999999999977</v>
      </c>
      <c r="AJ85" s="13">
        <f>AI85*VLOOKUP('Données projet'!$B$10,Paramètres!$A$1:$I$89,3,0)*VLOOKUP('Données projet'!$B$10,Paramètres!$A$1:$I$89,5,0)</f>
        <v>228.00959999999978</v>
      </c>
      <c r="AK85" s="13">
        <f t="shared" si="89"/>
        <v>55.852093054619779</v>
      </c>
      <c r="AL85" s="20">
        <f t="shared" si="58"/>
        <v>494.39244873679564</v>
      </c>
      <c r="AM85" s="59">
        <f t="shared" si="59"/>
        <v>787.72578207012896</v>
      </c>
      <c r="AN85" s="59">
        <f ca="1">AVERAGE(OFFSET($AM$3,0,0,'Données projet'!$E$10+1,1))-AVERAGE(OFFSET($H$3,0,0,'Données projet'!$E$10+1,1))</f>
        <v>428.8856275972966</v>
      </c>
      <c r="AO85" s="59">
        <f t="shared" si="90"/>
        <v>248.96498044443103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23.828140396486244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1.7466164054809412E-5</v>
      </c>
      <c r="AX85" s="21">
        <f t="shared" si="60"/>
        <v>23.828157862650301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</v>
      </c>
      <c r="BD85" s="12">
        <f>IF('Données projet'!$A$88&gt;35,BD84+BC85-BL84,IF(A85&lt;'Données projet'!$A$88,$BA$205^A85,IF(A85='Données projet'!$A$88,'Données projet'!$B$88,BD84+BC85-BL84)))</f>
        <v>251.99999999999977</v>
      </c>
      <c r="BE85" s="13">
        <f>BD85*VLOOKUP('Données projet'!$B$11,Paramètres!$A$1:$I$89,3,0)*VLOOKUP('Données projet'!$B$11,Paramètres!$A$1:$I$89,5,0)</f>
        <v>212.28479999999985</v>
      </c>
      <c r="BF85" s="13">
        <f t="shared" si="91"/>
        <v>52.434557099704143</v>
      </c>
      <c r="BG85" s="20">
        <f t="shared" si="61"/>
        <v>461.05288028198441</v>
      </c>
      <c r="BH85" s="59">
        <f t="shared" si="62"/>
        <v>754.38621361531773</v>
      </c>
      <c r="BI85" s="59">
        <f ca="1">AVERAGE(OFFSET($BH$3,0,0,'Données projet'!$E$11+1,1))-AVERAGE(OFFSET($H$3,0,0,'Données projet'!$E$11+1,1))</f>
        <v>402.18557752041221</v>
      </c>
      <c r="BJ85" s="59">
        <f t="shared" si="92"/>
        <v>234.67565865251817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22.184820369142358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1.6261601016546697E-5</v>
      </c>
      <c r="BS85" s="22">
        <f t="shared" si="63"/>
        <v>22.184836630743373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-2.8421709430404007E-13</v>
      </c>
      <c r="BZ85" s="13">
        <f>BY85*VLOOKUP('Données projet'!$B$12,Paramètres!$A$1:$I$89,3,0)*VLOOKUP('Données projet'!$B$12,Paramètres!$A$1:$I$89,5,0)</f>
        <v>-2.4829205358400943E-13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383.46266660377637</v>
      </c>
      <c r="CE85" s="59">
        <f t="shared" si="94"/>
        <v>373.1287543230714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224.74882087920963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1.5605253421650203E-8</v>
      </c>
      <c r="CN85" s="22">
        <f t="shared" si="66"/>
        <v>224.74882089481488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4.3</v>
      </c>
      <c r="CT85" s="12">
        <f>IF('Données projet'!$A$140&gt;35,CT84+CS85-DB84,IF(A85&lt;'Données projet'!$A$140,$CQ$205^A85,IF(A85='Données projet'!$A$140,'Données projet'!$B$140,CT84+CS85-DB84)))</f>
        <v>186.59999999999971</v>
      </c>
      <c r="CU85" s="17">
        <f>CT85*VLOOKUP('Données projet'!$B$13,Paramètres!$A$1:$I$89,3,0)*VLOOKUP('Données projet'!$B$13,Paramètres!$A$1:$I$89,5,0)</f>
        <v>212.50007999999968</v>
      </c>
      <c r="CV85" s="13">
        <f t="shared" si="95"/>
        <v>52.481539204941832</v>
      </c>
      <c r="CW85" s="20">
        <f t="shared" si="67"/>
        <v>461.50965344860646</v>
      </c>
      <c r="CX85" s="59">
        <f t="shared" si="68"/>
        <v>754.84298678193977</v>
      </c>
      <c r="CY85" s="59">
        <f ca="1">AVERAGE(OFFSET($CX$3,0,0,'Données projet'!$E$13+1,1))-AVERAGE(OFFSET($H$3,0,0,'Données projet'!$E$13+1,1))</f>
        <v>398.97653653651656</v>
      </c>
      <c r="CZ85" s="59">
        <f t="shared" si="96"/>
        <v>174.32967064896349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24.372626210644981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4.729046057107292E-4</v>
      </c>
      <c r="DI85" s="22">
        <f t="shared" si="69"/>
        <v>24.373099115250692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5.5</v>
      </c>
      <c r="DO85" s="12">
        <f>IF('Données projet'!$A$166&gt;35,DO84+DN85-DW84,IF(A85&lt;'Données projet'!$A$166,$DL$205^A85,IF(A85='Données projet'!$A$166,'Données projet'!$B$166,DO84+DN85-DW84)))</f>
        <v>251.99999999999977</v>
      </c>
      <c r="DP85" s="17">
        <f>DO85*VLOOKUP('Données projet'!$B$14,Paramètres!$A$1:$I$89,3,0)*VLOOKUP('Données projet'!$B$14,Paramètres!$A$1:$I$89,5,0)</f>
        <v>239.80319999999978</v>
      </c>
      <c r="DQ85" s="13">
        <f t="shared" si="97"/>
        <v>58.397185982155214</v>
      </c>
      <c r="DR85" s="20">
        <f t="shared" si="70"/>
        <v>519.36567225225326</v>
      </c>
      <c r="DS85" s="59">
        <f t="shared" si="71"/>
        <v>812.69900558558652</v>
      </c>
      <c r="DT85" s="59">
        <f ca="1">AVERAGE(OFFSET($DS$3,0,0,'Données projet'!$E$14+1,1))-AVERAGE(OFFSET($H$3,0,0,'Données projet'!$E$14+1,1))</f>
        <v>448.88533925504049</v>
      </c>
      <c r="DU85" s="59">
        <f t="shared" si="98"/>
        <v>259.66733848378163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25.060630416994155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1.836958633350647E-5</v>
      </c>
      <c r="ED85" s="22">
        <f t="shared" si="72"/>
        <v>25.060648786580487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300.98794489079791</v>
      </c>
      <c r="EP85" s="59">
        <f t="shared" si="100"/>
        <v>444.94404092890767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75.634939213793089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1.0656817239337127E-4</v>
      </c>
      <c r="EY85" s="22">
        <f t="shared" si="75"/>
        <v>75.635045781965488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-2.8421709430404007E-13</v>
      </c>
      <c r="FF85" s="17">
        <f>FE85*VLOOKUP('Données projet'!$B$16,Paramètres!$A$1:$I$89,3,0)*VLOOKUP('Données projet'!$B$16,Paramètres!$A$1:$I$89,5,0)</f>
        <v>-2.3055690689943731E-13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358.75637627589799</v>
      </c>
      <c r="FK85" s="59">
        <f t="shared" si="102"/>
        <v>349.64821164483607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120.23615867415448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25.18129918990762</v>
      </c>
      <c r="FT85" s="22">
        <f t="shared" si="78"/>
        <v>145.4174578640621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303.49714356858993</v>
      </c>
      <c r="GF85" s="59">
        <f t="shared" si="104"/>
        <v>448.64727935823993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76.337430909277231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1.0755796966018292E-4</v>
      </c>
      <c r="GO85" s="21">
        <f t="shared" si="81"/>
        <v>76.337538467246887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5.5</v>
      </c>
      <c r="N86" s="13">
        <f>IF('Données projet'!$A$36&gt;35,N85+M86-V85,IF(A86&lt;'Données projet'!$A$36,$K$205^A86,IF(A86='Données projet'!$A$36,'Données projet'!$B$36,N85+M86-V85)))</f>
        <v>257.49999999999977</v>
      </c>
      <c r="O86" s="13">
        <f>N86*VLOOKUP('Données projet'!$B$9,Paramètres!$A$1:$I$89,3,0)*VLOOKUP('Données projet'!$B$9,Paramètres!$A$1:$I$89,5,0)</f>
        <v>261.10499999999979</v>
      </c>
      <c r="P86" s="13">
        <f t="shared" si="87"/>
        <v>62.957861132886741</v>
      </c>
      <c r="Q86" s="20">
        <f t="shared" si="54"/>
        <v>564.40948313977731</v>
      </c>
      <c r="R86" s="59">
        <f t="shared" si="55"/>
        <v>857.74281647311068</v>
      </c>
      <c r="S86" s="59">
        <f ca="1">AVERAGE(OFFSET($R$3,0,0,'Données projet'!$E$9+1,1))-AVERAGE(OFFSET($H$3,0,0,'Données projet'!$E$9+1,1))</f>
        <v>475.52010215365254</v>
      </c>
      <c r="T86" s="59">
        <f t="shared" si="88"/>
        <v>273.91893734509262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26.180302263926048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1.384101375673639E-5</v>
      </c>
      <c r="AC86" s="22">
        <f t="shared" si="57"/>
        <v>26.180316104939806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</v>
      </c>
      <c r="AI86" s="13">
        <f>IF('Données projet'!$A$62&gt;35,AI85+AH86-AQ85,IF(A86&lt;'Données projet'!$A$62,$AF$205^A86,IF(A86='Données projet'!$A$62,'Données projet'!$B$62,AI85+AH86-AQ85)))</f>
        <v>257.49999999999977</v>
      </c>
      <c r="AJ86" s="13">
        <f>AI86*VLOOKUP('Données projet'!$B$10,Paramètres!$A$1:$I$89,3,0)*VLOOKUP('Données projet'!$B$10,Paramètres!$A$1:$I$89,5,0)</f>
        <v>232.98599999999979</v>
      </c>
      <c r="AK86" s="13">
        <f t="shared" si="89"/>
        <v>56.927839044655265</v>
      </c>
      <c r="AL86" s="20">
        <f t="shared" si="58"/>
        <v>504.93326966944079</v>
      </c>
      <c r="AM86" s="59">
        <f t="shared" si="59"/>
        <v>798.2666030027741</v>
      </c>
      <c r="AN86" s="59">
        <f ca="1">AVERAGE(OFFSET($AM$3,0,0,'Données projet'!$E$10+1,1))-AVERAGE(OFFSET($H$3,0,0,'Données projet'!$E$10+1,1))</f>
        <v>428.8856275972966</v>
      </c>
      <c r="AO86" s="59">
        <f t="shared" si="90"/>
        <v>248.96498044443103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23.360885097041702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1.2350443044472461E-5</v>
      </c>
      <c r="AX86" s="21">
        <f t="shared" si="60"/>
        <v>23.360897447484746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</v>
      </c>
      <c r="BD86" s="12">
        <f>IF('Données projet'!$A$88&gt;35,BD85+BC86-BL85,IF(A86&lt;'Données projet'!$A$88,$BA$205^A86,IF(A86='Données projet'!$A$88,'Données projet'!$B$88,BD85+BC86-BL85)))</f>
        <v>257.49999999999977</v>
      </c>
      <c r="BE86" s="13">
        <f>BD86*VLOOKUP('Données projet'!$B$11,Paramètres!$A$1:$I$89,3,0)*VLOOKUP('Données projet'!$B$11,Paramètres!$A$1:$I$89,5,0)</f>
        <v>216.91799999999984</v>
      </c>
      <c r="BF86" s="13">
        <f t="shared" si="91"/>
        <v>53.444479225346448</v>
      </c>
      <c r="BG86" s="20">
        <f t="shared" si="61"/>
        <v>470.88131798414474</v>
      </c>
      <c r="BH86" s="59">
        <f t="shared" si="62"/>
        <v>764.214651317478</v>
      </c>
      <c r="BI86" s="59">
        <f ca="1">AVERAGE(OFFSET($BH$3,0,0,'Données projet'!$E$11+1,1))-AVERAGE(OFFSET($H$3,0,0,'Données projet'!$E$11+1,1))</f>
        <v>402.18557752041221</v>
      </c>
      <c r="BJ86" s="59">
        <f t="shared" si="92"/>
        <v>234.67565865251817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21.749789573107787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1.1498688351750224E-5</v>
      </c>
      <c r="BS86" s="22">
        <f t="shared" si="63"/>
        <v>21.749801071796139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-2.8421709430404007E-13</v>
      </c>
      <c r="BZ86" s="13">
        <f>BY86*VLOOKUP('Données projet'!$B$12,Paramètres!$A$1:$I$89,3,0)*VLOOKUP('Données projet'!$B$12,Paramètres!$A$1:$I$89,5,0)</f>
        <v>-2.4829205358400943E-13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383.46266660377637</v>
      </c>
      <c r="CE86" s="59">
        <f t="shared" si="94"/>
        <v>373.1287543230714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220.34163358501323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1.1034580516583432E-8</v>
      </c>
      <c r="CN86" s="22">
        <f t="shared" si="66"/>
        <v>220.34163359604781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4.3</v>
      </c>
      <c r="CT86" s="12">
        <f>IF('Données projet'!$A$140&gt;35,CT85+CS86-DB85,IF(A86&lt;'Données projet'!$A$140,$CQ$205^A86,IF(A86='Données projet'!$A$140,'Données projet'!$B$140,CT85+CS86-DB85)))</f>
        <v>190.89999999999972</v>
      </c>
      <c r="CU86" s="17">
        <f>CT86*VLOOKUP('Données projet'!$B$13,Paramètres!$A$1:$I$89,3,0)*VLOOKUP('Données projet'!$B$13,Paramètres!$A$1:$I$89,5,0)</f>
        <v>217.39691999999971</v>
      </c>
      <c r="CV86" s="13">
        <f t="shared" si="95"/>
        <v>53.54872781207326</v>
      </c>
      <c r="CW86" s="20">
        <f t="shared" si="67"/>
        <v>471.89700327269384</v>
      </c>
      <c r="CX86" s="59">
        <f t="shared" si="68"/>
        <v>765.23033660602709</v>
      </c>
      <c r="CY86" s="59">
        <f ca="1">AVERAGE(OFFSET($CX$3,0,0,'Données projet'!$E$13+1,1))-AVERAGE(OFFSET($H$3,0,0,'Données projet'!$E$13+1,1))</f>
        <v>398.97653653651656</v>
      </c>
      <c r="CZ86" s="59">
        <f t="shared" si="96"/>
        <v>174.32967064896349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23.894693876488343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3.3439405355240715E-4</v>
      </c>
      <c r="DI86" s="22">
        <f t="shared" si="69"/>
        <v>23.895028270541896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5.5</v>
      </c>
      <c r="DO86" s="12">
        <f>IF('Données projet'!$A$166&gt;35,DO85+DN86-DW85,IF(A86&lt;'Données projet'!$A$166,$DL$205^A86,IF(A86='Données projet'!$A$166,'Données projet'!$B$166,DO85+DN86-DW85)))</f>
        <v>257.49999999999977</v>
      </c>
      <c r="DP86" s="17">
        <f>DO86*VLOOKUP('Données projet'!$B$14,Paramètres!$A$1:$I$89,3,0)*VLOOKUP('Données projet'!$B$14,Paramètres!$A$1:$I$89,5,0)</f>
        <v>245.03699999999978</v>
      </c>
      <c r="DQ86" s="13">
        <f t="shared" si="97"/>
        <v>59.521952042188495</v>
      </c>
      <c r="DR86" s="20">
        <f t="shared" si="70"/>
        <v>530.44017480681111</v>
      </c>
      <c r="DS86" s="59">
        <f t="shared" si="71"/>
        <v>823.77350814014449</v>
      </c>
      <c r="DT86" s="59">
        <f ca="1">AVERAGE(OFFSET($DS$3,0,0,'Données projet'!$E$14+1,1))-AVERAGE(OFFSET($H$3,0,0,'Données projet'!$E$14+1,1))</f>
        <v>448.88533925504049</v>
      </c>
      <c r="DU86" s="59">
        <f t="shared" si="98"/>
        <v>259.66733848378163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24.56920673999214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1.2989259064014153E-5</v>
      </c>
      <c r="ED86" s="22">
        <f t="shared" si="72"/>
        <v>24.569219729251206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300.98794489079791</v>
      </c>
      <c r="EP86" s="59">
        <f t="shared" si="100"/>
        <v>444.94404092890767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74.1517841885683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7.5355077358009849E-5</v>
      </c>
      <c r="EY86" s="22">
        <f t="shared" si="75"/>
        <v>74.151859543645656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-2.8421709430404007E-13</v>
      </c>
      <c r="FF86" s="17">
        <f>FE86*VLOOKUP('Données projet'!$B$16,Paramètres!$A$1:$I$89,3,0)*VLOOKUP('Données projet'!$B$16,Paramètres!$A$1:$I$89,5,0)</f>
        <v>-2.3055690689943731E-13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358.75637627589799</v>
      </c>
      <c r="FK86" s="59">
        <f t="shared" si="102"/>
        <v>349.64821164483607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117.8784009393697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17.805867416270996</v>
      </c>
      <c r="FT86" s="22">
        <f t="shared" si="78"/>
        <v>135.68426835564068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303.49714356858993</v>
      </c>
      <c r="GF86" s="59">
        <f t="shared" si="104"/>
        <v>448.64727935823993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74.840500450381626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7.6054969717372279E-5</v>
      </c>
      <c r="GO86" s="21">
        <f t="shared" si="81"/>
        <v>74.840576505351336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5.5</v>
      </c>
      <c r="N87" s="13">
        <f>IF('Données projet'!$A$36&gt;35,N86+M87-V86,IF(A87&lt;'Données projet'!$A$36,$K$205^A87,IF(A87='Données projet'!$A$36,'Données projet'!$B$36,N86+M87-V86)))</f>
        <v>262.99999999999977</v>
      </c>
      <c r="O87" s="13">
        <f>N87*VLOOKUP('Données projet'!$B$9,Paramètres!$A$1:$I$89,3,0)*VLOOKUP('Données projet'!$B$9,Paramètres!$A$1:$I$89,5,0)</f>
        <v>266.68199999999979</v>
      </c>
      <c r="P87" s="13">
        <f t="shared" si="87"/>
        <v>64.144600001897714</v>
      </c>
      <c r="Q87" s="20">
        <f t="shared" si="54"/>
        <v>576.18966166997154</v>
      </c>
      <c r="R87" s="59">
        <f t="shared" si="55"/>
        <v>869.52299500330491</v>
      </c>
      <c r="S87" s="59">
        <f ca="1">AVERAGE(OFFSET($R$3,0,0,'Données projet'!$E$9+1,1))-AVERAGE(OFFSET($H$3,0,0,'Données projet'!$E$9+1,1))</f>
        <v>475.52010215365254</v>
      </c>
      <c r="T87" s="59">
        <f t="shared" si="88"/>
        <v>273.91893734509262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25.666922504938089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9.7870746858845923E-6</v>
      </c>
      <c r="AC87" s="22">
        <f t="shared" si="57"/>
        <v>25.666932292012774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5.5</v>
      </c>
      <c r="AI87" s="13">
        <f>IF('Données projet'!$A$62&gt;35,AI86+AH87-AQ86,IF(A87&lt;'Données projet'!$A$62,$AF$205^A87,IF(A87='Données projet'!$A$62,'Données projet'!$B$62,AI86+AH87-AQ86)))</f>
        <v>262.99999999999977</v>
      </c>
      <c r="AJ87" s="13">
        <f>AI87*VLOOKUP('Données projet'!$B$10,Paramètres!$A$1:$I$89,3,0)*VLOOKUP('Données projet'!$B$10,Paramètres!$A$1:$I$89,5,0)</f>
        <v>237.96239999999977</v>
      </c>
      <c r="AK87" s="13">
        <f t="shared" si="89"/>
        <v>58.0009136076633</v>
      </c>
      <c r="AL87" s="20">
        <f t="shared" si="58"/>
        <v>515.46943786667975</v>
      </c>
      <c r="AM87" s="59">
        <f t="shared" si="59"/>
        <v>808.80277120001301</v>
      </c>
      <c r="AN87" s="59">
        <f ca="1">AVERAGE(OFFSET($AM$3,0,0,'Données projet'!$E$10+1,1))-AVERAGE(OFFSET($H$3,0,0,'Données projet'!$E$10+1,1))</f>
        <v>428.8856275972966</v>
      </c>
      <c r="AO87" s="59">
        <f t="shared" si="90"/>
        <v>248.96498044443103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22.902792389021677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8.733082027404706E-6</v>
      </c>
      <c r="AX87" s="21">
        <f t="shared" si="60"/>
        <v>22.902801122103703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5.5</v>
      </c>
      <c r="BD87" s="12">
        <f>IF('Données projet'!$A$88&gt;35,BD86+BC87-BL86,IF(A87&lt;'Données projet'!$A$88,$BA$205^A87,IF(A87='Données projet'!$A$88,'Données projet'!$B$88,BD86+BC87-BL86)))</f>
        <v>262.99999999999977</v>
      </c>
      <c r="BE87" s="13">
        <f>BD87*VLOOKUP('Données projet'!$B$11,Paramètres!$A$1:$I$89,3,0)*VLOOKUP('Données projet'!$B$11,Paramètres!$A$1:$I$89,5,0)</f>
        <v>221.55119999999985</v>
      </c>
      <c r="BF87" s="13">
        <f t="shared" si="91"/>
        <v>54.451893386016494</v>
      </c>
      <c r="BG87" s="20">
        <f t="shared" si="61"/>
        <v>480.70538764731185</v>
      </c>
      <c r="BH87" s="59">
        <f t="shared" si="62"/>
        <v>774.03872098064517</v>
      </c>
      <c r="BI87" s="59">
        <f ca="1">AVERAGE(OFFSET($BH$3,0,0,'Données projet'!$E$11+1,1))-AVERAGE(OFFSET($H$3,0,0,'Données projet'!$E$11+1,1))</f>
        <v>402.18557752041221</v>
      </c>
      <c r="BJ87" s="59">
        <f t="shared" si="92"/>
        <v>234.67565865251817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21.323289465640869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8.1308005082733484E-6</v>
      </c>
      <c r="BS87" s="22">
        <f t="shared" si="63"/>
        <v>21.323297596441378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-2.8421709430404007E-13</v>
      </c>
      <c r="BZ87" s="13">
        <f>BY87*VLOOKUP('Données projet'!$B$12,Paramètres!$A$1:$I$89,3,0)*VLOOKUP('Données projet'!$B$12,Paramètres!$A$1:$I$89,5,0)</f>
        <v>-2.4829205358400943E-13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383.46266660377637</v>
      </c>
      <c r="CE87" s="59">
        <f t="shared" si="94"/>
        <v>373.1287543230714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216.02086854553718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7.8026267108251015E-9</v>
      </c>
      <c r="CN87" s="22">
        <f t="shared" si="66"/>
        <v>216.02086855333982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4.3</v>
      </c>
      <c r="CT87" s="12">
        <f>IF('Données projet'!$A$140&gt;35,CT86+CS87-DB86,IF(A87&lt;'Données projet'!$A$140,$CQ$205^A87,IF(A87='Données projet'!$A$140,'Données projet'!$B$140,CT86+CS87-DB86)))</f>
        <v>195.19999999999973</v>
      </c>
      <c r="CU87" s="17">
        <f>CT87*VLOOKUP('Données projet'!$B$13,Paramètres!$A$1:$I$89,3,0)*VLOOKUP('Données projet'!$B$13,Paramètres!$A$1:$I$89,5,0)</f>
        <v>222.29375999999971</v>
      </c>
      <c r="CV87" s="13">
        <f t="shared" si="95"/>
        <v>54.613121776493109</v>
      </c>
      <c r="CW87" s="20">
        <f t="shared" si="67"/>
        <v>482.27948576072487</v>
      </c>
      <c r="CX87" s="59">
        <f t="shared" si="68"/>
        <v>775.61281909405818</v>
      </c>
      <c r="CY87" s="59">
        <f ca="1">AVERAGE(OFFSET($CX$3,0,0,'Données projet'!$E$13+1,1))-AVERAGE(OFFSET($H$3,0,0,'Données projet'!$E$13+1,1))</f>
        <v>398.97653653651656</v>
      </c>
      <c r="CZ87" s="59">
        <f t="shared" si="96"/>
        <v>174.32967064896349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23.426133503894576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2.3645230285536463E-4</v>
      </c>
      <c r="DI87" s="22">
        <f t="shared" si="69"/>
        <v>23.42636995619743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5.5</v>
      </c>
      <c r="DO87" s="12">
        <f>IF('Données projet'!$A$166&gt;35,DO86+DN87-DW86,IF(A87&lt;'Données projet'!$A$166,$DL$205^A87,IF(A87='Données projet'!$A$166,'Données projet'!$B$166,DO86+DN87-DW86)))</f>
        <v>262.99999999999977</v>
      </c>
      <c r="DP87" s="17">
        <f>DO87*VLOOKUP('Données projet'!$B$14,Paramètres!$A$1:$I$89,3,0)*VLOOKUP('Données projet'!$B$14,Paramètres!$A$1:$I$89,5,0)</f>
        <v>250.27079999999981</v>
      </c>
      <c r="DQ87" s="13">
        <f t="shared" si="97"/>
        <v>60.643924942423787</v>
      </c>
      <c r="DR87" s="20">
        <f t="shared" si="70"/>
        <v>541.50981260805452</v>
      </c>
      <c r="DS87" s="59">
        <f t="shared" si="71"/>
        <v>834.84314594138777</v>
      </c>
      <c r="DT87" s="59">
        <f ca="1">AVERAGE(OFFSET($DS$3,0,0,'Données projet'!$E$14+1,1))-AVERAGE(OFFSET($H$3,0,0,'Données projet'!$E$14+1,1))</f>
        <v>448.88533925504049</v>
      </c>
      <c r="DU87" s="59">
        <f t="shared" si="98"/>
        <v>259.66733848378163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24.087419581557288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9.1847931667532348E-6</v>
      </c>
      <c r="ED87" s="22">
        <f t="shared" si="72"/>
        <v>24.087428766350456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300.98794489079791</v>
      </c>
      <c r="EP87" s="59">
        <f t="shared" si="100"/>
        <v>444.94404092890767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72.697712928752921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5.3284086196685633E-5</v>
      </c>
      <c r="EY87" s="22">
        <f t="shared" si="75"/>
        <v>72.697766212839113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-2.8421709430404007E-13</v>
      </c>
      <c r="FF87" s="17">
        <f>FE87*VLOOKUP('Données projet'!$B$16,Paramètres!$A$1:$I$89,3,0)*VLOOKUP('Données projet'!$B$16,Paramètres!$A$1:$I$89,5,0)</f>
        <v>-2.3055690689943731E-13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358.75637627589799</v>
      </c>
      <c r="FK87" s="59">
        <f t="shared" si="102"/>
        <v>349.64821164483607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115.56687739567383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12.590649594953812</v>
      </c>
      <c r="FT87" s="22">
        <f t="shared" si="78"/>
        <v>128.15752699062764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303.49714356858993</v>
      </c>
      <c r="GF87" s="59">
        <f t="shared" si="104"/>
        <v>448.64727935823993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73.372923884747536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5.3778984830091459E-5</v>
      </c>
      <c r="GO87" s="21">
        <f t="shared" si="81"/>
        <v>73.372977663732371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5.5</v>
      </c>
      <c r="N88" s="13">
        <f>IF('Données projet'!$A$36&gt;35,N87+M88-V87,IF(A88&lt;'Données projet'!$A$36,$K$205^A88,IF(A88='Données projet'!$A$36,'Données projet'!$B$36,N87+M88-V87)))</f>
        <v>268.49999999999977</v>
      </c>
      <c r="O88" s="13">
        <f>N88*VLOOKUP('Données projet'!$B$9,Paramètres!$A$1:$I$89,3,0)*VLOOKUP('Données projet'!$B$9,Paramètres!$A$1:$I$89,5,0)</f>
        <v>272.25899999999979</v>
      </c>
      <c r="P88" s="13">
        <f t="shared" si="87"/>
        <v>65.328453377590421</v>
      </c>
      <c r="Q88" s="20">
        <f t="shared" si="54"/>
        <v>587.96481463263638</v>
      </c>
      <c r="R88" s="59">
        <f t="shared" si="55"/>
        <v>881.29814796596975</v>
      </c>
      <c r="S88" s="59">
        <f ca="1">AVERAGE(OFFSET($R$3,0,0,'Données projet'!$E$9+1,1))-AVERAGE(OFFSET($H$3,0,0,'Données projet'!$E$9+1,1))</f>
        <v>475.52010215365254</v>
      </c>
      <c r="T88" s="59">
        <f t="shared" si="88"/>
        <v>273.91893734509262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25.163609809893153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6.9205068783681949E-6</v>
      </c>
      <c r="AC88" s="22">
        <f t="shared" si="57"/>
        <v>25.16361673040003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5.5</v>
      </c>
      <c r="AI88" s="13">
        <f>IF('Données projet'!$A$62&gt;35,AI87+AH88-AQ87,IF(A88&lt;'Données projet'!$A$62,$AF$205^A88,IF(A88='Données projet'!$A$62,'Données projet'!$B$62,AI87+AH88-AQ87)))</f>
        <v>268.49999999999977</v>
      </c>
      <c r="AJ88" s="13">
        <f>AI88*VLOOKUP('Données projet'!$B$10,Paramètres!$A$1:$I$89,3,0)*VLOOKUP('Données projet'!$B$10,Paramètres!$A$1:$I$89,5,0)</f>
        <v>242.93879999999976</v>
      </c>
      <c r="AK88" s="13">
        <f t="shared" si="89"/>
        <v>59.071379046151677</v>
      </c>
      <c r="AL88" s="20">
        <f t="shared" si="58"/>
        <v>526.00106183871378</v>
      </c>
      <c r="AM88" s="59">
        <f t="shared" si="59"/>
        <v>819.33439517204715</v>
      </c>
      <c r="AN88" s="59">
        <f ca="1">AVERAGE(OFFSET($AM$3,0,0,'Données projet'!$E$10+1,1))-AVERAGE(OFFSET($H$3,0,0,'Données projet'!$E$10+1,1))</f>
        <v>428.8856275972966</v>
      </c>
      <c r="AO88" s="59">
        <f t="shared" si="90"/>
        <v>248.96498044443103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22.453682599596963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6.1752215222362304E-6</v>
      </c>
      <c r="AX88" s="21">
        <f t="shared" si="60"/>
        <v>22.453688774818485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5.5</v>
      </c>
      <c r="BD88" s="12">
        <f>IF('Données projet'!$A$88&gt;35,BD87+BC88-BL87,IF(A88&lt;'Données projet'!$A$88,$BA$205^A88,IF(A88='Données projet'!$A$88,'Données projet'!$B$88,BD87+BC88-BL87)))</f>
        <v>268.49999999999977</v>
      </c>
      <c r="BE88" s="13">
        <f>BD88*VLOOKUP('Données projet'!$B$11,Paramètres!$A$1:$I$89,3,0)*VLOOKUP('Données projet'!$B$11,Paramètres!$A$1:$I$89,5,0)</f>
        <v>226.18439999999984</v>
      </c>
      <c r="BF88" s="13">
        <f t="shared" si="91"/>
        <v>55.456858071991427</v>
      </c>
      <c r="BG88" s="20">
        <f t="shared" si="61"/>
        <v>490.52519114205143</v>
      </c>
      <c r="BH88" s="59">
        <f t="shared" si="62"/>
        <v>783.85852447538468</v>
      </c>
      <c r="BI88" s="59">
        <f ca="1">AVERAGE(OFFSET($BH$3,0,0,'Données projet'!$E$11+1,1))-AVERAGE(OFFSET($H$3,0,0,'Données projet'!$E$11+1,1))</f>
        <v>402.18557752041221</v>
      </c>
      <c r="BJ88" s="59">
        <f t="shared" si="92"/>
        <v>234.67565865251817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20.905152765141999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5.7493441758751121E-6</v>
      </c>
      <c r="BS88" s="22">
        <f t="shared" si="63"/>
        <v>20.905158514486175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-2.8421709430404007E-13</v>
      </c>
      <c r="BZ88" s="13">
        <f>BY88*VLOOKUP('Données projet'!$B$12,Paramètres!$A$1:$I$89,3,0)*VLOOKUP('Données projet'!$B$12,Paramètres!$A$1:$I$89,5,0)</f>
        <v>-2.4829205358400943E-13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383.46266660377637</v>
      </c>
      <c r="CE88" s="59">
        <f t="shared" si="94"/>
        <v>373.1287543230714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211.78483107307883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5.5172902582917161E-9</v>
      </c>
      <c r="CN88" s="22">
        <f t="shared" si="66"/>
        <v>211.78483107859611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4.3</v>
      </c>
      <c r="CT88" s="12">
        <f>IF('Données projet'!$A$140&gt;35,CT87+CS88-DB87,IF(A88&lt;'Données projet'!$A$140,$CQ$205^A88,IF(A88='Données projet'!$A$140,'Données projet'!$B$140,CT87+CS88-DB87)))</f>
        <v>199.49999999999974</v>
      </c>
      <c r="CU88" s="17">
        <f>CT88*VLOOKUP('Données projet'!$B$13,Paramètres!$A$1:$I$89,3,0)*VLOOKUP('Données projet'!$B$13,Paramètres!$A$1:$I$89,5,0)</f>
        <v>227.19059999999973</v>
      </c>
      <c r="CV88" s="13">
        <f t="shared" si="95"/>
        <v>55.674789749546228</v>
      </c>
      <c r="CW88" s="20">
        <f t="shared" si="67"/>
        <v>492.65722048045922</v>
      </c>
      <c r="CX88" s="59">
        <f t="shared" si="68"/>
        <v>785.99055381379253</v>
      </c>
      <c r="CY88" s="59">
        <f ca="1">AVERAGE(OFFSET($CX$3,0,0,'Données projet'!$E$13+1,1))-AVERAGE(OFFSET($H$3,0,0,'Données projet'!$E$13+1,1))</f>
        <v>398.97653653651656</v>
      </c>
      <c r="CZ88" s="59">
        <f t="shared" si="96"/>
        <v>174.32967064896349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22.966761314413766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1.671970267762036E-4</v>
      </c>
      <c r="DI88" s="22">
        <f t="shared" si="69"/>
        <v>22.966928511440543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5.5</v>
      </c>
      <c r="DO88" s="12">
        <f>IF('Données projet'!$A$166&gt;35,DO87+DN88-DW87,IF(A88&lt;'Données projet'!$A$166,$DL$205^A88,IF(A88='Données projet'!$A$166,'Données projet'!$B$166,DO87+DN88-DW87)))</f>
        <v>268.49999999999977</v>
      </c>
      <c r="DP88" s="17">
        <f>DO88*VLOOKUP('Données projet'!$B$14,Paramètres!$A$1:$I$89,3,0)*VLOOKUP('Données projet'!$B$14,Paramètres!$A$1:$I$89,5,0)</f>
        <v>255.50459999999978</v>
      </c>
      <c r="DQ88" s="13">
        <f t="shared" si="97"/>
        <v>61.763169824397011</v>
      </c>
      <c r="DR88" s="20">
        <f t="shared" si="70"/>
        <v>552.57469911082444</v>
      </c>
      <c r="DS88" s="59">
        <f t="shared" si="71"/>
        <v>845.9080324441577</v>
      </c>
      <c r="DT88" s="59">
        <f ca="1">AVERAGE(OFFSET($DS$3,0,0,'Données projet'!$E$14+1,1))-AVERAGE(OFFSET($H$3,0,0,'Données projet'!$E$14+1,1))</f>
        <v>448.88533925504049</v>
      </c>
      <c r="DU88" s="59">
        <f t="shared" si="98"/>
        <v>259.66733848378163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23.615079975438192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6.4946295320070766E-6</v>
      </c>
      <c r="ED88" s="22">
        <f t="shared" si="72"/>
        <v>23.615086470067723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300.98794489079791</v>
      </c>
      <c r="EP88" s="59">
        <f t="shared" si="100"/>
        <v>444.94404092890767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71.272155119446637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3.7677538679004925E-5</v>
      </c>
      <c r="EY88" s="22">
        <f t="shared" si="75"/>
        <v>71.272192796985323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-2.8421709430404007E-13</v>
      </c>
      <c r="FF88" s="17">
        <f>FE88*VLOOKUP('Données projet'!$B$16,Paramètres!$A$1:$I$89,3,0)*VLOOKUP('Données projet'!$B$16,Paramètres!$A$1:$I$89,5,0)</f>
        <v>-2.3055690689943731E-13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358.75637627589799</v>
      </c>
      <c r="FK88" s="59">
        <f t="shared" si="102"/>
        <v>349.64821164483607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113.30068141877967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8.9029337081354978</v>
      </c>
      <c r="FT88" s="22">
        <f t="shared" si="78"/>
        <v>122.20361512691517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303.49714356858993</v>
      </c>
      <c r="GF88" s="59">
        <f t="shared" si="104"/>
        <v>448.64727935823993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71.93412560043221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3.802748485868614E-5</v>
      </c>
      <c r="GO88" s="21">
        <f t="shared" si="81"/>
        <v>71.934163627917073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5.5</v>
      </c>
      <c r="N89" s="13">
        <f>IF('Données projet'!$A$36&gt;35,N88+M89-V88,IF(A89&lt;'Données projet'!$A$36,$K$205^A89,IF(A89='Données projet'!$A$36,'Données projet'!$B$36,N88+M89-V88)))</f>
        <v>273.99999999999977</v>
      </c>
      <c r="O89" s="13">
        <f>N89*VLOOKUP('Données projet'!$B$9,Paramètres!$A$1:$I$89,3,0)*VLOOKUP('Données projet'!$B$9,Paramètres!$A$1:$I$89,5,0)</f>
        <v>277.83599999999979</v>
      </c>
      <c r="P89" s="13">
        <f t="shared" si="87"/>
        <v>66.509487177652261</v>
      </c>
      <c r="Q89" s="20">
        <f t="shared" si="54"/>
        <v>599.73505683441067</v>
      </c>
      <c r="R89" s="59">
        <f t="shared" si="55"/>
        <v>893.06839016774393</v>
      </c>
      <c r="S89" s="59">
        <f ca="1">AVERAGE(OFFSET($R$3,0,0,'Données projet'!$E$9+1,1))-AVERAGE(OFFSET($H$3,0,0,'Données projet'!$E$9+1,1))</f>
        <v>475.52010215365254</v>
      </c>
      <c r="T89" s="59">
        <f t="shared" si="88"/>
        <v>273.91893734509262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24.670166769807615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4.8935373429422962E-6</v>
      </c>
      <c r="AC89" s="22">
        <f t="shared" si="57"/>
        <v>24.670171663344959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5.5</v>
      </c>
      <c r="AI89" s="13">
        <f>IF('Données projet'!$A$62&gt;35,AI88+AH89-AQ88,IF(A89&lt;'Données projet'!$A$62,$AF$205^A89,IF(A89='Données projet'!$A$62,'Données projet'!$B$62,AI88+AH89-AQ88)))</f>
        <v>273.99999999999977</v>
      </c>
      <c r="AJ89" s="13">
        <f>AI89*VLOOKUP('Données projet'!$B$10,Paramètres!$A$1:$I$89,3,0)*VLOOKUP('Données projet'!$B$10,Paramètres!$A$1:$I$89,5,0)</f>
        <v>247.91519999999977</v>
      </c>
      <c r="AK89" s="13">
        <f t="shared" si="89"/>
        <v>60.139294964297406</v>
      </c>
      <c r="AL89" s="20">
        <f t="shared" si="58"/>
        <v>536.52824539615085</v>
      </c>
      <c r="AM89" s="59">
        <f t="shared" si="59"/>
        <v>829.86157872948411</v>
      </c>
      <c r="AN89" s="59">
        <f ca="1">AVERAGE(OFFSET($AM$3,0,0,'Données projet'!$E$10+1,1))-AVERAGE(OFFSET($H$3,0,0,'Données projet'!$E$10+1,1))</f>
        <v>428.8856275972966</v>
      </c>
      <c r="AO89" s="59">
        <f t="shared" si="90"/>
        <v>248.96498044443103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22.013379579212945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4.366541013702353E-6</v>
      </c>
      <c r="AX89" s="21">
        <f t="shared" si="60"/>
        <v>22.013383945753958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5.5</v>
      </c>
      <c r="BD89" s="12">
        <f>IF('Données projet'!$A$88&gt;35,BD88+BC89-BL88,IF(A89&lt;'Données projet'!$A$88,$BA$205^A89,IF(A89='Données projet'!$A$88,'Données projet'!$B$88,BD88+BC89-BL88)))</f>
        <v>273.99999999999977</v>
      </c>
      <c r="BE89" s="13">
        <f>BD89*VLOOKUP('Données projet'!$B$11,Paramètres!$A$1:$I$89,3,0)*VLOOKUP('Données projet'!$B$11,Paramètres!$A$1:$I$89,5,0)</f>
        <v>230.81759999999986</v>
      </c>
      <c r="BF89" s="13">
        <f t="shared" si="91"/>
        <v>56.459429240325889</v>
      </c>
      <c r="BG89" s="20">
        <f t="shared" si="61"/>
        <v>500.34082592690061</v>
      </c>
      <c r="BH89" s="59">
        <f t="shared" si="62"/>
        <v>793.67415926023386</v>
      </c>
      <c r="BI89" s="59">
        <f ca="1">AVERAGE(OFFSET($BH$3,0,0,'Données projet'!$E$11+1,1))-AVERAGE(OFFSET($H$3,0,0,'Données projet'!$E$11+1,1))</f>
        <v>402.18557752041221</v>
      </c>
      <c r="BJ89" s="59">
        <f t="shared" si="92"/>
        <v>234.67565865251817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20.495215470301705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4.0654002541366742E-6</v>
      </c>
      <c r="BS89" s="22">
        <f t="shared" si="63"/>
        <v>20.49521953570196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-2.8421709430404007E-13</v>
      </c>
      <c r="BZ89" s="13">
        <f>BY89*VLOOKUP('Données projet'!$B$12,Paramètres!$A$1:$I$89,3,0)*VLOOKUP('Données projet'!$B$12,Paramètres!$A$1:$I$89,5,0)</f>
        <v>-2.4829205358400943E-13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383.46266660377637</v>
      </c>
      <c r="CE89" s="59">
        <f t="shared" si="94"/>
        <v>373.1287543230714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207.63185971172766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3.9013133554125507E-9</v>
      </c>
      <c r="CN89" s="22">
        <f t="shared" si="66"/>
        <v>207.63185971562896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4.3</v>
      </c>
      <c r="CT89" s="12">
        <f>IF('Données projet'!$A$140&gt;35,CT88+CS89-DB88,IF(A89&lt;'Données projet'!$A$140,$CQ$205^A89,IF(A89='Données projet'!$A$140,'Données projet'!$B$140,CT88+CS89-DB88)))</f>
        <v>203.79999999999976</v>
      </c>
      <c r="CU89" s="17">
        <f>CT89*VLOOKUP('Données projet'!$B$13,Paramètres!$A$1:$I$89,3,0)*VLOOKUP('Données projet'!$B$13,Paramètres!$A$1:$I$89,5,0)</f>
        <v>232.08743999999973</v>
      </c>
      <c r="CV89" s="13">
        <f t="shared" si="95"/>
        <v>56.733797254131083</v>
      </c>
      <c r="CW89" s="20">
        <f t="shared" si="67"/>
        <v>503.03032155094456</v>
      </c>
      <c r="CX89" s="59">
        <f t="shared" si="68"/>
        <v>796.36365488427782</v>
      </c>
      <c r="CY89" s="59">
        <f ca="1">AVERAGE(OFFSET($CX$3,0,0,'Données projet'!$E$13+1,1))-AVERAGE(OFFSET($H$3,0,0,'Données projet'!$E$13+1,1))</f>
        <v>398.97653653651656</v>
      </c>
      <c r="CZ89" s="59">
        <f t="shared" si="96"/>
        <v>174.32967064896349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22.516397133379304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1.1822615142768234E-4</v>
      </c>
      <c r="DI89" s="22">
        <f t="shared" si="69"/>
        <v>22.516515359530732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5.5</v>
      </c>
      <c r="DO89" s="12">
        <f>IF('Données projet'!$A$166&gt;35,DO88+DN89-DW88,IF(A89&lt;'Données projet'!$A$166,$DL$205^A89,IF(A89='Données projet'!$A$166,'Données projet'!$B$166,DO88+DN89-DW88)))</f>
        <v>273.99999999999977</v>
      </c>
      <c r="DP89" s="17">
        <f>DO89*VLOOKUP('Données projet'!$B$14,Paramètres!$A$1:$I$89,3,0)*VLOOKUP('Données projet'!$B$14,Paramètres!$A$1:$I$89,5,0)</f>
        <v>260.73839999999979</v>
      </c>
      <c r="DQ89" s="13">
        <f t="shared" si="97"/>
        <v>62.879749008354707</v>
      </c>
      <c r="DR89" s="20">
        <f t="shared" si="70"/>
        <v>563.63494285621744</v>
      </c>
      <c r="DS89" s="59">
        <f t="shared" si="71"/>
        <v>856.96827618955081</v>
      </c>
      <c r="DT89" s="59">
        <f ca="1">AVERAGE(OFFSET($DS$3,0,0,'Données projet'!$E$14+1,1))-AVERAGE(OFFSET($H$3,0,0,'Données projet'!$E$14+1,1))</f>
        <v>448.88533925504049</v>
      </c>
      <c r="DU89" s="59">
        <f t="shared" si="98"/>
        <v>259.66733848378163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23.152002660896379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4.5923965833766174E-6</v>
      </c>
      <c r="ED89" s="22">
        <f t="shared" si="72"/>
        <v>23.152007253292961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300.98794489079791</v>
      </c>
      <c r="EP89" s="59">
        <f t="shared" si="100"/>
        <v>444.94404092890767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69.874551629276439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2.6642043098342817E-5</v>
      </c>
      <c r="EY89" s="22">
        <f t="shared" si="75"/>
        <v>69.874578271319535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-2.8421709430404007E-13</v>
      </c>
      <c r="FF89" s="17">
        <f>FE89*VLOOKUP('Données projet'!$B$16,Paramètres!$A$1:$I$89,3,0)*VLOOKUP('Données projet'!$B$16,Paramètres!$A$1:$I$89,5,0)</f>
        <v>-2.3055690689943731E-13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358.75637627589799</v>
      </c>
      <c r="FK89" s="59">
        <f t="shared" si="102"/>
        <v>349.64821164483607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111.07892416274936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6.2953247974769058</v>
      </c>
      <c r="FT89" s="22">
        <f t="shared" si="78"/>
        <v>117.37424896022627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303.49714356858993</v>
      </c>
      <c r="GF89" s="59">
        <f t="shared" si="104"/>
        <v>448.64727935823993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70.523541272892004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2.688949241504573E-5</v>
      </c>
      <c r="GO89" s="21">
        <f t="shared" si="81"/>
        <v>70.523568162384421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5.5</v>
      </c>
      <c r="N90" s="13">
        <f>IF('Données projet'!$A$36&gt;35,N89+M90-V89,IF(A90&lt;'Données projet'!$A$36,$K$205^A90,IF(A90='Données projet'!$A$36,'Données projet'!$B$36,N89+M90-V89)))</f>
        <v>279.49999999999977</v>
      </c>
      <c r="O90" s="13">
        <f>N90*VLOOKUP('Données projet'!$B$9,Paramètres!$A$1:$I$89,3,0)*VLOOKUP('Données projet'!$B$9,Paramètres!$A$1:$I$89,5,0)</f>
        <v>283.41299999999978</v>
      </c>
      <c r="P90" s="13">
        <f t="shared" si="87"/>
        <v>67.687764522128987</v>
      </c>
      <c r="Q90" s="20">
        <f t="shared" si="54"/>
        <v>611.50049820937431</v>
      </c>
      <c r="R90" s="59">
        <f t="shared" si="55"/>
        <v>904.83383154270769</v>
      </c>
      <c r="S90" s="59">
        <f ca="1">AVERAGE(OFFSET($R$3,0,0,'Données projet'!$E$9+1,1))-AVERAGE(OFFSET($H$3,0,0,'Données projet'!$E$9+1,1))</f>
        <v>475.52010215365254</v>
      </c>
      <c r="T90" s="59">
        <f t="shared" si="88"/>
        <v>273.91893734509262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24.186399846767618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3.4602534391840974E-6</v>
      </c>
      <c r="AC90" s="22">
        <f t="shared" si="57"/>
        <v>24.186403307021056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5.5</v>
      </c>
      <c r="AI90" s="13">
        <f>IF('Données projet'!$A$62&gt;35,AI89+AH90-AQ89,IF(A90&lt;'Données projet'!$A$62,$AF$205^A90,IF(A90='Données projet'!$A$62,'Données projet'!$B$62,AI89+AH90-AQ89)))</f>
        <v>279.49999999999977</v>
      </c>
      <c r="AJ90" s="13">
        <f>AI90*VLOOKUP('Données projet'!$B$10,Paramètres!$A$1:$I$89,3,0)*VLOOKUP('Données projet'!$B$10,Paramètres!$A$1:$I$89,5,0)</f>
        <v>252.89159999999976</v>
      </c>
      <c r="AK90" s="13">
        <f t="shared" si="89"/>
        <v>61.204718436590262</v>
      </c>
      <c r="AL90" s="20">
        <f t="shared" si="58"/>
        <v>547.05108794372757</v>
      </c>
      <c r="AM90" s="59">
        <f t="shared" si="59"/>
        <v>840.38442127706094</v>
      </c>
      <c r="AN90" s="59">
        <f ca="1">AVERAGE(OFFSET($AM$3,0,0,'Données projet'!$E$10+1,1))-AVERAGE(OFFSET($H$3,0,0,'Données projet'!$E$10+1,1))</f>
        <v>428.8856275972966</v>
      </c>
      <c r="AO90" s="59">
        <f t="shared" si="90"/>
        <v>248.96498044443103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21.581710632500332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3.0876107611181152E-6</v>
      </c>
      <c r="AX90" s="21">
        <f t="shared" si="60"/>
        <v>21.581713720111093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5.5</v>
      </c>
      <c r="BD90" s="12">
        <f>IF('Données projet'!$A$88&gt;35,BD89+BC90-BL89,IF(A90&lt;'Données projet'!$A$88,$BA$205^A90,IF(A90='Données projet'!$A$88,'Données projet'!$B$88,BD89+BC90-BL89)))</f>
        <v>279.49999999999977</v>
      </c>
      <c r="BE90" s="13">
        <f>BD90*VLOOKUP('Données projet'!$B$11,Paramètres!$A$1:$I$89,3,0)*VLOOKUP('Données projet'!$B$11,Paramètres!$A$1:$I$89,5,0)</f>
        <v>235.45079999999984</v>
      </c>
      <c r="BF90" s="13">
        <f t="shared" si="91"/>
        <v>57.459660473176413</v>
      </c>
      <c r="BG90" s="20">
        <f t="shared" si="61"/>
        <v>510.1523853241153</v>
      </c>
      <c r="BH90" s="59">
        <f t="shared" si="62"/>
        <v>803.48571865744861</v>
      </c>
      <c r="BI90" s="59">
        <f ca="1">AVERAGE(OFFSET($BH$3,0,0,'Données projet'!$E$11+1,1))-AVERAGE(OFFSET($H$3,0,0,'Données projet'!$E$11+1,1))</f>
        <v>402.18557752041221</v>
      </c>
      <c r="BJ90" s="59">
        <f t="shared" si="92"/>
        <v>234.67565865251817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20.093316795776168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2.874672087937556E-6</v>
      </c>
      <c r="BS90" s="22">
        <f t="shared" si="63"/>
        <v>20.093319670448256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-2.8421709430404007E-13</v>
      </c>
      <c r="BZ90" s="13">
        <f>BY90*VLOOKUP('Données projet'!$B$12,Paramètres!$A$1:$I$89,3,0)*VLOOKUP('Données projet'!$B$12,Paramètres!$A$1:$I$89,5,0)</f>
        <v>-2.4829205358400943E-13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383.46266660377637</v>
      </c>
      <c r="CE90" s="59">
        <f t="shared" si="94"/>
        <v>373.1287543230714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203.56032558571016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2.7586451291458581E-9</v>
      </c>
      <c r="CN90" s="22">
        <f t="shared" si="66"/>
        <v>203.5603255884688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4.3</v>
      </c>
      <c r="CT90" s="12">
        <f>IF('Données projet'!$A$140&gt;35,CT89+CS90-DB89,IF(A90&lt;'Données projet'!$A$140,$CQ$205^A90,IF(A90='Données projet'!$A$140,'Données projet'!$B$140,CT89+CS90-DB89)))</f>
        <v>208.09999999999977</v>
      </c>
      <c r="CU90" s="17">
        <f>CT90*VLOOKUP('Données projet'!$B$13,Paramètres!$A$1:$I$89,3,0)*VLOOKUP('Données projet'!$B$13,Paramètres!$A$1:$I$89,5,0)</f>
        <v>236.98427999999976</v>
      </c>
      <c r="CV90" s="13">
        <f t="shared" si="95"/>
        <v>57.790206890214087</v>
      </c>
      <c r="CW90" s="20">
        <f t="shared" si="67"/>
        <v>513.39889800045569</v>
      </c>
      <c r="CX90" s="59">
        <f t="shared" si="68"/>
        <v>806.73223133378906</v>
      </c>
      <c r="CY90" s="59">
        <f ca="1">AVERAGE(OFFSET($CX$3,0,0,'Données projet'!$E$13+1,1))-AVERAGE(OFFSET($H$3,0,0,'Données projet'!$E$13+1,1))</f>
        <v>398.97653653651656</v>
      </c>
      <c r="CZ90" s="59">
        <f t="shared" si="96"/>
        <v>174.32967064896349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22.074864319239904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8.3598513388101814E-5</v>
      </c>
      <c r="DI90" s="22">
        <f t="shared" si="69"/>
        <v>22.074947917753292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5.5</v>
      </c>
      <c r="DO90" s="12">
        <f>IF('Données projet'!$A$166&gt;35,DO89+DN90-DW89,IF(A90&lt;'Données projet'!$A$166,$DL$205^A90,IF(A90='Données projet'!$A$166,'Données projet'!$B$166,DO89+DN90-DW89)))</f>
        <v>279.49999999999977</v>
      </c>
      <c r="DP90" s="17">
        <f>DO90*VLOOKUP('Données projet'!$B$14,Paramètres!$A$1:$I$89,3,0)*VLOOKUP('Données projet'!$B$14,Paramètres!$A$1:$I$89,5,0)</f>
        <v>265.97219999999982</v>
      </c>
      <c r="DQ90" s="13">
        <f t="shared" si="97"/>
        <v>63.993722169582426</v>
      </c>
      <c r="DR90" s="20">
        <f t="shared" si="70"/>
        <v>574.69064777868914</v>
      </c>
      <c r="DS90" s="59">
        <f t="shared" si="71"/>
        <v>868.02398111202251</v>
      </c>
      <c r="DT90" s="59">
        <f ca="1">AVERAGE(OFFSET($DS$3,0,0,'Données projet'!$E$14+1,1))-AVERAGE(OFFSET($H$3,0,0,'Données projet'!$E$14+1,1))</f>
        <v>448.88533925504049</v>
      </c>
      <c r="DU90" s="59">
        <f t="shared" si="98"/>
        <v>259.66733848378163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22.698006010043457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3.2473147660035383E-6</v>
      </c>
      <c r="ED90" s="22">
        <f t="shared" si="72"/>
        <v>22.698009257358223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300.98794489079791</v>
      </c>
      <c r="EP90" s="59">
        <f t="shared" si="100"/>
        <v>444.94404092890767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68.504354291094515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1.8838769339502462E-5</v>
      </c>
      <c r="EY90" s="22">
        <f t="shared" si="75"/>
        <v>68.504373129863851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-2.8421709430404007E-13</v>
      </c>
      <c r="FF90" s="17">
        <f>FE90*VLOOKUP('Données projet'!$B$16,Paramètres!$A$1:$I$89,3,0)*VLOOKUP('Données projet'!$B$16,Paramètres!$A$1:$I$89,5,0)</f>
        <v>-2.3055690689943731E-13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358.75637627589799</v>
      </c>
      <c r="FK90" s="59">
        <f t="shared" si="102"/>
        <v>349.64821164483607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108.90073421137168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4.4514668540677489</v>
      </c>
      <c r="FT90" s="22">
        <f t="shared" si="78"/>
        <v>113.35220106543943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303.49714356858993</v>
      </c>
      <c r="GF90" s="59">
        <f t="shared" si="104"/>
        <v>448.64727935823993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69.140617643643381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1.901374242934307E-5</v>
      </c>
      <c r="GO90" s="21">
        <f t="shared" si="81"/>
        <v>69.140636657385812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5.5</v>
      </c>
      <c r="N91" s="13">
        <f>IF('Données projet'!$A$36&gt;35,N90+M91-V90,IF(A91&lt;'Données projet'!$A$36,$K$205^A91,IF(A91='Données projet'!$A$36,'Données projet'!$B$36,N90+M91-V90)))</f>
        <v>284.99999999999977</v>
      </c>
      <c r="O91" s="13">
        <f>N91*VLOOKUP('Données projet'!$B$9,Paramètres!$A$1:$I$89,3,0)*VLOOKUP('Données projet'!$B$9,Paramètres!$A$1:$I$89,5,0)</f>
        <v>288.98999999999978</v>
      </c>
      <c r="P91" s="13">
        <f t="shared" si="87"/>
        <v>68.863345904836791</v>
      </c>
      <c r="Q91" s="20">
        <f t="shared" si="54"/>
        <v>623.26124411759042</v>
      </c>
      <c r="R91" s="59">
        <f t="shared" si="55"/>
        <v>916.59457745092368</v>
      </c>
      <c r="S91" s="59">
        <f ca="1">AVERAGE(OFFSET($R$3,0,0,'Données projet'!$E$9+1,1))-AVERAGE(OFFSET($H$3,0,0,'Données projet'!$E$9+1,1))</f>
        <v>475.52010215365254</v>
      </c>
      <c r="T91" s="59">
        <f t="shared" si="88"/>
        <v>273.91893734509262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23.712119298019747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2.4467686714711481E-6</v>
      </c>
      <c r="AC91" s="22">
        <f t="shared" si="57"/>
        <v>23.712121744788419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5.5</v>
      </c>
      <c r="AI91" s="13">
        <f>IF('Données projet'!$A$62&gt;35,AI90+AH91-AQ90,IF(A91&lt;'Données projet'!$A$62,$AF$205^A91,IF(A91='Données projet'!$A$62,'Données projet'!$B$62,AI90+AH91-AQ90)))</f>
        <v>284.99999999999977</v>
      </c>
      <c r="AJ91" s="13">
        <f>AI91*VLOOKUP('Données projet'!$B$10,Paramètres!$A$1:$I$89,3,0)*VLOOKUP('Données projet'!$B$10,Paramètres!$A$1:$I$89,5,0)</f>
        <v>257.86799999999982</v>
      </c>
      <c r="AK91" s="13">
        <f t="shared" si="89"/>
        <v>62.267704162827471</v>
      </c>
      <c r="AL91" s="20">
        <f t="shared" si="58"/>
        <v>557.56968475025758</v>
      </c>
      <c r="AM91" s="59">
        <f t="shared" si="59"/>
        <v>850.90301808359095</v>
      </c>
      <c r="AN91" s="59">
        <f ca="1">AVERAGE(OFFSET($AM$3,0,0,'Données projet'!$E$10+1,1))-AVERAGE(OFFSET($H$3,0,0,'Données projet'!$E$10+1,1))</f>
        <v>428.8856275972966</v>
      </c>
      <c r="AO91" s="59">
        <f t="shared" si="90"/>
        <v>248.96498044443103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21.158506450540695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2.1832705068511765E-6</v>
      </c>
      <c r="AX91" s="21">
        <f t="shared" si="60"/>
        <v>21.158508633811202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5.5</v>
      </c>
      <c r="BD91" s="12">
        <f>IF('Données projet'!$A$88&gt;35,BD90+BC91-BL90,IF(A91&lt;'Données projet'!$A$88,$BA$205^A91,IF(A91='Données projet'!$A$88,'Données projet'!$B$88,BD90+BC91-BL90)))</f>
        <v>284.99999999999977</v>
      </c>
      <c r="BE91" s="13">
        <f>BD91*VLOOKUP('Données projet'!$B$11,Paramètres!$A$1:$I$89,3,0)*VLOOKUP('Données projet'!$B$11,Paramètres!$A$1:$I$89,5,0)</f>
        <v>240.08399999999983</v>
      </c>
      <c r="BF91" s="13">
        <f t="shared" si="91"/>
        <v>58.457603123312154</v>
      </c>
      <c r="BG91" s="20">
        <f t="shared" si="61"/>
        <v>519.95995877310168</v>
      </c>
      <c r="BH91" s="59">
        <f t="shared" si="62"/>
        <v>813.29329210643505</v>
      </c>
      <c r="BI91" s="59">
        <f ca="1">AVERAGE(OFFSET($BH$3,0,0,'Données projet'!$E$11+1,1))-AVERAGE(OFFSET($H$3,0,0,'Données projet'!$E$11+1,1))</f>
        <v>402.18557752041221</v>
      </c>
      <c r="BJ91" s="59">
        <f t="shared" si="92"/>
        <v>234.67565865251817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19.699299109124091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2.0327001270683371E-6</v>
      </c>
      <c r="BS91" s="22">
        <f t="shared" si="63"/>
        <v>19.699301141824218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-2.8421709430404007E-13</v>
      </c>
      <c r="BZ91" s="13">
        <f>BY91*VLOOKUP('Données projet'!$B$12,Paramètres!$A$1:$I$89,3,0)*VLOOKUP('Données projet'!$B$12,Paramètres!$A$1:$I$89,5,0)</f>
        <v>-2.4829205358400943E-13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383.46266660377637</v>
      </c>
      <c r="CE91" s="59">
        <f t="shared" si="94"/>
        <v>373.1287543230714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199.56863176051326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1.9506566777062754E-9</v>
      </c>
      <c r="CN91" s="22">
        <f t="shared" si="66"/>
        <v>199.56863176246392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4.3</v>
      </c>
      <c r="CT91" s="12">
        <f>IF('Données projet'!$A$140&gt;35,CT90+CS91-DB90,IF(A91&lt;'Données projet'!$A$140,$CQ$205^A91,IF(A91='Données projet'!$A$140,'Données projet'!$B$140,CT90+CS91-DB90)))</f>
        <v>212.39999999999978</v>
      </c>
      <c r="CU91" s="17">
        <f>CT91*VLOOKUP('Données projet'!$B$13,Paramètres!$A$1:$I$89,3,0)*VLOOKUP('Données projet'!$B$13,Paramètres!$A$1:$I$89,5,0)</f>
        <v>241.88111999999973</v>
      </c>
      <c r="CV91" s="13">
        <f t="shared" si="95"/>
        <v>58.84407852287837</v>
      </c>
      <c r="CW91" s="20">
        <f t="shared" si="67"/>
        <v>523.76305409401255</v>
      </c>
      <c r="CX91" s="59">
        <f t="shared" si="68"/>
        <v>817.09638742734592</v>
      </c>
      <c r="CY91" s="59">
        <f ca="1">AVERAGE(OFFSET($CX$3,0,0,'Données projet'!$E$13+1,1))-AVERAGE(OFFSET($H$3,0,0,'Données projet'!$E$13+1,1))</f>
        <v>398.97653653651656</v>
      </c>
      <c r="CZ91" s="59">
        <f t="shared" si="96"/>
        <v>174.32967064896349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21.641989694277353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5.9113075713841177E-5</v>
      </c>
      <c r="DI91" s="22">
        <f t="shared" si="69"/>
        <v>21.642048807353067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5.5</v>
      </c>
      <c r="DO91" s="12">
        <f>IF('Données projet'!$A$166&gt;35,DO90+DN91-DW90,IF(A91&lt;'Données projet'!$A$166,$DL$205^A91,IF(A91='Données projet'!$A$166,'Données projet'!$B$166,DO90+DN91-DW90)))</f>
        <v>284.99999999999977</v>
      </c>
      <c r="DP91" s="17">
        <f>DO91*VLOOKUP('Données projet'!$B$14,Paramètres!$A$1:$I$89,3,0)*VLOOKUP('Données projet'!$B$14,Paramètres!$A$1:$I$89,5,0)</f>
        <v>271.20599999999979</v>
      </c>
      <c r="DQ91" s="13">
        <f t="shared" si="97"/>
        <v>65.105146500461984</v>
      </c>
      <c r="DR91" s="20">
        <f t="shared" si="70"/>
        <v>585.74191348830414</v>
      </c>
      <c r="DS91" s="59">
        <f t="shared" si="71"/>
        <v>879.07524682163739</v>
      </c>
      <c r="DT91" s="59">
        <f ca="1">AVERAGE(OFFSET($DS$3,0,0,'Données projet'!$E$14+1,1))-AVERAGE(OFFSET($H$3,0,0,'Données projet'!$E$14+1,1))</f>
        <v>448.88533925504049</v>
      </c>
      <c r="DU91" s="59">
        <f t="shared" si="98"/>
        <v>259.66733848378163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22.25291195660315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2.2961982916883087E-6</v>
      </c>
      <c r="ED91" s="22">
        <f t="shared" si="72"/>
        <v>22.252914252801443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300.98794489079791</v>
      </c>
      <c r="EP91" s="59">
        <f t="shared" si="100"/>
        <v>444.94404092890767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67.161025686976487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1.3321021549171408E-5</v>
      </c>
      <c r="EY91" s="22">
        <f t="shared" si="75"/>
        <v>67.161039007998042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-2.8421709430404007E-13</v>
      </c>
      <c r="FF91" s="17">
        <f>FE91*VLOOKUP('Données projet'!$B$16,Paramètres!$A$1:$I$89,3,0)*VLOOKUP('Données projet'!$B$16,Paramètres!$A$1:$I$89,5,0)</f>
        <v>-2.3055690689943731E-13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358.75637627589799</v>
      </c>
      <c r="FK91" s="59">
        <f t="shared" si="102"/>
        <v>349.64821164483607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106.76525723637585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3.1476623987384529</v>
      </c>
      <c r="FT91" s="22">
        <f t="shared" si="78"/>
        <v>109.91291963511429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303.49714356858993</v>
      </c>
      <c r="GF91" s="59">
        <f t="shared" si="104"/>
        <v>448.64727935823993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67.784812303264189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1.3444746207522865E-5</v>
      </c>
      <c r="GO91" s="21">
        <f t="shared" si="81"/>
        <v>67.784825748010391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5.5</v>
      </c>
      <c r="N92" s="13">
        <f>IF('Données projet'!$A$36&gt;35,N91+M92-V91,IF(A92&lt;'Données projet'!$A$36,$K$205^A92,IF(A92='Données projet'!$A$36,'Données projet'!$B$36,N91+M92-V91)))</f>
        <v>290.49999999999977</v>
      </c>
      <c r="O92" s="13">
        <f>N92*VLOOKUP('Données projet'!$B$9,Paramètres!$A$1:$I$89,3,0)*VLOOKUP('Données projet'!$B$9,Paramètres!$A$1:$I$89,5,0)</f>
        <v>294.56699999999978</v>
      </c>
      <c r="P92" s="13">
        <f t="shared" si="87"/>
        <v>70.03628935116825</v>
      </c>
      <c r="Q92" s="20">
        <f t="shared" si="54"/>
        <v>635.01739561995089</v>
      </c>
      <c r="R92" s="59">
        <f t="shared" si="55"/>
        <v>928.35072895328426</v>
      </c>
      <c r="S92" s="59">
        <f ca="1">AVERAGE(OFFSET($R$3,0,0,'Données projet'!$E$9+1,1))-AVERAGE(OFFSET($H$3,0,0,'Données projet'!$E$9+1,1))</f>
        <v>475.52010215365254</v>
      </c>
      <c r="T92" s="59">
        <f t="shared" si="88"/>
        <v>273.91893734509262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23.247139101550253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1.7301267195920487E-6</v>
      </c>
      <c r="AC92" s="22">
        <f t="shared" si="57"/>
        <v>23.247140831676973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5.5</v>
      </c>
      <c r="AI92" s="13">
        <f>IF('Données projet'!$A$62&gt;35,AI91+AH92-AQ91,IF(A92&lt;'Données projet'!$A$62,$AF$205^A92,IF(A92='Données projet'!$A$62,'Données projet'!$B$62,AI91+AH92-AQ91)))</f>
        <v>290.49999999999977</v>
      </c>
      <c r="AJ92" s="13">
        <f>AI92*VLOOKUP('Données projet'!$B$10,Paramètres!$A$1:$I$89,3,0)*VLOOKUP('Données projet'!$B$10,Paramètres!$A$1:$I$89,5,0)</f>
        <v>262.84439999999978</v>
      </c>
      <c r="AK92" s="13">
        <f t="shared" si="89"/>
        <v>63.328304610804956</v>
      </c>
      <c r="AL92" s="20">
        <f t="shared" si="58"/>
        <v>568.08412719715159</v>
      </c>
      <c r="AM92" s="59">
        <f t="shared" si="59"/>
        <v>861.41746053048496</v>
      </c>
      <c r="AN92" s="59">
        <f ca="1">AVERAGE(OFFSET($AM$3,0,0,'Données projet'!$E$10+1,1))-AVERAGE(OFFSET($H$3,0,0,'Données projet'!$E$10+1,1))</f>
        <v>428.8856275972966</v>
      </c>
      <c r="AO92" s="59">
        <f t="shared" si="90"/>
        <v>248.96498044443103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20.743601044460224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1.5438053805590576E-6</v>
      </c>
      <c r="AX92" s="21">
        <f t="shared" si="60"/>
        <v>20.743602588265606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5.5</v>
      </c>
      <c r="BD92" s="12">
        <f>IF('Données projet'!$A$88&gt;35,BD91+BC92-BL91,IF(A92&lt;'Données projet'!$A$88,$BA$205^A92,IF(A92='Données projet'!$A$88,'Données projet'!$B$88,BD91+BC92-BL91)))</f>
        <v>290.49999999999977</v>
      </c>
      <c r="BE92" s="13">
        <f>BD92*VLOOKUP('Données projet'!$B$11,Paramètres!$A$1:$I$89,3,0)*VLOOKUP('Données projet'!$B$11,Paramètres!$A$1:$I$89,5,0)</f>
        <v>244.71719999999985</v>
      </c>
      <c r="BF92" s="13">
        <f t="shared" si="91"/>
        <v>59.453306448074976</v>
      </c>
      <c r="BG92" s="20">
        <f t="shared" si="61"/>
        <v>529.76363206373026</v>
      </c>
      <c r="BH92" s="59">
        <f t="shared" si="62"/>
        <v>823.09696539706351</v>
      </c>
      <c r="BI92" s="59">
        <f ca="1">AVERAGE(OFFSET($BH$3,0,0,'Données projet'!$E$11+1,1))-AVERAGE(OFFSET($H$3,0,0,'Données projet'!$E$11+1,1))</f>
        <v>402.18557752041221</v>
      </c>
      <c r="BJ92" s="59">
        <f t="shared" si="92"/>
        <v>234.67565865251817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19.313007868980204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1.437336043968778E-6</v>
      </c>
      <c r="BS92" s="22">
        <f t="shared" si="63"/>
        <v>19.31300930631625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-2.8421709430404007E-13</v>
      </c>
      <c r="BZ92" s="13">
        <f>BY92*VLOOKUP('Données projet'!$B$12,Paramètres!$A$1:$I$89,3,0)*VLOOKUP('Données projet'!$B$12,Paramètres!$A$1:$I$89,5,0)</f>
        <v>-2.4829205358400943E-13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383.46266660377637</v>
      </c>
      <c r="CE92" s="59">
        <f t="shared" si="94"/>
        <v>373.1287543230714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195.65521261653564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1.379322564572929E-9</v>
      </c>
      <c r="CN92" s="22">
        <f t="shared" si="66"/>
        <v>195.65521261791497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4.3</v>
      </c>
      <c r="CT92" s="12">
        <f>IF('Données projet'!$A$140&gt;35,CT91+CS92-DB91,IF(A92&lt;'Données projet'!$A$140,$CQ$205^A92,IF(A92='Données projet'!$A$140,'Données projet'!$B$140,CT91+CS92-DB91)))</f>
        <v>216.69999999999979</v>
      </c>
      <c r="CU92" s="17">
        <f>CT92*VLOOKUP('Données projet'!$B$13,Paramètres!$A$1:$I$89,3,0)*VLOOKUP('Données projet'!$B$13,Paramètres!$A$1:$I$89,5,0)</f>
        <v>246.77795999999975</v>
      </c>
      <c r="CV92" s="13">
        <f t="shared" si="95"/>
        <v>59.895469454713869</v>
      </c>
      <c r="CW92" s="20">
        <f t="shared" si="67"/>
        <v>534.12288963362619</v>
      </c>
      <c r="CX92" s="59">
        <f t="shared" si="68"/>
        <v>827.45622296695956</v>
      </c>
      <c r="CY92" s="59">
        <f ca="1">AVERAGE(OFFSET($CX$3,0,0,'Données projet'!$E$13+1,1))-AVERAGE(OFFSET($H$3,0,0,'Données projet'!$E$13+1,1))</f>
        <v>398.97653653651656</v>
      </c>
      <c r="CZ92" s="59">
        <f t="shared" si="96"/>
        <v>174.32967064896349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21.217603476682864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4.1799256694050914E-5</v>
      </c>
      <c r="DI92" s="22">
        <f t="shared" si="69"/>
        <v>21.217645275939557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5.5</v>
      </c>
      <c r="DO92" s="12">
        <f>IF('Données projet'!$A$166&gt;35,DO91+DN92-DW91,IF(A92&lt;'Données projet'!$A$166,$DL$205^A92,IF(A92='Données projet'!$A$166,'Données projet'!$B$166,DO91+DN92-DW91)))</f>
        <v>290.49999999999977</v>
      </c>
      <c r="DP92" s="17">
        <f>DO92*VLOOKUP('Données projet'!$B$14,Paramètres!$A$1:$I$89,3,0)*VLOOKUP('Données projet'!$B$14,Paramètres!$A$1:$I$89,5,0)</f>
        <v>276.43979999999982</v>
      </c>
      <c r="DQ92" s="13">
        <f t="shared" si="97"/>
        <v>66.214076859664914</v>
      </c>
      <c r="DR92" s="20">
        <f t="shared" si="70"/>
        <v>596.78883553058267</v>
      </c>
      <c r="DS92" s="59">
        <f t="shared" si="71"/>
        <v>890.12216886391593</v>
      </c>
      <c r="DT92" s="59">
        <f ca="1">AVERAGE(OFFSET($DS$3,0,0,'Données projet'!$E$14+1,1))-AVERAGE(OFFSET($H$3,0,0,'Données projet'!$E$14+1,1))</f>
        <v>448.88533925504049</v>
      </c>
      <c r="DU92" s="59">
        <f t="shared" si="98"/>
        <v>259.66733848378163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21.816545926070241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1.6236573830017691E-6</v>
      </c>
      <c r="ED92" s="22">
        <f t="shared" si="72"/>
        <v>21.816547549727623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300.98794489079791</v>
      </c>
      <c r="EP92" s="59">
        <f t="shared" si="100"/>
        <v>444.94404092890767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65.84403893743567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9.4193846697512311E-6</v>
      </c>
      <c r="EY92" s="22">
        <f t="shared" si="75"/>
        <v>65.844048356820338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-2.8421709430404007E-13</v>
      </c>
      <c r="FF92" s="17">
        <f>FE92*VLOOKUP('Données projet'!$B$16,Paramètres!$A$1:$I$89,3,0)*VLOOKUP('Données projet'!$B$16,Paramètres!$A$1:$I$89,5,0)</f>
        <v>-2.3055690689943731E-13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358.75637627589799</v>
      </c>
      <c r="FK92" s="59">
        <f t="shared" si="102"/>
        <v>349.64821164483607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104.67165566234732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2.2257334270338744</v>
      </c>
      <c r="FT92" s="22">
        <f t="shared" si="78"/>
        <v>106.89738908938119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303.49714356858993</v>
      </c>
      <c r="GF92" s="59">
        <f t="shared" si="104"/>
        <v>448.64727935823993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66.455593478650243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9.5068712146715349E-6</v>
      </c>
      <c r="GO92" s="21">
        <f t="shared" si="81"/>
        <v>66.455602985521452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5.5</v>
      </c>
      <c r="M93" s="12">
        <f t="array" ref="M93">INDEX(L:L,MIN(IF(ISNUMBER(L93:L289),ROW(L93:L289),"")))</f>
        <v>5.5</v>
      </c>
      <c r="N93" s="13">
        <f>IF('Données projet'!$A$36&gt;35,N92+M93-V92,IF(A93&lt;'Données projet'!$A$36,$K$205^A93,IF(A93='Données projet'!$A$36,'Données projet'!$B$36,N92+M93-V92)))</f>
        <v>295.99999999999977</v>
      </c>
      <c r="O93" s="13">
        <f>N93*VLOOKUP('Données projet'!$B$9,Paramètres!$A$1:$I$89,3,0)*VLOOKUP('Données projet'!$B$9,Paramètres!$A$1:$I$89,5,0)</f>
        <v>300.14399999999978</v>
      </c>
      <c r="P93" s="13">
        <f t="shared" si="87"/>
        <v>71.206650563609855</v>
      </c>
      <c r="Q93" s="20">
        <f t="shared" si="54"/>
        <v>646.76904973162016</v>
      </c>
      <c r="R93" s="59">
        <f t="shared" si="55"/>
        <v>940.10238306495353</v>
      </c>
      <c r="S93" s="59">
        <f ca="1">AVERAGE(OFFSET($R$3,0,0,'Données projet'!$E$9+1,1))-AVERAGE(OFFSET($H$3,0,0,'Données projet'!$E$9+1,1))</f>
        <v>475.52010215365254</v>
      </c>
      <c r="T93" s="59">
        <f t="shared" si="88"/>
        <v>273.91893734509262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43.035579068249803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1.223384335735574E-6</v>
      </c>
      <c r="AC93" s="22">
        <f t="shared" si="57"/>
        <v>43.03558029163414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5.5</v>
      </c>
      <c r="AH93" s="12">
        <f t="array" ref="AH93">INDEX(AG:AG,MIN(IF(ISNUMBER(AG93:AG289),ROW(AG93:AG289),"")))</f>
        <v>5.5</v>
      </c>
      <c r="AI93" s="13">
        <f>IF('Données projet'!$A$62&gt;35,AI92+AH93-AQ92,IF(A93&lt;'Données projet'!$A$62,$AF$205^A93,IF(A93='Données projet'!$A$62,'Données projet'!$B$62,AI92+AH93-AQ92)))</f>
        <v>295.99999999999977</v>
      </c>
      <c r="AJ93" s="13">
        <f>AI93*VLOOKUP('Données projet'!$B$10,Paramètres!$A$1:$I$89,3,0)*VLOOKUP('Données projet'!$B$10,Paramètres!$A$1:$I$89,5,0)</f>
        <v>267.82079999999979</v>
      </c>
      <c r="AK93" s="13">
        <f t="shared" si="89"/>
        <v>64.386570147897302</v>
      </c>
      <c r="AL93" s="20">
        <f t="shared" si="58"/>
        <v>578.59450300758738</v>
      </c>
      <c r="AM93" s="59">
        <f t="shared" si="59"/>
        <v>871.92783634092075</v>
      </c>
      <c r="AN93" s="59">
        <f ca="1">AVERAGE(OFFSET($AM$3,0,0,'Données projet'!$E$10+1,1))-AVERAGE(OFFSET($H$3,0,0,'Données projet'!$E$10+1,1))</f>
        <v>428.8856275972966</v>
      </c>
      <c r="AO93" s="59">
        <f t="shared" si="90"/>
        <v>248.96498044443103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38.400978245515205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1.0916352534255882E-6</v>
      </c>
      <c r="AX93" s="21">
        <f t="shared" si="60"/>
        <v>38.40097933715046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296</v>
      </c>
      <c r="BB93" s="12">
        <f>VLOOKUP(A93,'Données projet'!$A$87:$I$107,9,0)</f>
        <v>5.5</v>
      </c>
      <c r="BC93" s="12">
        <f t="array" ref="BC93">INDEX(BB:BB,MIN(IF(ISNUMBER(BB93:BB289),ROW(BB93:BB289),"")))</f>
        <v>5.5</v>
      </c>
      <c r="BD93" s="12">
        <f>IF('Données projet'!$A$88&gt;35,BD92+BC93-BL92,IF(A93&lt;'Données projet'!$A$88,$BA$205^A93,IF(A93='Données projet'!$A$88,'Données projet'!$B$88,BD92+BC93-BL92)))</f>
        <v>295.99999999999977</v>
      </c>
      <c r="BE93" s="13">
        <f>BD93*VLOOKUP('Données projet'!$B$11,Paramètres!$A$1:$I$89,3,0)*VLOOKUP('Données projet'!$B$11,Paramètres!$A$1:$I$89,5,0)</f>
        <v>249.35039999999984</v>
      </c>
      <c r="BF93" s="13">
        <f t="shared" si="91"/>
        <v>60.446817732908109</v>
      </c>
      <c r="BG93" s="20">
        <f t="shared" si="61"/>
        <v>539.56348755148122</v>
      </c>
      <c r="BH93" s="59">
        <f t="shared" si="62"/>
        <v>832.89682088481459</v>
      </c>
      <c r="BI93" s="59">
        <f ca="1">AVERAGE(OFFSET($BH$3,0,0,'Données projet'!$E$11+1,1))-AVERAGE(OFFSET($H$3,0,0,'Données projet'!$E$11+1,1))</f>
        <v>402.18557752041221</v>
      </c>
      <c r="BJ93" s="59">
        <f t="shared" si="92"/>
        <v>234.67565865251817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42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35.752634918238286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1.0163500635341686E-6</v>
      </c>
      <c r="BS93" s="22">
        <f t="shared" si="63"/>
        <v>35.752635934588348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-2.8421709430404007E-13</v>
      </c>
      <c r="BZ93" s="13">
        <f>BY93*VLOOKUP('Données projet'!$B$12,Paramètres!$A$1:$I$89,3,0)*VLOOKUP('Données projet'!$B$12,Paramètres!$A$1:$I$89,5,0)</f>
        <v>-2.4829205358400943E-13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383.46266660377637</v>
      </c>
      <c r="CE93" s="59">
        <f t="shared" si="94"/>
        <v>373.1287543230714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191.81853323502142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9.7532833885313769E-10</v>
      </c>
      <c r="CN93" s="22">
        <f t="shared" si="66"/>
        <v>191.81853323599674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221</v>
      </c>
      <c r="CR93" s="12">
        <f>VLOOKUP(A93,'Données projet'!$A$139:$I$159,9,0)</f>
        <v>4.3</v>
      </c>
      <c r="CS93" s="12">
        <f t="array" ref="CS93">INDEX(CR:CR,MIN(IF(ISNUMBER(CR93:CR289),ROW(CR93:CR289),"")))</f>
        <v>4.3</v>
      </c>
      <c r="CT93" s="12">
        <f>IF('Données projet'!$A$140&gt;35,CT92+CS93-DB92,IF(A93&lt;'Données projet'!$A$140,$CQ$205^A93,IF(A93='Données projet'!$A$140,'Données projet'!$B$140,CT92+CS93-DB92)))</f>
        <v>220.9999999999998</v>
      </c>
      <c r="CU93" s="17">
        <f>CT93*VLOOKUP('Données projet'!$B$13,Paramètres!$A$1:$I$89,3,0)*VLOOKUP('Données projet'!$B$13,Paramètres!$A$1:$I$89,5,0)</f>
        <v>251.67479999999975</v>
      </c>
      <c r="CV93" s="13">
        <f t="shared" si="95"/>
        <v>60.944434584138392</v>
      </c>
      <c r="CW93" s="20">
        <f t="shared" si="67"/>
        <v>544.47850023404055</v>
      </c>
      <c r="CX93" s="59">
        <f t="shared" si="68"/>
        <v>837.81183356737392</v>
      </c>
      <c r="CY93" s="59">
        <f ca="1">AVERAGE(OFFSET($CX$3,0,0,'Données projet'!$E$13+1,1))-AVERAGE(OFFSET($H$3,0,0,'Données projet'!$E$13+1,1))</f>
        <v>398.97653653651656</v>
      </c>
      <c r="CZ93" s="59">
        <f t="shared" si="96"/>
        <v>174.32967064896349</v>
      </c>
      <c r="DA93" s="15">
        <f>IF(ISNA(VLOOKUP(A93,'Données projet'!$A$139:$I$159,3,0)),0,VLOOKUP(A93,'Données projet'!$A$139:$I$159,3,0))</f>
        <v>7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20.80153921396537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2.9556537856920592E-5</v>
      </c>
      <c r="DI93" s="22">
        <f t="shared" si="69"/>
        <v>20.801568770503227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296</v>
      </c>
      <c r="DM93" s="12">
        <f>VLOOKUP(A93,'Données projet'!$A$165:$I$185,9,0)</f>
        <v>5.5</v>
      </c>
      <c r="DN93" s="12">
        <f t="array" ref="DN93">INDEX(DM:DM,MIN(IF(ISNUMBER(DM93:DM289),ROW(DM93:DM289),"")))</f>
        <v>5.5</v>
      </c>
      <c r="DO93" s="12">
        <f>IF('Données projet'!$A$166&gt;35,DO92+DN93-DW92,IF(A93&lt;'Données projet'!$A$166,$DL$205^A93,IF(A93='Données projet'!$A$166,'Données projet'!$B$166,DO92+DN93-DW92)))</f>
        <v>295.99999999999977</v>
      </c>
      <c r="DP93" s="17">
        <f>DO93*VLOOKUP('Données projet'!$B$14,Paramètres!$A$1:$I$89,3,0)*VLOOKUP('Données projet'!$B$14,Paramètres!$A$1:$I$89,5,0)</f>
        <v>281.67359999999979</v>
      </c>
      <c r="DQ93" s="13">
        <f t="shared" si="97"/>
        <v>67.320565909728828</v>
      </c>
      <c r="DR93" s="20">
        <f t="shared" si="70"/>
        <v>607.8315056261107</v>
      </c>
      <c r="DS93" s="59">
        <f t="shared" si="71"/>
        <v>901.16483895944407</v>
      </c>
      <c r="DT93" s="59">
        <f ca="1">AVERAGE(OFFSET($DS$3,0,0,'Données projet'!$E$14+1,1))-AVERAGE(OFFSET($H$3,0,0,'Données projet'!$E$14+1,1))</f>
        <v>448.88533925504049</v>
      </c>
      <c r="DU93" s="59">
        <f t="shared" si="98"/>
        <v>259.66733848378163</v>
      </c>
      <c r="DV93" s="15">
        <f>IF(ISNA(VLOOKUP(A93,'Données projet'!$A$165:$I$185,3,0)),0,VLOOKUP(A93,'Données projet'!$A$165:$I$185,3,0))</f>
        <v>8</v>
      </c>
      <c r="DW93" s="15">
        <f>IF(ISNA(VLOOKUP(A93,'Données projet'!$A$165:$I$185,4,0)),0,VLOOKUP(A93,'Données projet'!$A$165:$I$185,4,0))</f>
        <v>42</v>
      </c>
      <c r="DX93" s="16">
        <f>IF(ISNA(VLOOKUP(A93,'Données projet'!$A$165:$I$185,5,0)),0%,VLOOKUP(A93,'Données projet'!$A$165:$I$185,5,0)*VLOOKUP('Données projet'!$B$14,Paramètres!$A$1:$I$89,7,0))</f>
        <v>0.43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40.387235740972891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1.1480991458441543E-6</v>
      </c>
      <c r="ED93" s="22">
        <f t="shared" si="72"/>
        <v>40.387236889072035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300.98794489079791</v>
      </c>
      <c r="EP93" s="59">
        <f t="shared" si="100"/>
        <v>444.94404092890767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64.552877494770755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6.6605107745857041E-6</v>
      </c>
      <c r="EY93" s="22">
        <f t="shared" si="75"/>
        <v>64.552884155281532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-2.8421709430404007E-13</v>
      </c>
      <c r="FF93" s="17">
        <f>FE93*VLOOKUP('Données projet'!$B$16,Paramètres!$A$1:$I$89,3,0)*VLOOKUP('Données projet'!$B$16,Paramètres!$A$1:$I$89,5,0)</f>
        <v>-2.3055690689943731E-13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358.75637627589799</v>
      </c>
      <c r="FK93" s="59">
        <f t="shared" si="102"/>
        <v>349.64821164483607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102.61910833821463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1.5738311993692264</v>
      </c>
      <c r="FT93" s="22">
        <f t="shared" si="78"/>
        <v>104.19293953758385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303.49714356858993</v>
      </c>
      <c r="GF93" s="59">
        <f t="shared" si="104"/>
        <v>448.64727935823993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65.152439824443547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6.7223731037614324E-6</v>
      </c>
      <c r="GO93" s="21">
        <f t="shared" si="81"/>
        <v>65.152446546816648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258.89999999999975</v>
      </c>
      <c r="O94" s="13">
        <f>N94*VLOOKUP('Données projet'!$B$9,Paramètres!$A$1:$I$89,3,0)*VLOOKUP('Données projet'!$B$9,Paramètres!$A$1:$I$89,5,0)</f>
        <v>262.52459999999979</v>
      </c>
      <c r="P94" s="13">
        <f t="shared" si="87"/>
        <v>63.260217631774687</v>
      </c>
      <c r="Q94" s="20">
        <f t="shared" si="54"/>
        <v>567.40855737534059</v>
      </c>
      <c r="R94" s="59">
        <f t="shared" si="55"/>
        <v>860.74189070867396</v>
      </c>
      <c r="S94" s="59">
        <f ca="1">AVERAGE(OFFSET($R$3,0,0,'Données projet'!$E$9+1,1))-AVERAGE(OFFSET($H$3,0,0,'Données projet'!$E$9+1,1))</f>
        <v>475.52010215365254</v>
      </c>
      <c r="T94" s="59">
        <f t="shared" si="88"/>
        <v>273.91893734509262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42.191677611832773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8.6506335979602436E-7</v>
      </c>
      <c r="AC94" s="22">
        <f t="shared" si="57"/>
        <v>42.191678476896136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258.89999999999975</v>
      </c>
      <c r="AJ94" s="13">
        <f>AI94*VLOOKUP('Données projet'!$B$10,Paramètres!$A$1:$I$89,3,0)*VLOOKUP('Données projet'!$B$10,Paramètres!$A$1:$I$89,5,0)</f>
        <v>234.25271999999975</v>
      </c>
      <c r="AK94" s="13">
        <f t="shared" si="89"/>
        <v>57.201236231171251</v>
      </c>
      <c r="AL94" s="20">
        <f t="shared" si="58"/>
        <v>507.6156404359561</v>
      </c>
      <c r="AM94" s="59">
        <f t="shared" si="59"/>
        <v>800.94897376928941</v>
      </c>
      <c r="AN94" s="59">
        <f ca="1">AVERAGE(OFFSET($AM$3,0,0,'Données projet'!$E$10+1,1))-AVERAGE(OFFSET($H$3,0,0,'Données projet'!$E$10+1,1))</f>
        <v>428.8856275972966</v>
      </c>
      <c r="AO94" s="59">
        <f t="shared" si="90"/>
        <v>248.96498044443103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37.647958484404626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7.719026902795288E-7</v>
      </c>
      <c r="AX94" s="21">
        <f t="shared" si="60"/>
        <v>37.647959256307317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258.89999999999975</v>
      </c>
      <c r="BE94" s="13">
        <f>BD94*VLOOKUP('Données projet'!$B$11,Paramètres!$A$1:$I$89,3,0)*VLOOKUP('Données projet'!$B$11,Paramètres!$A$1:$I$89,5,0)</f>
        <v>218.09735999999981</v>
      </c>
      <c r="BF94" s="13">
        <f t="shared" si="91"/>
        <v>53.701147500486144</v>
      </c>
      <c r="BG94" s="20">
        <f t="shared" si="61"/>
        <v>473.38240056334627</v>
      </c>
      <c r="BH94" s="59">
        <f t="shared" si="62"/>
        <v>766.71573389667958</v>
      </c>
      <c r="BI94" s="59">
        <f ca="1">AVERAGE(OFFSET($BH$3,0,0,'Données projet'!$E$11+1,1))-AVERAGE(OFFSET($H$3,0,0,'Données projet'!$E$11+1,1))</f>
        <v>402.18557752041221</v>
      </c>
      <c r="BJ94" s="59">
        <f t="shared" si="92"/>
        <v>234.67565865251817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35.051547554445676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7.1866802198438901E-7</v>
      </c>
      <c r="BS94" s="22">
        <f t="shared" si="63"/>
        <v>35.051548273113696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-2.8421709430404007E-13</v>
      </c>
      <c r="BZ94" s="13">
        <f>BY94*VLOOKUP('Données projet'!$B$12,Paramètres!$A$1:$I$89,3,0)*VLOOKUP('Données projet'!$B$12,Paramètres!$A$1:$I$89,5,0)</f>
        <v>-2.4829205358400943E-13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383.46266660377637</v>
      </c>
      <c r="CE94" s="59">
        <f t="shared" si="94"/>
        <v>373.1287543230714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188.05708879603534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6.8966128228646451E-10</v>
      </c>
      <c r="CN94" s="22">
        <f t="shared" si="66"/>
        <v>188.057088796725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</v>
      </c>
      <c r="CT94" s="12">
        <f>IF('Données projet'!$A$140&gt;35,CT93+CS94-DB93,IF(A94&lt;'Données projet'!$A$140,$CQ$205^A94,IF(A94='Données projet'!$A$140,'Données projet'!$B$140,CT93+CS94-DB93)))</f>
        <v>196.69999999999979</v>
      </c>
      <c r="CU94" s="17">
        <f>CT94*VLOOKUP('Données projet'!$B$13,Paramètres!$A$1:$I$89,3,0)*VLOOKUP('Données projet'!$B$13,Paramètres!$A$1:$I$89,5,0)</f>
        <v>224.00195999999974</v>
      </c>
      <c r="CV94" s="13">
        <f t="shared" si="95"/>
        <v>54.983777263895149</v>
      </c>
      <c r="CW94" s="20">
        <f t="shared" si="67"/>
        <v>485.9001590679502</v>
      </c>
      <c r="CX94" s="59">
        <f t="shared" si="68"/>
        <v>779.23349240128346</v>
      </c>
      <c r="CY94" s="59">
        <f ca="1">AVERAGE(OFFSET($CX$3,0,0,'Données projet'!$E$13+1,1))-AVERAGE(OFFSET($H$3,0,0,'Données projet'!$E$13+1,1))</f>
        <v>398.97653653651656</v>
      </c>
      <c r="CZ94" s="59">
        <f t="shared" si="96"/>
        <v>174.32967064896349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20.393633717665626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2.0899628347025457E-5</v>
      </c>
      <c r="DI94" s="22">
        <f t="shared" si="69"/>
        <v>20.393654617293972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4.9000000000000004</v>
      </c>
      <c r="DO94" s="12">
        <f>IF('Données projet'!$A$166&gt;35,DO93+DN94-DW93,IF(A94&lt;'Données projet'!$A$166,$DL$205^A94,IF(A94='Données projet'!$A$166,'Données projet'!$B$166,DO93+DN94-DW93)))</f>
        <v>258.89999999999975</v>
      </c>
      <c r="DP94" s="17">
        <f>DO94*VLOOKUP('Données projet'!$B$14,Paramètres!$A$1:$I$89,3,0)*VLOOKUP('Données projet'!$B$14,Paramètres!$A$1:$I$89,5,0)</f>
        <v>246.36923999999973</v>
      </c>
      <c r="DQ94" s="13">
        <f t="shared" si="97"/>
        <v>59.807807512857458</v>
      </c>
      <c r="DR94" s="20">
        <f t="shared" si="70"/>
        <v>533.25835775155963</v>
      </c>
      <c r="DS94" s="59">
        <f t="shared" si="71"/>
        <v>826.591691084893</v>
      </c>
      <c r="DT94" s="59">
        <f ca="1">AVERAGE(OFFSET($DS$3,0,0,'Données projet'!$E$14+1,1))-AVERAGE(OFFSET($H$3,0,0,'Données projet'!$E$14+1,1))</f>
        <v>448.88533925504049</v>
      </c>
      <c r="DU94" s="59">
        <f t="shared" si="98"/>
        <v>259.66733848378163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39.595266681873831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8.1182869150088457E-7</v>
      </c>
      <c r="ED94" s="22">
        <f t="shared" si="72"/>
        <v>39.595267493702522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300.98794489079791</v>
      </c>
      <c r="EP94" s="59">
        <f t="shared" si="100"/>
        <v>444.94404092890767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63.287034940465773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4.7096923348756156E-6</v>
      </c>
      <c r="EY94" s="22">
        <f t="shared" si="75"/>
        <v>63.287039650158107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-2.8421709430404007E-13</v>
      </c>
      <c r="FF94" s="17">
        <f>FE94*VLOOKUP('Données projet'!$B$16,Paramètres!$A$1:$I$89,3,0)*VLOOKUP('Données projet'!$B$16,Paramètres!$A$1:$I$89,5,0)</f>
        <v>-2.3055690689943731E-13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358.75637627589799</v>
      </c>
      <c r="FK94" s="59">
        <f t="shared" si="102"/>
        <v>349.64821164483607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100.60681021517793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1.1128667135169372</v>
      </c>
      <c r="FT94" s="22">
        <f t="shared" si="78"/>
        <v>101.71967692869487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303.49714356858993</v>
      </c>
      <c r="GF94" s="59">
        <f t="shared" si="104"/>
        <v>448.64727935823993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63.874840218550595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4.7534356073357674E-6</v>
      </c>
      <c r="GO94" s="21">
        <f t="shared" si="81"/>
        <v>63.874844971986199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263.79999999999973</v>
      </c>
      <c r="O95" s="13">
        <f>N95*VLOOKUP('Données projet'!$B$9,Paramètres!$A$1:$I$89,3,0)*VLOOKUP('Données projet'!$B$9,Paramètres!$A$1:$I$89,5,0)</f>
        <v>267.49319999999972</v>
      </c>
      <c r="P95" s="13">
        <f t="shared" si="87"/>
        <v>64.316974590266227</v>
      </c>
      <c r="Q95" s="20">
        <f t="shared" si="54"/>
        <v>577.90272074471318</v>
      </c>
      <c r="R95" s="59">
        <f t="shared" si="55"/>
        <v>871.23605407804644</v>
      </c>
      <c r="S95" s="59">
        <f ca="1">AVERAGE(OFFSET($R$3,0,0,'Données projet'!$E$9+1,1))-AVERAGE(OFFSET($H$3,0,0,'Données projet'!$E$9+1,1))</f>
        <v>475.52010215365254</v>
      </c>
      <c r="T95" s="59">
        <f t="shared" si="88"/>
        <v>273.91893734509262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41.364324548247019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6.1169216786778702E-7</v>
      </c>
      <c r="AC95" s="22">
        <f t="shared" si="57"/>
        <v>41.364325159939185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263.79999999999973</v>
      </c>
      <c r="AJ95" s="13">
        <f>AI95*VLOOKUP('Données projet'!$B$10,Paramètres!$A$1:$I$89,3,0)*VLOOKUP('Données projet'!$B$10,Paramètres!$A$1:$I$89,5,0)</f>
        <v>238.68623999999971</v>
      </c>
      <c r="AK95" s="13">
        <f t="shared" si="89"/>
        <v>58.156778382060871</v>
      </c>
      <c r="AL95" s="20">
        <f t="shared" si="58"/>
        <v>517.00159034875549</v>
      </c>
      <c r="AM95" s="59">
        <f t="shared" si="59"/>
        <v>810.33492368208886</v>
      </c>
      <c r="AN95" s="59">
        <f ca="1">AVERAGE(OFFSET($AM$3,0,0,'Données projet'!$E$10+1,1))-AVERAGE(OFFSET($H$3,0,0,'Données projet'!$E$10+1,1))</f>
        <v>428.8856275972966</v>
      </c>
      <c r="AO95" s="59">
        <f t="shared" si="90"/>
        <v>248.96498044443103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36.909704981512718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5.4581762671279412E-7</v>
      </c>
      <c r="AX95" s="21">
        <f t="shared" si="60"/>
        <v>36.909705527330345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263.79999999999973</v>
      </c>
      <c r="BE95" s="13">
        <f>BD95*VLOOKUP('Données projet'!$B$11,Paramètres!$A$1:$I$89,3,0)*VLOOKUP('Données projet'!$B$11,Paramètres!$A$1:$I$89,5,0)</f>
        <v>222.22511999999978</v>
      </c>
      <c r="BF95" s="13">
        <f t="shared" si="91"/>
        <v>54.598220944501897</v>
      </c>
      <c r="BG95" s="20">
        <f t="shared" si="61"/>
        <v>482.13398547834043</v>
      </c>
      <c r="BH95" s="59">
        <f t="shared" si="62"/>
        <v>775.46731881167375</v>
      </c>
      <c r="BI95" s="59">
        <f ca="1">AVERAGE(OFFSET($BH$3,0,0,'Données projet'!$E$11+1,1))-AVERAGE(OFFSET($H$3,0,0,'Données projet'!$E$11+1,1))</f>
        <v>402.18557752041221</v>
      </c>
      <c r="BJ95" s="59">
        <f t="shared" si="92"/>
        <v>234.67565865251817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34.364208086235969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5.0817503176708428E-7</v>
      </c>
      <c r="BS95" s="22">
        <f t="shared" si="63"/>
        <v>34.364208594411004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-2.8421709430404007E-13</v>
      </c>
      <c r="BZ95" s="13">
        <f>BY95*VLOOKUP('Données projet'!$B$12,Paramètres!$A$1:$I$89,3,0)*VLOOKUP('Données projet'!$B$12,Paramètres!$A$1:$I$89,5,0)</f>
        <v>-2.4829205358400943E-13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383.46266660377637</v>
      </c>
      <c r="CE95" s="59">
        <f t="shared" si="94"/>
        <v>373.1287543230714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184.36940398824322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4.8766416942656884E-10</v>
      </c>
      <c r="CN95" s="22">
        <f t="shared" si="66"/>
        <v>184.36940398873088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</v>
      </c>
      <c r="CT95" s="12">
        <f>IF('Données projet'!$A$140&gt;35,CT94+CS95-DB94,IF(A95&lt;'Données projet'!$A$140,$CQ$205^A95,IF(A95='Données projet'!$A$140,'Données projet'!$B$140,CT94+CS95-DB94)))</f>
        <v>200.39999999999978</v>
      </c>
      <c r="CU95" s="17">
        <f>CT95*VLOOKUP('Données projet'!$B$13,Paramètres!$A$1:$I$89,3,0)*VLOOKUP('Données projet'!$B$13,Paramètres!$A$1:$I$89,5,0)</f>
        <v>228.21551999999974</v>
      </c>
      <c r="CV95" s="13">
        <f t="shared" si="95"/>
        <v>55.896660499583724</v>
      </c>
      <c r="CW95" s="20">
        <f t="shared" si="67"/>
        <v>494.82871437010789</v>
      </c>
      <c r="CX95" s="59">
        <f t="shared" si="68"/>
        <v>788.1620477034412</v>
      </c>
      <c r="CY95" s="59">
        <f ca="1">AVERAGE(OFFSET($CX$3,0,0,'Données projet'!$E$13+1,1))-AVERAGE(OFFSET($H$3,0,0,'Données projet'!$E$13+1,1))</f>
        <v>398.97653653651656</v>
      </c>
      <c r="CZ95" s="59">
        <f t="shared" si="96"/>
        <v>174.32967064896349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19.993726999350532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1.4778268928460296E-5</v>
      </c>
      <c r="DI95" s="22">
        <f t="shared" si="69"/>
        <v>19.993741777619459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4.9000000000000004</v>
      </c>
      <c r="DO95" s="12">
        <f>IF('Données projet'!$A$166&gt;35,DO94+DN95-DW94,IF(A95&lt;'Données projet'!$A$166,$DL$205^A95,IF(A95='Données projet'!$A$166,'Données projet'!$B$166,DO94+DN95-DW94)))</f>
        <v>263.79999999999973</v>
      </c>
      <c r="DP95" s="17">
        <f>DO95*VLOOKUP('Données projet'!$B$14,Paramètres!$A$1:$I$89,3,0)*VLOOKUP('Données projet'!$B$14,Paramètres!$A$1:$I$89,5,0)</f>
        <v>251.03207999999975</v>
      </c>
      <c r="DQ95" s="13">
        <f t="shared" si="97"/>
        <v>60.80689223193356</v>
      </c>
      <c r="DR95" s="20">
        <f t="shared" si="70"/>
        <v>543.11954330395054</v>
      </c>
      <c r="DS95" s="59">
        <f t="shared" si="71"/>
        <v>836.45287663728391</v>
      </c>
      <c r="DT95" s="59">
        <f ca="1">AVERAGE(OFFSET($DS$3,0,0,'Données projet'!$E$14+1,1))-AVERAGE(OFFSET($H$3,0,0,'Données projet'!$E$14+1,1))</f>
        <v>448.88533925504049</v>
      </c>
      <c r="DU95" s="59">
        <f t="shared" si="98"/>
        <v>259.66733848378163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38.818827652970278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5.7404957292207717E-7</v>
      </c>
      <c r="ED95" s="22">
        <f t="shared" si="72"/>
        <v>38.81882822701985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300.98794489079791</v>
      </c>
      <c r="EP95" s="59">
        <f t="shared" si="100"/>
        <v>444.94404092890767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62.046014786562992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3.3302553872928521E-6</v>
      </c>
      <c r="EY95" s="22">
        <f t="shared" si="75"/>
        <v>62.046018116818381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-2.8421709430404007E-13</v>
      </c>
      <c r="FF95" s="17">
        <f>FE95*VLOOKUP('Données projet'!$B$16,Paramètres!$A$1:$I$89,3,0)*VLOOKUP('Données projet'!$B$16,Paramètres!$A$1:$I$89,5,0)</f>
        <v>-2.3055690689943731E-13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358.75637627589799</v>
      </c>
      <c r="FK95" s="59">
        <f t="shared" si="102"/>
        <v>349.64821164483607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98.633972030953316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0.78691559968461322</v>
      </c>
      <c r="FT95" s="22">
        <f t="shared" si="78"/>
        <v>99.420887630637935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303.49714356858993</v>
      </c>
      <c r="GF95" s="59">
        <f t="shared" si="104"/>
        <v>448.64727935823993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62.622293561670389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3.3611865518807162E-6</v>
      </c>
      <c r="GO95" s="21">
        <f t="shared" si="81"/>
        <v>62.62229692285694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268.6999999999997</v>
      </c>
      <c r="O96" s="13">
        <f>N96*VLOOKUP('Données projet'!$B$9,Paramètres!$A$1:$I$89,3,0)*VLOOKUP('Données projet'!$B$9,Paramètres!$A$1:$I$89,5,0)</f>
        <v>272.4617999999997</v>
      </c>
      <c r="P96" s="13">
        <f t="shared" si="87"/>
        <v>65.371449071921887</v>
      </c>
      <c r="Q96" s="20">
        <f t="shared" si="54"/>
        <v>588.3929088002634</v>
      </c>
      <c r="R96" s="59">
        <f t="shared" si="55"/>
        <v>881.72624213359677</v>
      </c>
      <c r="S96" s="59">
        <f ca="1">AVERAGE(OFFSET($R$3,0,0,'Données projet'!$E$9+1,1))-AVERAGE(OFFSET($H$3,0,0,'Données projet'!$E$9+1,1))</f>
        <v>475.52010215365254</v>
      </c>
      <c r="T96" s="59">
        <f t="shared" si="88"/>
        <v>273.91893734509262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40.553195373602641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4.3253167989801218E-7</v>
      </c>
      <c r="AC96" s="22">
        <f t="shared" si="57"/>
        <v>40.553195806134319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268.6999999999997</v>
      </c>
      <c r="AJ96" s="13">
        <f>AI96*VLOOKUP('Données projet'!$B$10,Paramètres!$A$1:$I$89,3,0)*VLOOKUP('Données projet'!$B$10,Paramètres!$A$1:$I$89,5,0)</f>
        <v>243.1197599999997</v>
      </c>
      <c r="AK96" s="13">
        <f t="shared" si="89"/>
        <v>59.110256668778483</v>
      </c>
      <c r="AL96" s="20">
        <f t="shared" si="58"/>
        <v>526.38394569812203</v>
      </c>
      <c r="AM96" s="59">
        <f t="shared" si="59"/>
        <v>819.71727903145529</v>
      </c>
      <c r="AN96" s="59">
        <f ca="1">AVERAGE(OFFSET($AM$3,0,0,'Données projet'!$E$10+1,1))-AVERAGE(OFFSET($H$3,0,0,'Données projet'!$E$10+1,1))</f>
        <v>428.8856275972966</v>
      </c>
      <c r="AO96" s="59">
        <f t="shared" si="90"/>
        <v>248.96498044443103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36.18592817952235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3.859513451397644E-7</v>
      </c>
      <c r="AX96" s="21">
        <f t="shared" si="60"/>
        <v>36.185928565473695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268.6999999999997</v>
      </c>
      <c r="BE96" s="13">
        <f>BD96*VLOOKUP('Données projet'!$B$11,Paramètres!$A$1:$I$89,3,0)*VLOOKUP('Données projet'!$B$11,Paramètres!$A$1:$I$89,5,0)</f>
        <v>226.35287999999977</v>
      </c>
      <c r="BF96" s="13">
        <f t="shared" si="91"/>
        <v>55.493356810212966</v>
      </c>
      <c r="BG96" s="20">
        <f t="shared" si="61"/>
        <v>490.88219577778722</v>
      </c>
      <c r="BH96" s="59">
        <f t="shared" si="62"/>
        <v>784.21552911112053</v>
      </c>
      <c r="BI96" s="59">
        <f ca="1">AVERAGE(OFFSET($BH$3,0,0,'Données projet'!$E$11+1,1))-AVERAGE(OFFSET($H$3,0,0,'Données projet'!$E$11+1,1))</f>
        <v>402.18557752041221</v>
      </c>
      <c r="BJ96" s="59">
        <f t="shared" si="92"/>
        <v>234.67565865251817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33.690346925762178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3.5933401099219451E-7</v>
      </c>
      <c r="BS96" s="22">
        <f t="shared" si="63"/>
        <v>33.690347285096188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-2.8421709430404007E-13</v>
      </c>
      <c r="BZ96" s="13">
        <f>BY96*VLOOKUP('Données projet'!$B$12,Paramètres!$A$1:$I$89,3,0)*VLOOKUP('Données projet'!$B$12,Paramètres!$A$1:$I$89,5,0)</f>
        <v>-2.4829205358400943E-13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383.46266660377637</v>
      </c>
      <c r="CE96" s="59">
        <f t="shared" si="94"/>
        <v>373.1287543230714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180.75403243026628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3.4483064114323226E-10</v>
      </c>
      <c r="CN96" s="22">
        <f t="shared" si="66"/>
        <v>180.75403243061112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</v>
      </c>
      <c r="CT96" s="12">
        <f>IF('Données projet'!$A$140&gt;35,CT95+CS96-DB95,IF(A96&lt;'Données projet'!$A$140,$CQ$205^A96,IF(A96='Données projet'!$A$140,'Données projet'!$B$140,CT95+CS96-DB95)))</f>
        <v>204.09999999999977</v>
      </c>
      <c r="CU96" s="17">
        <f>CT96*VLOOKUP('Données projet'!$B$13,Paramètres!$A$1:$I$89,3,0)*VLOOKUP('Données projet'!$B$13,Paramètres!$A$1:$I$89,5,0)</f>
        <v>232.42907999999974</v>
      </c>
      <c r="CV96" s="13">
        <f t="shared" si="95"/>
        <v>56.807583845186791</v>
      </c>
      <c r="CW96" s="20">
        <f t="shared" si="67"/>
        <v>503.75385619703314</v>
      </c>
      <c r="CX96" s="59">
        <f t="shared" si="68"/>
        <v>797.08718953036646</v>
      </c>
      <c r="CY96" s="59">
        <f ca="1">AVERAGE(OFFSET($CX$3,0,0,'Données projet'!$E$13+1,1))-AVERAGE(OFFSET($H$3,0,0,'Données projet'!$E$13+1,1))</f>
        <v>398.97653653651656</v>
      </c>
      <c r="CZ96" s="59">
        <f t="shared" si="96"/>
        <v>174.32967064896349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19.601662207862585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1.0449814173512728E-5</v>
      </c>
      <c r="DI96" s="22">
        <f t="shared" si="69"/>
        <v>19.601672657676758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4.9000000000000004</v>
      </c>
      <c r="DO96" s="12">
        <f>IF('Données projet'!$A$166&gt;35,DO95+DN96-DW95,IF(A96&lt;'Données projet'!$A$166,$DL$205^A96,IF(A96='Données projet'!$A$166,'Données projet'!$B$166,DO95+DN96-DW95)))</f>
        <v>268.6999999999997</v>
      </c>
      <c r="DP96" s="17">
        <f>DO96*VLOOKUP('Données projet'!$B$14,Paramètres!$A$1:$I$89,3,0)*VLOOKUP('Données projet'!$B$14,Paramètres!$A$1:$I$89,5,0)</f>
        <v>255.69491999999971</v>
      </c>
      <c r="DQ96" s="13">
        <f t="shared" si="97"/>
        <v>61.803819039760434</v>
      </c>
      <c r="DR96" s="20">
        <f t="shared" si="70"/>
        <v>552.9769704942488</v>
      </c>
      <c r="DS96" s="59">
        <f t="shared" si="71"/>
        <v>846.31030382758217</v>
      </c>
      <c r="DT96" s="59">
        <f ca="1">AVERAGE(OFFSET($DS$3,0,0,'Données projet'!$E$14+1,1))-AVERAGE(OFFSET($H$3,0,0,'Données projet'!$E$14+1,1))</f>
        <v>448.88533925504049</v>
      </c>
      <c r="DU96" s="59">
        <f t="shared" si="98"/>
        <v>259.66733848378163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38.057614119842476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4.0591434575044228E-7</v>
      </c>
      <c r="ED96" s="22">
        <f t="shared" si="72"/>
        <v>38.057614525756826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300.98794489079791</v>
      </c>
      <c r="EP96" s="59">
        <f t="shared" si="100"/>
        <v>444.94404092890767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60.829330280930691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2.3548461674378078E-6</v>
      </c>
      <c r="EY96" s="22">
        <f t="shared" si="75"/>
        <v>60.829332635776858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-2.8421709430404007E-13</v>
      </c>
      <c r="FF96" s="17">
        <f>FE96*VLOOKUP('Données projet'!$B$16,Paramètres!$A$1:$I$89,3,0)*VLOOKUP('Données projet'!$B$16,Paramètres!$A$1:$I$89,5,0)</f>
        <v>-2.3055690689943731E-13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358.75637627589799</v>
      </c>
      <c r="FK96" s="59">
        <f t="shared" si="102"/>
        <v>349.64821164483607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96.699820000208874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0.55643335675846861</v>
      </c>
      <c r="FT96" s="22">
        <f t="shared" si="78"/>
        <v>97.256253356967349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303.49714356858993</v>
      </c>
      <c r="GF96" s="59">
        <f t="shared" si="104"/>
        <v>448.64727935823993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61.394308580753581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2.3767178036678837E-6</v>
      </c>
      <c r="GO96" s="21">
        <f t="shared" si="81"/>
        <v>61.394310957471383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273.59999999999968</v>
      </c>
      <c r="O97" s="13">
        <f>N97*VLOOKUP('Données projet'!$B$9,Paramètres!$A$1:$I$89,3,0)*VLOOKUP('Données projet'!$B$9,Paramètres!$A$1:$I$89,5,0)</f>
        <v>277.43039999999968</v>
      </c>
      <c r="P97" s="13">
        <f t="shared" si="87"/>
        <v>66.423687500715616</v>
      </c>
      <c r="Q97" s="20">
        <f t="shared" si="54"/>
        <v>598.87920239707921</v>
      </c>
      <c r="R97" s="59">
        <f t="shared" si="55"/>
        <v>892.21253573041258</v>
      </c>
      <c r="S97" s="59">
        <f ca="1">AVERAGE(OFFSET($R$3,0,0,'Données projet'!$E$9+1,1))-AVERAGE(OFFSET($H$3,0,0,'Données projet'!$E$9+1,1))</f>
        <v>475.52010215365254</v>
      </c>
      <c r="T97" s="59">
        <f t="shared" si="88"/>
        <v>273.91893734509262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39.75797194733309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3.0584608393389351E-7</v>
      </c>
      <c r="AC97" s="22">
        <f t="shared" si="57"/>
        <v>39.757972253179176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273.59999999999968</v>
      </c>
      <c r="AJ97" s="13">
        <f>AI97*VLOOKUP('Données projet'!$B$10,Paramètres!$A$1:$I$89,3,0)*VLOOKUP('Données projet'!$B$10,Paramètres!$A$1:$I$89,5,0)</f>
        <v>247.55327999999972</v>
      </c>
      <c r="AK97" s="13">
        <f t="shared" si="89"/>
        <v>60.061713068870198</v>
      </c>
      <c r="AL97" s="20">
        <f t="shared" si="58"/>
        <v>535.76277959494848</v>
      </c>
      <c r="AM97" s="59">
        <f t="shared" si="59"/>
        <v>829.09611292828185</v>
      </c>
      <c r="AN97" s="59">
        <f ca="1">AVERAGE(OFFSET($AM$3,0,0,'Données projet'!$E$10+1,1))-AVERAGE(OFFSET($H$3,0,0,'Données projet'!$E$10+1,1))</f>
        <v>428.8856275972966</v>
      </c>
      <c r="AO97" s="59">
        <f t="shared" si="90"/>
        <v>248.96498044443103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35.476344199158753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2.7290881335639706E-7</v>
      </c>
      <c r="AX97" s="21">
        <f t="shared" si="60"/>
        <v>35.476344472067566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273.59999999999968</v>
      </c>
      <c r="BE97" s="13">
        <f>BD97*VLOOKUP('Données projet'!$B$11,Paramètres!$A$1:$I$89,3,0)*VLOOKUP('Données projet'!$B$11,Paramètres!$A$1:$I$89,5,0)</f>
        <v>230.48063999999974</v>
      </c>
      <c r="BF97" s="13">
        <f t="shared" si="91"/>
        <v>56.386594506599742</v>
      </c>
      <c r="BG97" s="20">
        <f t="shared" si="61"/>
        <v>499.62710009899405</v>
      </c>
      <c r="BH97" s="59">
        <f t="shared" si="62"/>
        <v>792.96043343232736</v>
      </c>
      <c r="BI97" s="59">
        <f ca="1">AVERAGE(OFFSET($BH$3,0,0,'Données projet'!$E$11+1,1))-AVERAGE(OFFSET($H$3,0,0,'Données projet'!$E$11+1,1))</f>
        <v>402.18557752041221</v>
      </c>
      <c r="BJ97" s="59">
        <f t="shared" si="92"/>
        <v>234.67565865251817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33.029699771630554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2.5408751588354214E-7</v>
      </c>
      <c r="BS97" s="22">
        <f t="shared" si="63"/>
        <v>33.029700025718071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-2.8421709430404007E-13</v>
      </c>
      <c r="BZ97" s="13">
        <f>BY97*VLOOKUP('Données projet'!$B$12,Paramètres!$A$1:$I$89,3,0)*VLOOKUP('Données projet'!$B$12,Paramètres!$A$1:$I$89,5,0)</f>
        <v>-2.4829205358400943E-13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383.46266660377637</v>
      </c>
      <c r="CE97" s="59">
        <f t="shared" si="94"/>
        <v>373.1287543230714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177.20955610338234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2.4383208471328442E-10</v>
      </c>
      <c r="CN97" s="22">
        <f t="shared" si="66"/>
        <v>177.20955610362617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</v>
      </c>
      <c r="CT97" s="12">
        <f>IF('Données projet'!$A$140&gt;35,CT96+CS97-DB96,IF(A97&lt;'Données projet'!$A$140,$CQ$205^A97,IF(A97='Données projet'!$A$140,'Données projet'!$B$140,CT96+CS97-DB96)))</f>
        <v>207.79999999999976</v>
      </c>
      <c r="CU97" s="17">
        <f>CT97*VLOOKUP('Données projet'!$B$13,Paramètres!$A$1:$I$89,3,0)*VLOOKUP('Données projet'!$B$13,Paramètres!$A$1:$I$89,5,0)</f>
        <v>236.64263999999972</v>
      </c>
      <c r="CV97" s="13">
        <f t="shared" si="95"/>
        <v>57.716586928517103</v>
      </c>
      <c r="CW97" s="20">
        <f t="shared" si="67"/>
        <v>512.67565356716671</v>
      </c>
      <c r="CX97" s="59">
        <f t="shared" si="68"/>
        <v>806.00898690050008</v>
      </c>
      <c r="CY97" s="59">
        <f ca="1">AVERAGE(OFFSET($CX$3,0,0,'Données projet'!$E$13+1,1))-AVERAGE(OFFSET($H$3,0,0,'Données projet'!$E$13+1,1))</f>
        <v>398.97653653651656</v>
      </c>
      <c r="CZ97" s="59">
        <f t="shared" si="96"/>
        <v>174.32967064896349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19.217285567799806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7.3891344642301479E-6</v>
      </c>
      <c r="DI97" s="22">
        <f t="shared" si="69"/>
        <v>19.217292956934269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4.9000000000000004</v>
      </c>
      <c r="DO97" s="12">
        <f>IF('Données projet'!$A$166&gt;35,DO96+DN97-DW96,IF(A97&lt;'Données projet'!$A$166,$DL$205^A97,IF(A97='Données projet'!$A$166,'Données projet'!$B$166,DO96+DN97-DW96)))</f>
        <v>273.59999999999968</v>
      </c>
      <c r="DP97" s="17">
        <f>DO97*VLOOKUP('Données projet'!$B$14,Paramètres!$A$1:$I$89,3,0)*VLOOKUP('Données projet'!$B$14,Paramètres!$A$1:$I$89,5,0)</f>
        <v>260.3577599999997</v>
      </c>
      <c r="DQ97" s="13">
        <f t="shared" si="97"/>
        <v>62.798631826735743</v>
      </c>
      <c r="DR97" s="20">
        <f t="shared" si="70"/>
        <v>562.8307157648976</v>
      </c>
      <c r="DS97" s="59">
        <f t="shared" si="71"/>
        <v>856.16404909823086</v>
      </c>
      <c r="DT97" s="59">
        <f ca="1">AVERAGE(OFFSET($DS$3,0,0,'Données projet'!$E$14+1,1))-AVERAGE(OFFSET($H$3,0,0,'Données projet'!$E$14+1,1))</f>
        <v>448.88533925504049</v>
      </c>
      <c r="DU97" s="59">
        <f t="shared" si="98"/>
        <v>259.66733848378163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37.311327519804898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2.8702478646103859E-7</v>
      </c>
      <c r="ED97" s="22">
        <f t="shared" si="72"/>
        <v>37.311327806829688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300.98794489079791</v>
      </c>
      <c r="EP97" s="59">
        <f t="shared" si="100"/>
        <v>444.94404092890767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59.636504216349572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1.665127693646426E-6</v>
      </c>
      <c r="EY97" s="22">
        <f t="shared" si="75"/>
        <v>59.636505881477262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-2.8421709430404007E-13</v>
      </c>
      <c r="FF97" s="17">
        <f>FE97*VLOOKUP('Données projet'!$B$16,Paramètres!$A$1:$I$89,3,0)*VLOOKUP('Données projet'!$B$16,Paramètres!$A$1:$I$89,5,0)</f>
        <v>-2.3055690689943731E-13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358.75637627589799</v>
      </c>
      <c r="FK97" s="59">
        <f t="shared" si="102"/>
        <v>349.64821164483607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94.80359551107108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0.39345779984230661</v>
      </c>
      <c r="FT97" s="22">
        <f t="shared" si="78"/>
        <v>95.19705331091339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303.49714356858993</v>
      </c>
      <c r="GF97" s="59">
        <f t="shared" si="104"/>
        <v>448.64727935823993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60.190403636315672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1.6805932759403581E-6</v>
      </c>
      <c r="GO97" s="21">
        <f t="shared" si="81"/>
        <v>60.190405316908951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278.49999999999966</v>
      </c>
      <c r="O98" s="13">
        <f>N98*VLOOKUP('Données projet'!$B$9,Paramètres!$A$1:$I$89,3,0)*VLOOKUP('Données projet'!$B$9,Paramètres!$A$1:$I$89,5,0)</f>
        <v>282.39899999999966</v>
      </c>
      <c r="P98" s="13">
        <f t="shared" si="87"/>
        <v>67.473734542548314</v>
      </c>
      <c r="Q98" s="20">
        <f t="shared" si="54"/>
        <v>609.36167932827095</v>
      </c>
      <c r="R98" s="59">
        <f t="shared" si="55"/>
        <v>902.69501266160432</v>
      </c>
      <c r="S98" s="59">
        <f ca="1">AVERAGE(OFFSET($R$3,0,0,'Données projet'!$E$9+1,1))-AVERAGE(OFFSET($H$3,0,0,'Données projet'!$E$9+1,1))</f>
        <v>475.52010215365254</v>
      </c>
      <c r="T98" s="59">
        <f t="shared" si="88"/>
        <v>273.91893734509262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38.978342367414292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2.1626583994900609E-7</v>
      </c>
      <c r="AC98" s="22">
        <f t="shared" si="57"/>
        <v>38.978342583680131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278.49999999999966</v>
      </c>
      <c r="AJ98" s="13">
        <f>AI98*VLOOKUP('Données projet'!$B$10,Paramètres!$A$1:$I$89,3,0)*VLOOKUP('Données projet'!$B$10,Paramètres!$A$1:$I$89,5,0)</f>
        <v>251.9867999999997</v>
      </c>
      <c r="AK98" s="13">
        <f t="shared" si="89"/>
        <v>61.011187970194996</v>
      </c>
      <c r="AL98" s="20">
        <f t="shared" si="58"/>
        <v>545.13816238142238</v>
      </c>
      <c r="AM98" s="59">
        <f t="shared" si="59"/>
        <v>838.47149571475575</v>
      </c>
      <c r="AN98" s="59">
        <f ca="1">AVERAGE(OFFSET($AM$3,0,0,'Données projet'!$E$10+1,1))-AVERAGE(OFFSET($H$3,0,0,'Données projet'!$E$10+1,1))</f>
        <v>428.8856275972966</v>
      </c>
      <c r="AO98" s="59">
        <f t="shared" si="90"/>
        <v>248.96498044443103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34.780674727846595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1.929756725698822E-7</v>
      </c>
      <c r="AX98" s="21">
        <f t="shared" si="60"/>
        <v>34.780674920822264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278.49999999999966</v>
      </c>
      <c r="BE98" s="13">
        <f>BD98*VLOOKUP('Données projet'!$B$11,Paramètres!$A$1:$I$89,3,0)*VLOOKUP('Données projet'!$B$11,Paramètres!$A$1:$I$89,5,0)</f>
        <v>234.60839999999973</v>
      </c>
      <c r="BF98" s="13">
        <f t="shared" si="91"/>
        <v>57.277971950226807</v>
      </c>
      <c r="BG98" s="20">
        <f t="shared" si="61"/>
        <v>508.36876447997787</v>
      </c>
      <c r="BH98" s="59">
        <f t="shared" si="62"/>
        <v>801.70209781331118</v>
      </c>
      <c r="BI98" s="59">
        <f ca="1">AVERAGE(OFFSET($BH$3,0,0,'Données projet'!$E$11+1,1))-AVERAGE(OFFSET($H$3,0,0,'Données projet'!$E$11+1,1))</f>
        <v>402.18557752041221</v>
      </c>
      <c r="BJ98" s="59">
        <f t="shared" si="92"/>
        <v>234.67565865251817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32.382007505236473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1.7966700549609725E-7</v>
      </c>
      <c r="BS98" s="22">
        <f t="shared" si="63"/>
        <v>32.382007684903478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-2.8421709430404007E-13</v>
      </c>
      <c r="BZ98" s="13">
        <f>BY98*VLOOKUP('Données projet'!$B$12,Paramètres!$A$1:$I$89,3,0)*VLOOKUP('Données projet'!$B$12,Paramètres!$A$1:$I$89,5,0)</f>
        <v>-2.4829205358400943E-13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383.46266660377637</v>
      </c>
      <c r="CE98" s="59">
        <f t="shared" si="94"/>
        <v>373.1287543230714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173.73458479535151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1.7241532057161613E-10</v>
      </c>
      <c r="CN98" s="22">
        <f t="shared" si="66"/>
        <v>173.73458479552392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</v>
      </c>
      <c r="CT98" s="12">
        <f>IF('Données projet'!$A$140&gt;35,CT97+CS98-DB97,IF(A98&lt;'Données projet'!$A$140,$CQ$205^A98,IF(A98='Données projet'!$A$140,'Données projet'!$B$140,CT97+CS98-DB97)))</f>
        <v>211.49999999999974</v>
      </c>
      <c r="CU98" s="17">
        <f>CT98*VLOOKUP('Données projet'!$B$13,Paramètres!$A$1:$I$89,3,0)*VLOOKUP('Données projet'!$B$13,Paramètres!$A$1:$I$89,5,0)</f>
        <v>240.85619999999972</v>
      </c>
      <c r="CV98" s="13">
        <f t="shared" si="95"/>
        <v>58.623707885373825</v>
      </c>
      <c r="CW98" s="20">
        <f t="shared" si="67"/>
        <v>521.59417290035901</v>
      </c>
      <c r="CX98" s="59">
        <f t="shared" si="68"/>
        <v>814.92750623369238</v>
      </c>
      <c r="CY98" s="59">
        <f ca="1">AVERAGE(OFFSET($CX$3,0,0,'Données projet'!$E$13+1,1))-AVERAGE(OFFSET($H$3,0,0,'Données projet'!$E$13+1,1))</f>
        <v>398.97653653651656</v>
      </c>
      <c r="CZ98" s="59">
        <f t="shared" si="96"/>
        <v>174.32967064896349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18.840446319202059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5.2249070867563642E-6</v>
      </c>
      <c r="DI98" s="22">
        <f t="shared" si="69"/>
        <v>18.840451544109147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4.9000000000000004</v>
      </c>
      <c r="DO98" s="12">
        <f>IF('Données projet'!$A$166&gt;35,DO97+DN98-DW97,IF(A98&lt;'Données projet'!$A$166,$DL$205^A98,IF(A98='Données projet'!$A$166,'Données projet'!$B$166,DO97+DN98-DW97)))</f>
        <v>278.49999999999966</v>
      </c>
      <c r="DP98" s="17">
        <f>DO98*VLOOKUP('Données projet'!$B$14,Paramètres!$A$1:$I$89,3,0)*VLOOKUP('Données projet'!$B$14,Paramètres!$A$1:$I$89,5,0)</f>
        <v>265.02059999999966</v>
      </c>
      <c r="DQ98" s="13">
        <f t="shared" si="97"/>
        <v>63.791372821130103</v>
      </c>
      <c r="DR98" s="20">
        <f t="shared" si="70"/>
        <v>572.68085266346759</v>
      </c>
      <c r="DS98" s="59">
        <f t="shared" si="71"/>
        <v>866.01418599680096</v>
      </c>
      <c r="DT98" s="59">
        <f ca="1">AVERAGE(OFFSET($DS$3,0,0,'Données projet'!$E$14+1,1))-AVERAGE(OFFSET($H$3,0,0,'Données projet'!$E$14+1,1))</f>
        <v>448.88533925504049</v>
      </c>
      <c r="DU98" s="59">
        <f t="shared" si="98"/>
        <v>259.66733848378163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36.579675144804177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2.0295717287522114E-7</v>
      </c>
      <c r="ED98" s="22">
        <f t="shared" si="72"/>
        <v>36.579675347761352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300.98794489079791</v>
      </c>
      <c r="EP98" s="59">
        <f t="shared" si="100"/>
        <v>444.94404092890767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58.467068743342828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1.1774230837189039E-6</v>
      </c>
      <c r="EY98" s="22">
        <f t="shared" si="75"/>
        <v>58.467069920765915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-2.8421709430404007E-13</v>
      </c>
      <c r="FF98" s="17">
        <f>FE98*VLOOKUP('Données projet'!$B$16,Paramètres!$A$1:$I$89,3,0)*VLOOKUP('Données projet'!$B$16,Paramètres!$A$1:$I$89,5,0)</f>
        <v>-2.3055690689943731E-13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358.75637627589799</v>
      </c>
      <c r="FK98" s="59">
        <f t="shared" si="102"/>
        <v>349.64821164483607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92.94455482758255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0.27821667837923431</v>
      </c>
      <c r="FT98" s="22">
        <f t="shared" si="78"/>
        <v>93.222771505961788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303.49714356858993</v>
      </c>
      <c r="GF98" s="59">
        <f t="shared" si="104"/>
        <v>448.64727935823993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59.010106533528678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1.1883589018339419E-6</v>
      </c>
      <c r="GO98" s="21">
        <f t="shared" si="81"/>
        <v>59.010107721887579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283.39999999999964</v>
      </c>
      <c r="O99" s="13">
        <f>N99*VLOOKUP('Données projet'!$B$9,Paramètres!$A$1:$I$89,3,0)*VLOOKUP('Données projet'!$B$9,Paramètres!$A$1:$I$89,5,0)</f>
        <v>287.36759999999964</v>
      </c>
      <c r="P99" s="13">
        <f t="shared" si="87"/>
        <v>68.521633201565052</v>
      </c>
      <c r="Q99" s="20">
        <f t="shared" ref="Q99:Q130" si="107">(O99+P99)*0.475*44/12</f>
        <v>619.84041449272524</v>
      </c>
      <c r="R99" s="59">
        <f t="shared" si="55"/>
        <v>913.17374782605862</v>
      </c>
      <c r="S99" s="59">
        <f ca="1">AVERAGE(OFFSET($R$3,0,0,'Données projet'!$E$9+1,1))-AVERAGE(OFFSET($H$3,0,0,'Données projet'!$E$9+1,1))</f>
        <v>475.52010215365254</v>
      </c>
      <c r="T99" s="59">
        <f t="shared" si="88"/>
        <v>273.91893734509262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38.214000848030608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1.5292304196694676E-7</v>
      </c>
      <c r="AC99" s="22">
        <f t="shared" si="57"/>
        <v>38.214001000953651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283.39999999999964</v>
      </c>
      <c r="AJ99" s="13">
        <f>AI99*VLOOKUP('Données projet'!$B$10,Paramètres!$A$1:$I$89,3,0)*VLOOKUP('Données projet'!$B$10,Paramètres!$A$1:$I$89,5,0)</f>
        <v>256.42031999999966</v>
      </c>
      <c r="AK99" s="13">
        <f t="shared" si="89"/>
        <v>61.958720258016861</v>
      </c>
      <c r="AL99" s="20">
        <f t="shared" si="58"/>
        <v>554.51016178271209</v>
      </c>
      <c r="AM99" s="59">
        <f t="shared" si="59"/>
        <v>847.84349511604546</v>
      </c>
      <c r="AN99" s="59">
        <f ca="1">AVERAGE(OFFSET($AM$3,0,0,'Données projet'!$E$10+1,1))-AVERAGE(OFFSET($H$3,0,0,'Données projet'!$E$10+1,1))</f>
        <v>428.8856275972966</v>
      </c>
      <c r="AO99" s="59">
        <f t="shared" si="90"/>
        <v>248.96498044443103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34.098646910550386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1.3645440667819853E-7</v>
      </c>
      <c r="AX99" s="21">
        <f t="shared" si="60"/>
        <v>34.098647047004789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283.39999999999964</v>
      </c>
      <c r="BE99" s="13">
        <f>BD99*VLOOKUP('Données projet'!$B$11,Paramètres!$A$1:$I$89,3,0)*VLOOKUP('Données projet'!$B$11,Paramètres!$A$1:$I$89,5,0)</f>
        <v>238.7361599999997</v>
      </c>
      <c r="BF99" s="13">
        <f t="shared" si="91"/>
        <v>58.167525647006293</v>
      </c>
      <c r="BG99" s="20">
        <f t="shared" si="61"/>
        <v>517.10725250186874</v>
      </c>
      <c r="BH99" s="59">
        <f t="shared" si="62"/>
        <v>810.440585835202</v>
      </c>
      <c r="BI99" s="59">
        <f ca="1">AVERAGE(OFFSET($BH$3,0,0,'Données projet'!$E$11+1,1))-AVERAGE(OFFSET($H$3,0,0,'Données projet'!$E$11+1,1))</f>
        <v>402.18557752041221</v>
      </c>
      <c r="BJ99" s="59">
        <f t="shared" si="92"/>
        <v>234.67565865251817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31.747016089133108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1.2704375794177107E-7</v>
      </c>
      <c r="BS99" s="22">
        <f t="shared" si="63"/>
        <v>31.747016216176867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-2.8421709430404007E-13</v>
      </c>
      <c r="BZ99" s="13">
        <f>BY99*VLOOKUP('Données projet'!$B$12,Paramètres!$A$1:$I$89,3,0)*VLOOKUP('Données projet'!$B$12,Paramètres!$A$1:$I$89,5,0)</f>
        <v>-2.4829205358400943E-13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383.46266660377637</v>
      </c>
      <c r="CE99" s="59">
        <f t="shared" si="94"/>
        <v>373.1287543230714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170.32775555514795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1.2191604235664221E-10</v>
      </c>
      <c r="CN99" s="22">
        <f t="shared" si="66"/>
        <v>170.32775555526987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</v>
      </c>
      <c r="CT99" s="12">
        <f>IF('Données projet'!$A$140&gt;35,CT98+CS99-DB98,IF(A99&lt;'Données projet'!$A$140,$CQ$205^A99,IF(A99='Données projet'!$A$140,'Données projet'!$B$140,CT98+CS99-DB98)))</f>
        <v>215.19999999999973</v>
      </c>
      <c r="CU99" s="17">
        <f>CT99*VLOOKUP('Données projet'!$B$13,Paramètres!$A$1:$I$89,3,0)*VLOOKUP('Données projet'!$B$13,Paramètres!$A$1:$I$89,5,0)</f>
        <v>245.06975999999969</v>
      </c>
      <c r="CV99" s="13">
        <f t="shared" si="95"/>
        <v>59.528983440819054</v>
      </c>
      <c r="CW99" s="20">
        <f t="shared" si="67"/>
        <v>530.50947815942595</v>
      </c>
      <c r="CX99" s="59">
        <f t="shared" si="68"/>
        <v>823.84281149275921</v>
      </c>
      <c r="CY99" s="59">
        <f ca="1">AVERAGE(OFFSET($CX$3,0,0,'Données projet'!$E$13+1,1))-AVERAGE(OFFSET($H$3,0,0,'Données projet'!$E$13+1,1))</f>
        <v>398.97653653651656</v>
      </c>
      <c r="CZ99" s="59">
        <f t="shared" si="96"/>
        <v>174.32967064896349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18.470996658420066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3.694567232115074E-6</v>
      </c>
      <c r="DI99" s="22">
        <f t="shared" si="69"/>
        <v>18.4710003529873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4.9000000000000004</v>
      </c>
      <c r="DO99" s="12">
        <f>IF('Données projet'!$A$166&gt;35,DO98+DN99-DW98,IF(A99&lt;'Données projet'!$A$166,$DL$205^A99,IF(A99='Données projet'!$A$166,'Données projet'!$B$166,DO98+DN99-DW98)))</f>
        <v>283.39999999999964</v>
      </c>
      <c r="DP99" s="17">
        <f>DO99*VLOOKUP('Données projet'!$B$14,Paramètres!$A$1:$I$89,3,0)*VLOOKUP('Données projet'!$B$14,Paramètres!$A$1:$I$89,5,0)</f>
        <v>269.68343999999962</v>
      </c>
      <c r="DQ99" s="13">
        <f t="shared" si="97"/>
        <v>64.782082680148662</v>
      </c>
      <c r="DR99" s="20">
        <f t="shared" si="70"/>
        <v>582.52745200125821</v>
      </c>
      <c r="DS99" s="59">
        <f t="shared" si="71"/>
        <v>875.86078533459158</v>
      </c>
      <c r="DT99" s="59">
        <f ca="1">AVERAGE(OFFSET($DS$3,0,0,'Données projet'!$E$14+1,1))-AVERAGE(OFFSET($H$3,0,0,'Données projet'!$E$14+1,1))</f>
        <v>448.88533925504049</v>
      </c>
      <c r="DU99" s="59">
        <f t="shared" si="98"/>
        <v>259.66733848378163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35.862370026613341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1.4351239323051929E-7</v>
      </c>
      <c r="ED99" s="22">
        <f t="shared" si="72"/>
        <v>35.862370170125736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300.98794489079791</v>
      </c>
      <c r="EP99" s="59">
        <f t="shared" si="100"/>
        <v>444.94404092890767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57.320565186676539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8.3256384682321302E-7</v>
      </c>
      <c r="EY99" s="22">
        <f t="shared" si="75"/>
        <v>57.320566019240388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-2.8421709430404007E-13</v>
      </c>
      <c r="FF99" s="17">
        <f>FE99*VLOOKUP('Données projet'!$B$16,Paramètres!$A$1:$I$89,3,0)*VLOOKUP('Données projet'!$B$16,Paramètres!$A$1:$I$89,5,0)</f>
        <v>-2.3055690689943731E-13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358.75637627589799</v>
      </c>
      <c r="FK99" s="59">
        <f t="shared" si="102"/>
        <v>349.64821164483607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91.12196879799437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0.19672889992115331</v>
      </c>
      <c r="FT99" s="22">
        <f t="shared" si="78"/>
        <v>91.318697697915525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303.49714356858993</v>
      </c>
      <c r="GF99" s="59">
        <f t="shared" si="104"/>
        <v>448.64727935823993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57.852954337017188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8.4029663797017905E-7</v>
      </c>
      <c r="GO99" s="21">
        <f t="shared" si="81"/>
        <v>57.852955177313824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288.29999999999961</v>
      </c>
      <c r="O100" s="13">
        <f>N100*VLOOKUP('Données projet'!$B$9,Paramètres!$A$1:$I$89,3,0)*VLOOKUP('Données projet'!$B$9,Paramètres!$A$1:$I$89,5,0)</f>
        <v>292.33619999999962</v>
      </c>
      <c r="P100" s="13">
        <f t="shared" si="87"/>
        <v>69.567424909623199</v>
      </c>
      <c r="Q100" s="20">
        <f t="shared" si="107"/>
        <v>630.31548005092634</v>
      </c>
      <c r="R100" s="59">
        <f t="shared" si="55"/>
        <v>923.64881338425971</v>
      </c>
      <c r="S100" s="59">
        <f ca="1">AVERAGE(OFFSET($R$3,0,0,'Données projet'!$E$9+1,1))-AVERAGE(OFFSET($H$3,0,0,'Données projet'!$E$9+1,1))</f>
        <v>475.52010215365254</v>
      </c>
      <c r="T100" s="59">
        <f t="shared" si="88"/>
        <v>273.91893734509262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37.464647599639747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1.0813291997450304E-7</v>
      </c>
      <c r="AC100" s="22">
        <f t="shared" si="57"/>
        <v>37.46464770777267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288.29999999999961</v>
      </c>
      <c r="AJ100" s="13">
        <f>AI100*VLOOKUP('Données projet'!$B$10,Paramètres!$A$1:$I$89,3,0)*VLOOKUP('Données projet'!$B$10,Paramètres!$A$1:$I$89,5,0)</f>
        <v>260.85383999999965</v>
      </c>
      <c r="AK100" s="13">
        <f t="shared" si="89"/>
        <v>62.904347395903706</v>
      </c>
      <c r="AL100" s="20">
        <f t="shared" si="58"/>
        <v>563.87884304786496</v>
      </c>
      <c r="AM100" s="59">
        <f t="shared" si="59"/>
        <v>857.21217638119833</v>
      </c>
      <c r="AN100" s="59">
        <f ca="1">AVERAGE(OFFSET($AM$3,0,0,'Données projet'!$E$10+1,1))-AVERAGE(OFFSET($H$3,0,0,'Données projet'!$E$10+1,1))</f>
        <v>428.8856275972966</v>
      </c>
      <c r="AO100" s="59">
        <f t="shared" si="90"/>
        <v>248.96498044443103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33.429993242755465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9.64878362849411E-8</v>
      </c>
      <c r="AX100" s="21">
        <f t="shared" si="60"/>
        <v>33.429993339243303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288.29999999999961</v>
      </c>
      <c r="BE100" s="13">
        <f>BD100*VLOOKUP('Données projet'!$B$11,Paramètres!$A$1:$I$89,3,0)*VLOOKUP('Données projet'!$B$11,Paramètres!$A$1:$I$89,5,0)</f>
        <v>242.86391999999967</v>
      </c>
      <c r="BF100" s="13">
        <f t="shared" si="91"/>
        <v>59.0552907681463</v>
      </c>
      <c r="BG100" s="20">
        <f t="shared" si="61"/>
        <v>525.84262542118745</v>
      </c>
      <c r="BH100" s="59">
        <f t="shared" si="62"/>
        <v>819.17595875452071</v>
      </c>
      <c r="BI100" s="59">
        <f ca="1">AVERAGE(OFFSET($BH$3,0,0,'Données projet'!$E$11+1,1))-AVERAGE(OFFSET($H$3,0,0,'Données projet'!$E$11+1,1))</f>
        <v>402.18557752041221</v>
      </c>
      <c r="BJ100" s="59">
        <f t="shared" si="92"/>
        <v>234.67565865251817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31.124476467393009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8.9833502748048626E-8</v>
      </c>
      <c r="BS100" s="22">
        <f t="shared" si="63"/>
        <v>31.124476557226512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-2.8421709430404007E-13</v>
      </c>
      <c r="BZ100" s="13">
        <f>BY100*VLOOKUP('Données projet'!$B$12,Paramètres!$A$1:$I$89,3,0)*VLOOKUP('Données projet'!$B$12,Paramètres!$A$1:$I$89,5,0)</f>
        <v>-2.4829205358400943E-13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383.46266660377637</v>
      </c>
      <c r="CE100" s="59">
        <f t="shared" si="94"/>
        <v>373.1287543230714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166.98773215838412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8.6207660285808064E-11</v>
      </c>
      <c r="CN100" s="22">
        <f t="shared" si="66"/>
        <v>166.98773215847032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</v>
      </c>
      <c r="CT100" s="12">
        <f>IF('Données projet'!$A$140&gt;35,CT99+CS100-DB99,IF(A100&lt;'Données projet'!$A$140,$CQ$205^A100,IF(A100='Données projet'!$A$140,'Données projet'!$B$140,CT99+CS100-DB99)))</f>
        <v>218.89999999999972</v>
      </c>
      <c r="CU100" s="17">
        <f>CT100*VLOOKUP('Données projet'!$B$13,Paramètres!$A$1:$I$89,3,0)*VLOOKUP('Données projet'!$B$13,Paramètres!$A$1:$I$89,5,0)</f>
        <v>249.28331999999969</v>
      </c>
      <c r="CV100" s="13">
        <f t="shared" si="95"/>
        <v>60.432448984705772</v>
      </c>
      <c r="CW100" s="20">
        <f t="shared" si="67"/>
        <v>539.42163098169533</v>
      </c>
      <c r="CX100" s="59">
        <f t="shared" si="68"/>
        <v>832.7549643150287</v>
      </c>
      <c r="CY100" s="59">
        <f ca="1">AVERAGE(OFFSET($CX$3,0,0,'Données projet'!$E$13+1,1))-AVERAGE(OFFSET($H$3,0,0,'Données projet'!$E$13+1,1))</f>
        <v>398.97653653651656</v>
      </c>
      <c r="CZ100" s="59">
        <f t="shared" si="96"/>
        <v>174.32967064896349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18.108791680143966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2.6124535433781821E-6</v>
      </c>
      <c r="DI100" s="22">
        <f t="shared" si="69"/>
        <v>18.108794292597509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4.9000000000000004</v>
      </c>
      <c r="DO100" s="12">
        <f>IF('Données projet'!$A$166&gt;35,DO99+DN100-DW99,IF(A100&lt;'Données projet'!$A$166,$DL$205^A100,IF(A100='Données projet'!$A$166,'Données projet'!$B$166,DO99+DN100-DW99)))</f>
        <v>288.29999999999961</v>
      </c>
      <c r="DP100" s="17">
        <f>DO100*VLOOKUP('Données projet'!$B$14,Paramètres!$A$1:$I$89,3,0)*VLOOKUP('Données projet'!$B$14,Paramètres!$A$1:$I$89,5,0)</f>
        <v>274.34627999999964</v>
      </c>
      <c r="DQ100" s="13">
        <f t="shared" si="97"/>
        <v>65.770800574515619</v>
      </c>
      <c r="DR100" s="20">
        <f t="shared" si="70"/>
        <v>592.37058200061415</v>
      </c>
      <c r="DS100" s="59">
        <f t="shared" si="71"/>
        <v>885.70391533394741</v>
      </c>
      <c r="DT100" s="59">
        <f ca="1">AVERAGE(OFFSET($DS$3,0,0,'Données projet'!$E$14+1,1))-AVERAGE(OFFSET($H$3,0,0,'Données projet'!$E$14+1,1))</f>
        <v>448.88533925504049</v>
      </c>
      <c r="DU100" s="59">
        <f t="shared" si="98"/>
        <v>259.66733848378163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35.159130824277305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1.0147858643761057E-7</v>
      </c>
      <c r="ED100" s="22">
        <f t="shared" si="72"/>
        <v>35.159130925755889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300.98794489079791</v>
      </c>
      <c r="EP100" s="59">
        <f t="shared" si="100"/>
        <v>444.94404092890767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56.196543865458359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5.8871154185945195E-7</v>
      </c>
      <c r="EY100" s="22">
        <f t="shared" si="75"/>
        <v>56.196544454169903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-2.8421709430404007E-13</v>
      </c>
      <c r="FF100" s="17">
        <f>FE100*VLOOKUP('Données projet'!$B$16,Paramètres!$A$1:$I$89,3,0)*VLOOKUP('Données projet'!$B$16,Paramètres!$A$1:$I$89,5,0)</f>
        <v>-2.3055690689943731E-13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358.75637627589799</v>
      </c>
      <c r="FK100" s="59">
        <f t="shared" si="102"/>
        <v>349.64821164483607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89.335122568778701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0.13910833918961715</v>
      </c>
      <c r="FT100" s="22">
        <f t="shared" si="78"/>
        <v>89.47423090796832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303.49714356858993</v>
      </c>
      <c r="GF100" s="59">
        <f t="shared" si="104"/>
        <v>448.64727935823993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56.718493189286143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5.9417945091697093E-7</v>
      </c>
      <c r="GO100" s="21">
        <f t="shared" si="81"/>
        <v>56.718493783465597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293.19999999999959</v>
      </c>
      <c r="O101" s="13">
        <f>N101*VLOOKUP('Données projet'!$B$9,Paramètres!$A$1:$I$89,3,0)*VLOOKUP('Données projet'!$B$9,Paramètres!$A$1:$I$89,5,0)</f>
        <v>297.3047999999996</v>
      </c>
      <c r="P101" s="13">
        <f t="shared" si="87"/>
        <v>70.611149609504849</v>
      </c>
      <c r="Q101" s="20">
        <f t="shared" si="107"/>
        <v>640.78694556988683</v>
      </c>
      <c r="R101" s="59">
        <f t="shared" si="55"/>
        <v>934.1202789032202</v>
      </c>
      <c r="S101" s="59">
        <f ca="1">AVERAGE(OFFSET($R$3,0,0,'Données projet'!$E$9+1,1))-AVERAGE(OFFSET($H$3,0,0,'Données projet'!$E$9+1,1))</f>
        <v>475.52010215365254</v>
      </c>
      <c r="T101" s="59">
        <f t="shared" si="88"/>
        <v>273.91893734509262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36.729988711389481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7.6461520983473378E-8</v>
      </c>
      <c r="AC101" s="22">
        <f t="shared" si="57"/>
        <v>36.729988787850999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293.19999999999959</v>
      </c>
      <c r="AJ101" s="13">
        <f>AI101*VLOOKUP('Données projet'!$B$10,Paramètres!$A$1:$I$89,3,0)*VLOOKUP('Données projet'!$B$10,Paramètres!$A$1:$I$89,5,0)</f>
        <v>265.28735999999964</v>
      </c>
      <c r="AK101" s="13">
        <f t="shared" si="89"/>
        <v>63.848105500969893</v>
      </c>
      <c r="AL101" s="20">
        <f t="shared" si="58"/>
        <v>573.24426908085525</v>
      </c>
      <c r="AM101" s="59">
        <f t="shared" si="59"/>
        <v>866.5776024141885</v>
      </c>
      <c r="AN101" s="59">
        <f ca="1">AVERAGE(OFFSET($AM$3,0,0,'Données projet'!$E$10+1,1))-AVERAGE(OFFSET($H$3,0,0,'Données projet'!$E$10+1,1))</f>
        <v>428.8856275972966</v>
      </c>
      <c r="AO101" s="59">
        <f t="shared" si="90"/>
        <v>248.96498044443103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32.774451465547536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6.8227203339099266E-8</v>
      </c>
      <c r="AX101" s="21">
        <f t="shared" si="60"/>
        <v>32.774451533774737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293.19999999999959</v>
      </c>
      <c r="BE101" s="13">
        <f>BD101*VLOOKUP('Données projet'!$B$11,Paramètres!$A$1:$I$89,3,0)*VLOOKUP('Données projet'!$B$11,Paramètres!$A$1:$I$89,5,0)</f>
        <v>246.99167999999966</v>
      </c>
      <c r="BF101" s="13">
        <f t="shared" si="91"/>
        <v>59.94130122078969</v>
      </c>
      <c r="BG101" s="20">
        <f t="shared" si="61"/>
        <v>534.57494229287477</v>
      </c>
      <c r="BH101" s="59">
        <f t="shared" si="62"/>
        <v>827.90827562620802</v>
      </c>
      <c r="BI101" s="59">
        <f ca="1">AVERAGE(OFFSET($BH$3,0,0,'Données projet'!$E$11+1,1))-AVERAGE(OFFSET($H$3,0,0,'Données projet'!$E$11+1,1))</f>
        <v>402.18557752041221</v>
      </c>
      <c r="BJ101" s="59">
        <f t="shared" si="92"/>
        <v>234.67565865251817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30.514144467923558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6.3521878970885535E-8</v>
      </c>
      <c r="BS101" s="22">
        <f t="shared" si="63"/>
        <v>30.514144531445435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-2.8421709430404007E-13</v>
      </c>
      <c r="BZ101" s="13">
        <f>BY101*VLOOKUP('Données projet'!$B$12,Paramètres!$A$1:$I$89,3,0)*VLOOKUP('Données projet'!$B$12,Paramètres!$A$1:$I$89,5,0)</f>
        <v>-2.4829205358400943E-13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383.46266660377637</v>
      </c>
      <c r="CE101" s="59">
        <f t="shared" si="94"/>
        <v>373.1287543230714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163.71320458321773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6.0958021178321105E-11</v>
      </c>
      <c r="CN101" s="22">
        <f t="shared" si="66"/>
        <v>163.7132045832787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</v>
      </c>
      <c r="CT101" s="12">
        <f>IF('Données projet'!$A$140&gt;35,CT100+CS101-DB100,IF(A101&lt;'Données projet'!$A$140,$CQ$205^A101,IF(A101='Données projet'!$A$140,'Données projet'!$B$140,CT100+CS101-DB100)))</f>
        <v>222.59999999999971</v>
      </c>
      <c r="CU101" s="17">
        <f>CT101*VLOOKUP('Données projet'!$B$13,Paramètres!$A$1:$I$89,3,0)*VLOOKUP('Données projet'!$B$13,Paramètres!$A$1:$I$89,5,0)</f>
        <v>253.49687999999969</v>
      </c>
      <c r="CV101" s="13">
        <f t="shared" si="95"/>
        <v>61.334138641955079</v>
      </c>
      <c r="CW101" s="20">
        <f t="shared" si="67"/>
        <v>548.33069080140456</v>
      </c>
      <c r="CX101" s="59">
        <f t="shared" si="68"/>
        <v>841.66402413473793</v>
      </c>
      <c r="CY101" s="59">
        <f ca="1">AVERAGE(OFFSET($CX$3,0,0,'Données projet'!$E$13+1,1))-AVERAGE(OFFSET($H$3,0,0,'Données projet'!$E$13+1,1))</f>
        <v>398.97653653651656</v>
      </c>
      <c r="CZ101" s="59">
        <f t="shared" si="96"/>
        <v>174.32967064896349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17.753689320568636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1.847283616057537E-6</v>
      </c>
      <c r="DI101" s="22">
        <f t="shared" si="69"/>
        <v>17.753691167852253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4.9000000000000004</v>
      </c>
      <c r="DO101" s="12">
        <f>IF('Données projet'!$A$166&gt;35,DO100+DN101-DW100,IF(A101&lt;'Données projet'!$A$166,$DL$205^A101,IF(A101='Données projet'!$A$166,'Données projet'!$B$166,DO100+DN101-DW100)))</f>
        <v>293.19999999999959</v>
      </c>
      <c r="DP101" s="17">
        <f>DO101*VLOOKUP('Données projet'!$B$14,Paramètres!$A$1:$I$89,3,0)*VLOOKUP('Données projet'!$B$14,Paramètres!$A$1:$I$89,5,0)</f>
        <v>279.0091199999996</v>
      </c>
      <c r="DQ101" s="13">
        <f t="shared" si="97"/>
        <v>66.75756426714608</v>
      </c>
      <c r="DR101" s="20">
        <f t="shared" si="70"/>
        <v>602.21030843194546</v>
      </c>
      <c r="DS101" s="59">
        <f t="shared" si="71"/>
        <v>895.54364176527884</v>
      </c>
      <c r="DT101" s="59">
        <f ca="1">AVERAGE(OFFSET($DS$3,0,0,'Données projet'!$E$14+1,1))-AVERAGE(OFFSET($H$3,0,0,'Données projet'!$E$14+1,1))</f>
        <v>448.88533925504049</v>
      </c>
      <c r="DU101" s="59">
        <f t="shared" si="98"/>
        <v>259.66733848378163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34.469681713765517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7.1756196615259647E-8</v>
      </c>
      <c r="ED101" s="22">
        <f t="shared" si="72"/>
        <v>34.469681785521715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300.98794489079791</v>
      </c>
      <c r="EP101" s="59">
        <f t="shared" si="100"/>
        <v>444.94404092890767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55.094563916763953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4.1628192341160651E-7</v>
      </c>
      <c r="EY101" s="22">
        <f t="shared" si="75"/>
        <v>55.094564333045874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-2.8421709430404007E-13</v>
      </c>
      <c r="FF101" s="17">
        <f>FE101*VLOOKUP('Données projet'!$B$16,Paramètres!$A$1:$I$89,3,0)*VLOOKUP('Données projet'!$B$16,Paramètres!$A$1:$I$89,5,0)</f>
        <v>-2.3055690689943731E-13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358.75637627589799</v>
      </c>
      <c r="FK101" s="59">
        <f t="shared" si="102"/>
        <v>349.64821164483607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87.583315304249368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9.8364449960576653E-2</v>
      </c>
      <c r="FT101" s="22">
        <f t="shared" si="78"/>
        <v>87.681679754209938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303.49714356858993</v>
      </c>
      <c r="GF101" s="59">
        <f t="shared" si="104"/>
        <v>448.64727935823993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55.606278132709129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4.2014831898508952E-7</v>
      </c>
      <c r="GO101" s="21">
        <f t="shared" si="81"/>
        <v>55.606278552857447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298.09999999999957</v>
      </c>
      <c r="O102" s="13">
        <f>N102*VLOOKUP('Données projet'!$B$9,Paramètres!$A$1:$I$89,3,0)*VLOOKUP('Données projet'!$B$9,Paramètres!$A$1:$I$89,5,0)</f>
        <v>302.27339999999958</v>
      </c>
      <c r="P102" s="13">
        <f t="shared" si="87"/>
        <v>71.652845832409668</v>
      </c>
      <c r="Q102" s="20">
        <f t="shared" si="107"/>
        <v>651.25487815811277</v>
      </c>
      <c r="R102" s="59">
        <f t="shared" si="55"/>
        <v>944.58821149144615</v>
      </c>
      <c r="S102" s="59">
        <f ca="1">AVERAGE(OFFSET($R$3,0,0,'Données projet'!$E$9+1,1))-AVERAGE(OFFSET($H$3,0,0,'Données projet'!$E$9+1,1))</f>
        <v>475.52010215365254</v>
      </c>
      <c r="T102" s="59">
        <f t="shared" si="88"/>
        <v>273.91893734509262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36.009736035840127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5.4066459987251522E-8</v>
      </c>
      <c r="AC102" s="22">
        <f t="shared" si="57"/>
        <v>36.009736089906589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298.09999999999957</v>
      </c>
      <c r="AJ102" s="13">
        <f>AI102*VLOOKUP('Données projet'!$B$10,Paramètres!$A$1:$I$89,3,0)*VLOOKUP('Données projet'!$B$10,Paramètres!$A$1:$I$89,5,0)</f>
        <v>269.72087999999962</v>
      </c>
      <c r="AK102" s="13">
        <f t="shared" si="89"/>
        <v>64.790029413946883</v>
      </c>
      <c r="AL102" s="20">
        <f t="shared" si="58"/>
        <v>582.60650056262341</v>
      </c>
      <c r="AM102" s="59">
        <f t="shared" si="59"/>
        <v>875.93983389595678</v>
      </c>
      <c r="AN102" s="59">
        <f ca="1">AVERAGE(OFFSET($AM$3,0,0,'Données projet'!$E$10+1,1))-AVERAGE(OFFSET($H$3,0,0,'Données projet'!$E$10+1,1))</f>
        <v>428.8856275972966</v>
      </c>
      <c r="AO102" s="59">
        <f t="shared" si="90"/>
        <v>248.96498044443103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32.131764462749651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4.824391814247055E-8</v>
      </c>
      <c r="AX102" s="21">
        <f t="shared" si="60"/>
        <v>32.13176451099357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298.09999999999957</v>
      </c>
      <c r="BE102" s="13">
        <f>BD102*VLOOKUP('Données projet'!$B$11,Paramètres!$A$1:$I$89,3,0)*VLOOKUP('Données projet'!$B$11,Paramètres!$A$1:$I$89,5,0)</f>
        <v>251.11943999999968</v>
      </c>
      <c r="BF102" s="13">
        <f t="shared" si="91"/>
        <v>60.825589713796866</v>
      </c>
      <c r="BG102" s="20">
        <f t="shared" si="61"/>
        <v>543.30426008486222</v>
      </c>
      <c r="BH102" s="59">
        <f t="shared" si="62"/>
        <v>836.63759341819559</v>
      </c>
      <c r="BI102" s="59">
        <f ca="1">AVERAGE(OFFSET($BH$3,0,0,'Données projet'!$E$11+1,1))-AVERAGE(OFFSET($H$3,0,0,'Données projet'!$E$11+1,1))</f>
        <v>402.18557752041221</v>
      </c>
      <c r="BJ102" s="59">
        <f t="shared" si="92"/>
        <v>234.67565865251817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29.915780706697941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4.4916751374024313E-8</v>
      </c>
      <c r="BS102" s="22">
        <f t="shared" si="63"/>
        <v>29.915780751614694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-2.8421709430404007E-13</v>
      </c>
      <c r="BZ102" s="13">
        <f>BY102*VLOOKUP('Données projet'!$B$12,Paramètres!$A$1:$I$89,3,0)*VLOOKUP('Données projet'!$B$12,Paramètres!$A$1:$I$89,5,0)</f>
        <v>-2.4829205358400943E-13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383.46266660377637</v>
      </c>
      <c r="CE102" s="59">
        <f t="shared" si="94"/>
        <v>373.1287543230714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160.50288849653575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4.3103830142904032E-11</v>
      </c>
      <c r="CN102" s="22">
        <f t="shared" si="66"/>
        <v>160.50288849657886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</v>
      </c>
      <c r="CT102" s="12">
        <f>IF('Données projet'!$A$140&gt;35,CT101+CS102-DB101,IF(A102&lt;'Données projet'!$A$140,$CQ$205^A102,IF(A102='Données projet'!$A$140,'Données projet'!$B$140,CT101+CS102-DB101)))</f>
        <v>226.2999999999997</v>
      </c>
      <c r="CU102" s="17">
        <f>CT102*VLOOKUP('Données projet'!$B$13,Paramètres!$A$1:$I$89,3,0)*VLOOKUP('Données projet'!$B$13,Paramètres!$A$1:$I$89,5,0)</f>
        <v>257.71043999999966</v>
      </c>
      <c r="CV102" s="13">
        <f t="shared" si="95"/>
        <v>62.234085338028208</v>
      </c>
      <c r="CW102" s="20">
        <f t="shared" si="67"/>
        <v>557.23671496373186</v>
      </c>
      <c r="CX102" s="59">
        <f t="shared" si="68"/>
        <v>850.57004829706511</v>
      </c>
      <c r="CY102" s="59">
        <f ca="1">AVERAGE(OFFSET($CX$3,0,0,'Données projet'!$E$13+1,1))-AVERAGE(OFFSET($H$3,0,0,'Données projet'!$E$13+1,1))</f>
        <v>398.97653653651656</v>
      </c>
      <c r="CZ102" s="59">
        <f t="shared" si="96"/>
        <v>174.32967064896349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17.405550301673529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1.3062267716890911E-6</v>
      </c>
      <c r="DI102" s="22">
        <f t="shared" si="69"/>
        <v>17.4055516079003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4.9000000000000004</v>
      </c>
      <c r="DO102" s="12">
        <f>IF('Données projet'!$A$166&gt;35,DO101+DN102-DW101,IF(A102&lt;'Données projet'!$A$166,$DL$205^A102,IF(A102='Données projet'!$A$166,'Données projet'!$B$166,DO101+DN102-DW101)))</f>
        <v>298.09999999999957</v>
      </c>
      <c r="DP102" s="17">
        <f>DO102*VLOOKUP('Données projet'!$B$14,Paramètres!$A$1:$I$89,3,0)*VLOOKUP('Données projet'!$B$14,Paramètres!$A$1:$I$89,5,0)</f>
        <v>283.67195999999956</v>
      </c>
      <c r="DQ102" s="13">
        <f t="shared" si="97"/>
        <v>67.742410186409387</v>
      </c>
      <c r="DR102" s="20">
        <f t="shared" si="70"/>
        <v>612.04669474132891</v>
      </c>
      <c r="DS102" s="59">
        <f t="shared" si="71"/>
        <v>905.38002807466228</v>
      </c>
      <c r="DT102" s="59">
        <f ca="1">AVERAGE(OFFSET($DS$3,0,0,'Données projet'!$E$14+1,1))-AVERAGE(OFFSET($H$3,0,0,'Données projet'!$E$14+1,1))</f>
        <v>448.88533925504049</v>
      </c>
      <c r="DU102" s="59">
        <f t="shared" si="98"/>
        <v>259.66733848378163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33.793752279788428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5.0739293218805286E-8</v>
      </c>
      <c r="ED102" s="22">
        <f t="shared" si="72"/>
        <v>33.793752330527724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300.98794489079791</v>
      </c>
      <c r="EP102" s="59">
        <f t="shared" si="100"/>
        <v>444.94404092890767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54.014193122722048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2.9435577092972597E-7</v>
      </c>
      <c r="EY102" s="22">
        <f t="shared" si="75"/>
        <v>54.01419341707782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-2.8421709430404007E-13</v>
      </c>
      <c r="FF102" s="17">
        <f>FE102*VLOOKUP('Données projet'!$B$16,Paramètres!$A$1:$I$89,3,0)*VLOOKUP('Données projet'!$B$16,Paramètres!$A$1:$I$89,5,0)</f>
        <v>-2.3055690689943731E-13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358.75637627589799</v>
      </c>
      <c r="FK102" s="59">
        <f t="shared" si="102"/>
        <v>349.64821164483607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85.865859911680531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6.9554169594808576E-2</v>
      </c>
      <c r="FT102" s="22">
        <f t="shared" si="78"/>
        <v>85.93541408127534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303.49714356858993</v>
      </c>
      <c r="GF102" s="59">
        <f t="shared" si="104"/>
        <v>448.64727935823993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54.515872935007387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2.9708972545848546E-7</v>
      </c>
      <c r="GO102" s="21">
        <f t="shared" si="81"/>
        <v>54.515873232097114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302.99999999999955</v>
      </c>
      <c r="O103" s="13">
        <f>N103*VLOOKUP('Données projet'!$B$9,Paramètres!$A$1:$I$89,3,0)*VLOOKUP('Données projet'!$B$9,Paramètres!$A$1:$I$89,5,0)</f>
        <v>307.24199999999956</v>
      </c>
      <c r="P103" s="13">
        <f t="shared" si="87"/>
        <v>72.692550770207717</v>
      </c>
      <c r="Q103" s="20">
        <f t="shared" si="107"/>
        <v>661.71934259144439</v>
      </c>
      <c r="R103" s="59">
        <f t="shared" si="55"/>
        <v>955.05267592477776</v>
      </c>
      <c r="S103" s="59">
        <f ca="1">AVERAGE(OFFSET($R$3,0,0,'Données projet'!$E$9+1,1))-AVERAGE(OFFSET($H$3,0,0,'Données projet'!$E$9+1,1))</f>
        <v>475.52010215365254</v>
      </c>
      <c r="T103" s="59">
        <f t="shared" si="88"/>
        <v>273.91893734509262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42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35.303607075947539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3.8230760491736689E-8</v>
      </c>
      <c r="AC103" s="22">
        <f t="shared" si="57"/>
        <v>35.303607114178298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302.99999999999955</v>
      </c>
      <c r="AJ103" s="13">
        <f>AI103*VLOOKUP('Données projet'!$B$10,Paramètres!$A$1:$I$89,3,0)*VLOOKUP('Données projet'!$B$10,Paramètres!$A$1:$I$89,5,0)</f>
        <v>274.15439999999955</v>
      </c>
      <c r="AK103" s="13">
        <f t="shared" si="89"/>
        <v>65.730152764515779</v>
      </c>
      <c r="AL103" s="20">
        <f t="shared" si="58"/>
        <v>591.96559606486414</v>
      </c>
      <c r="AM103" s="59">
        <f t="shared" si="59"/>
        <v>885.29892939819752</v>
      </c>
      <c r="AN103" s="59">
        <f ca="1">AVERAGE(OFFSET($AM$3,0,0,'Données projet'!$E$10+1,1))-AVERAGE(OFFSET($H$3,0,0,'Données projet'!$E$10+1,1))</f>
        <v>428.8856275972966</v>
      </c>
      <c r="AO103" s="59">
        <f t="shared" si="90"/>
        <v>248.96498044443103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31.501680160076265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3.4113601669549633E-8</v>
      </c>
      <c r="AX103" s="21">
        <f t="shared" si="60"/>
        <v>31.501680194189866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302.99999999999955</v>
      </c>
      <c r="BE103" s="13">
        <f>BD103*VLOOKUP('Données projet'!$B$11,Paramètres!$A$1:$I$89,3,0)*VLOOKUP('Données projet'!$B$11,Paramètres!$A$1:$I$89,5,0)</f>
        <v>255.24719999999965</v>
      </c>
      <c r="BF103" s="13">
        <f t="shared" si="91"/>
        <v>61.708187819081161</v>
      </c>
      <c r="BG103" s="20">
        <f t="shared" si="61"/>
        <v>552.03063378489901</v>
      </c>
      <c r="BH103" s="59">
        <f t="shared" si="62"/>
        <v>845.36396711823227</v>
      </c>
      <c r="BI103" s="59">
        <f ca="1">AVERAGE(OFFSET($BH$3,0,0,'Données projet'!$E$11+1,1))-AVERAGE(OFFSET($H$3,0,0,'Données projet'!$E$11+1,1))</f>
        <v>402.18557752041221</v>
      </c>
      <c r="BJ103" s="59">
        <f t="shared" si="92"/>
        <v>234.67565865251817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29.329150493864102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3.1760939485442767E-8</v>
      </c>
      <c r="BS103" s="22">
        <f t="shared" si="63"/>
        <v>29.329150525625042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-2.8421709430404007E-13</v>
      </c>
      <c r="BZ103" s="13">
        <f>BY103*VLOOKUP('Données projet'!$B$12,Paramètres!$A$1:$I$89,3,0)*VLOOKUP('Données projet'!$B$12,Paramètres!$A$1:$I$89,5,0)</f>
        <v>-2.4829205358400943E-13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383.46266660377637</v>
      </c>
      <c r="CE103" s="59">
        <f t="shared" si="94"/>
        <v>373.1287543230714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157.35552475021413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3.0479010589160553E-11</v>
      </c>
      <c r="CN103" s="22">
        <f t="shared" si="66"/>
        <v>157.3555247502446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230</v>
      </c>
      <c r="CR103" s="12">
        <f>VLOOKUP(A103,'Données projet'!$A$139:$I$159,9,0)</f>
        <v>3.7</v>
      </c>
      <c r="CS103" s="12">
        <f t="array" ref="CS103">INDEX(CR:CR,MIN(IF(ISNUMBER(CR103:CR299),ROW(CR103:CR299),"")))</f>
        <v>3.7</v>
      </c>
      <c r="CT103" s="12">
        <f>IF('Données projet'!$A$140&gt;35,CT102+CS103-DB102,IF(A103&lt;'Données projet'!$A$140,$CQ$205^A103,IF(A103='Données projet'!$A$140,'Données projet'!$B$140,CT102+CS103-DB102)))</f>
        <v>229.99999999999969</v>
      </c>
      <c r="CU103" s="17">
        <f>CT103*VLOOKUP('Données projet'!$B$13,Paramètres!$A$1:$I$89,3,0)*VLOOKUP('Données projet'!$B$13,Paramètres!$A$1:$I$89,5,0)</f>
        <v>261.92399999999964</v>
      </c>
      <c r="CV103" s="13">
        <f t="shared" si="95"/>
        <v>63.132320859995531</v>
      </c>
      <c r="CW103" s="20">
        <f t="shared" si="67"/>
        <v>566.13975883115825</v>
      </c>
      <c r="CX103" s="59">
        <f t="shared" si="68"/>
        <v>859.47309216449162</v>
      </c>
      <c r="CY103" s="59">
        <f ca="1">AVERAGE(OFFSET($CX$3,0,0,'Données projet'!$E$13+1,1))-AVERAGE(OFFSET($H$3,0,0,'Données projet'!$E$13+1,1))</f>
        <v>398.97653653651656</v>
      </c>
      <c r="CZ103" s="59">
        <f t="shared" si="96"/>
        <v>174.32967064896349</v>
      </c>
      <c r="DA103" s="15">
        <f>IF(ISNA(VLOOKUP(A103,'Données projet'!$A$139:$I$159,3,0)),0,VLOOKUP(A103,'Données projet'!$A$139:$I$159,3,0))</f>
        <v>8</v>
      </c>
      <c r="DB103" s="15">
        <f>IF(ISNA(VLOOKUP(A103,'Données projet'!$A$139:$I$159,4,0)),0,VLOOKUP(A103,'Données projet'!$A$139:$I$159,4,0))</f>
        <v>28</v>
      </c>
      <c r="DC103" s="16">
        <f>IF(ISNA(VLOOKUP(A103,'Données projet'!$A$139:$I$159,5,0)),0%,VLOOKUP(A103,'Données projet'!$A$139:$I$159,5,0)*VLOOKUP('Données projet'!$B$13,Paramètres!$A$1:$I$89,7,0))</f>
        <v>0.43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32.221510481869089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9.2364180802876849E-7</v>
      </c>
      <c r="DI103" s="22">
        <f t="shared" si="69"/>
        <v>32.221511405510896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303</v>
      </c>
      <c r="DM103" s="12">
        <f>VLOOKUP(A103,'Données projet'!$A$165:$I$185,9,0)</f>
        <v>4.9000000000000004</v>
      </c>
      <c r="DN103" s="12">
        <f t="array" ref="DN103">INDEX(DM:DM,MIN(IF(ISNUMBER(DM103:DM299),ROW(DM103:DM299),"")))</f>
        <v>4.9000000000000004</v>
      </c>
      <c r="DO103" s="12">
        <f>IF('Données projet'!$A$166&gt;35,DO102+DN103-DW102,IF(A103&lt;'Données projet'!$A$166,$DL$205^A103,IF(A103='Données projet'!$A$166,'Données projet'!$B$166,DO102+DN103-DW102)))</f>
        <v>302.99999999999955</v>
      </c>
      <c r="DP103" s="17">
        <f>DO103*VLOOKUP('Données projet'!$B$14,Paramètres!$A$1:$I$89,3,0)*VLOOKUP('Données projet'!$B$14,Paramètres!$A$1:$I$89,5,0)</f>
        <v>288.33479999999957</v>
      </c>
      <c r="DQ103" s="13">
        <f t="shared" si="97"/>
        <v>68.725373494438841</v>
      </c>
      <c r="DR103" s="20">
        <f t="shared" si="70"/>
        <v>621.87980216948017</v>
      </c>
      <c r="DS103" s="59">
        <f t="shared" si="71"/>
        <v>915.21313550281343</v>
      </c>
      <c r="DT103" s="59">
        <f ca="1">AVERAGE(OFFSET($DS$3,0,0,'Données projet'!$E$14+1,1))-AVERAGE(OFFSET($H$3,0,0,'Données projet'!$E$14+1,1))</f>
        <v>448.88533925504049</v>
      </c>
      <c r="DU103" s="59">
        <f t="shared" si="98"/>
        <v>259.66733848378163</v>
      </c>
      <c r="DV103" s="15">
        <f>IF(ISNA(VLOOKUP(A103,'Données projet'!$A$165:$I$185,3,0)),0,VLOOKUP(A103,'Données projet'!$A$165:$I$185,3,0))</f>
        <v>9</v>
      </c>
      <c r="DW103" s="15">
        <f>IF(ISNA(VLOOKUP(A103,'Données projet'!$A$165:$I$185,4,0)),0,VLOOKUP(A103,'Données projet'!$A$165:$I$185,4,0))</f>
        <v>42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33.13107740973539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3.5878098307629823E-8</v>
      </c>
      <c r="ED103" s="22">
        <f t="shared" si="72"/>
        <v>33.131077445613485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300.98794489079791</v>
      </c>
      <c r="EP103" s="59">
        <f t="shared" si="100"/>
        <v>444.94404092890767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52.955007740990183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2.0814096170580325E-7</v>
      </c>
      <c r="EY103" s="22">
        <f t="shared" si="75"/>
        <v>52.955007949131144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-2.8421709430404007E-13</v>
      </c>
      <c r="FF103" s="17">
        <f>FE103*VLOOKUP('Données projet'!$B$16,Paramètres!$A$1:$I$89,3,0)*VLOOKUP('Données projet'!$B$16,Paramètres!$A$1:$I$89,5,0)</f>
        <v>-2.3055690689943731E-13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358.75637627589799</v>
      </c>
      <c r="FK103" s="59">
        <f t="shared" si="102"/>
        <v>349.64821164483607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84.182082771815615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4.9182224980288326E-2</v>
      </c>
      <c r="FT103" s="22">
        <f t="shared" si="78"/>
        <v>84.2312649967959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303.49714356858993</v>
      </c>
      <c r="GF103" s="59">
        <f t="shared" si="104"/>
        <v>448.64727935823993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53.446849918151081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2.1007415949254476E-7</v>
      </c>
      <c r="GO103" s="21">
        <f t="shared" si="81"/>
        <v>53.446850128225243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4.3</v>
      </c>
      <c r="N104" s="13">
        <f>IF('Données projet'!$A$36&gt;35,N103+M104-V103,IF(A104&lt;'Données projet'!$A$36,$K$205^A104,IF(A104='Données projet'!$A$36,'Données projet'!$B$36,N103+M104-V103)))</f>
        <v>265.29999999999956</v>
      </c>
      <c r="O104" s="13">
        <f>N104*VLOOKUP('Données projet'!$B$9,Paramètres!$A$1:$I$89,3,0)*VLOOKUP('Données projet'!$B$9,Paramètres!$A$1:$I$89,5,0)</f>
        <v>269.01419999999956</v>
      </c>
      <c r="P104" s="13">
        <f t="shared" si="87"/>
        <v>64.6400131310387</v>
      </c>
      <c r="Q104" s="20">
        <f t="shared" si="107"/>
        <v>581.11442120322488</v>
      </c>
      <c r="R104" s="59">
        <f t="shared" si="55"/>
        <v>874.44775453655825</v>
      </c>
      <c r="S104" s="59">
        <f ca="1">AVERAGE(OFFSET($R$3,0,0,'Données projet'!$E$9+1,1))-AVERAGE(OFFSET($H$3,0,0,'Données projet'!$E$9+1,1))</f>
        <v>475.52010215365254</v>
      </c>
      <c r="T104" s="59">
        <f t="shared" si="88"/>
        <v>273.91893734509262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34.611324874262309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2.7033229993625761E-8</v>
      </c>
      <c r="AC104" s="22">
        <f t="shared" si="57"/>
        <v>34.611324901295539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4.3</v>
      </c>
      <c r="AI104" s="13">
        <f>IF('Données projet'!$A$62&gt;35,AI103+AH104-AQ103,IF(A104&lt;'Données projet'!$A$62,$AF$205^A104,IF(A104='Données projet'!$A$62,'Données projet'!$B$62,AI103+AH104-AQ103)))</f>
        <v>265.29999999999956</v>
      </c>
      <c r="AJ104" s="13">
        <f>AI104*VLOOKUP('Données projet'!$B$10,Paramètres!$A$1:$I$89,3,0)*VLOOKUP('Données projet'!$B$10,Paramètres!$A$1:$I$89,5,0)</f>
        <v>240.04343999999961</v>
      </c>
      <c r="AK104" s="13">
        <f t="shared" si="89"/>
        <v>58.448876711378212</v>
      </c>
      <c r="AL104" s="20">
        <f t="shared" si="58"/>
        <v>519.87411827231642</v>
      </c>
      <c r="AM104" s="59">
        <f t="shared" si="59"/>
        <v>813.20745160564979</v>
      </c>
      <c r="AN104" s="59">
        <f ca="1">AVERAGE(OFFSET($AM$3,0,0,'Données projet'!$E$10+1,1))-AVERAGE(OFFSET($H$3,0,0,'Données projet'!$E$10+1,1))</f>
        <v>428.8856275972966</v>
      </c>
      <c r="AO104" s="59">
        <f t="shared" si="90"/>
        <v>248.96498044443103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30.883951426264829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2.4121959071235275E-8</v>
      </c>
      <c r="AX104" s="21">
        <f t="shared" si="60"/>
        <v>30.883951450386789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4.3</v>
      </c>
      <c r="BD104" s="12">
        <f>IF('Données projet'!$A$88&gt;35,BD103+BC104-BL103,IF(A104&lt;'Données projet'!$A$88,$BA$205^A104,IF(A104='Données projet'!$A$88,'Données projet'!$B$88,BD103+BC104-BL103)))</f>
        <v>265.29999999999956</v>
      </c>
      <c r="BE104" s="13">
        <f>BD104*VLOOKUP('Données projet'!$B$11,Paramètres!$A$1:$I$89,3,0)*VLOOKUP('Données projet'!$B$11,Paramètres!$A$1:$I$89,5,0)</f>
        <v>223.48871999999966</v>
      </c>
      <c r="BF104" s="13">
        <f t="shared" si="91"/>
        <v>54.872446057468387</v>
      </c>
      <c r="BG104" s="20">
        <f t="shared" si="61"/>
        <v>484.81236421675681</v>
      </c>
      <c r="BH104" s="59">
        <f t="shared" si="62"/>
        <v>778.14569755009006</v>
      </c>
      <c r="BI104" s="59">
        <f ca="1">AVERAGE(OFFSET($BH$3,0,0,'Données projet'!$E$11+1,1))-AVERAGE(OFFSET($H$3,0,0,'Données projet'!$E$11+1,1))</f>
        <v>402.18557752041221</v>
      </c>
      <c r="BJ104" s="59">
        <f t="shared" si="92"/>
        <v>234.67565865251817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28.754023741694834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2.2458375687012157E-8</v>
      </c>
      <c r="BS104" s="22">
        <f t="shared" si="63"/>
        <v>28.75402376415321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-2.8421709430404007E-13</v>
      </c>
      <c r="BZ104" s="13">
        <f>BY104*VLOOKUP('Données projet'!$B$12,Paramètres!$A$1:$I$89,3,0)*VLOOKUP('Données projet'!$B$12,Paramètres!$A$1:$I$89,5,0)</f>
        <v>-2.4829205358400943E-13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383.46266660377637</v>
      </c>
      <c r="CE104" s="59">
        <f t="shared" si="94"/>
        <v>373.1287543230714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154.26987888725554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2.1551915071452016E-11</v>
      </c>
      <c r="CN104" s="22">
        <f t="shared" si="66"/>
        <v>154.26987888727709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3.2</v>
      </c>
      <c r="CT104" s="12">
        <f>IF('Données projet'!$A$140&gt;35,CT103+CS104-DB103,IF(A104&lt;'Données projet'!$A$140,$CQ$205^A104,IF(A104='Données projet'!$A$140,'Données projet'!$B$140,CT103+CS104-DB103)))</f>
        <v>205.19999999999968</v>
      </c>
      <c r="CU104" s="17">
        <f>CT104*VLOOKUP('Données projet'!$B$13,Paramètres!$A$1:$I$89,3,0)*VLOOKUP('Données projet'!$B$13,Paramètres!$A$1:$I$89,5,0)</f>
        <v>233.68175999999963</v>
      </c>
      <c r="CV104" s="13">
        <f t="shared" si="95"/>
        <v>57.078026837098285</v>
      </c>
      <c r="CW104" s="20">
        <f t="shared" si="67"/>
        <v>506.40662874127889</v>
      </c>
      <c r="CX104" s="59">
        <f t="shared" si="68"/>
        <v>799.73996207461221</v>
      </c>
      <c r="CY104" s="59">
        <f ca="1">AVERAGE(OFFSET($CX$3,0,0,'Données projet'!$E$13+1,1))-AVERAGE(OFFSET($H$3,0,0,'Données projet'!$E$13+1,1))</f>
        <v>398.97653653651656</v>
      </c>
      <c r="CZ104" s="59">
        <f t="shared" si="96"/>
        <v>174.32967064896349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31.589666314500441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6.5311338584454553E-7</v>
      </c>
      <c r="DI104" s="22">
        <f t="shared" si="69"/>
        <v>31.589666967613827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4.3</v>
      </c>
      <c r="DO104" s="12">
        <f>IF('Données projet'!$A$166&gt;35,DO103+DN104-DW103,IF(A104&lt;'Données projet'!$A$166,$DL$205^A104,IF(A104='Données projet'!$A$166,'Données projet'!$B$166,DO103+DN104-DW103)))</f>
        <v>265.29999999999956</v>
      </c>
      <c r="DP104" s="17">
        <f>DO104*VLOOKUP('Données projet'!$B$14,Paramètres!$A$1:$I$89,3,0)*VLOOKUP('Données projet'!$B$14,Paramètres!$A$1:$I$89,5,0)</f>
        <v>252.45947999999956</v>
      </c>
      <c r="DQ104" s="13">
        <f t="shared" si="97"/>
        <v>61.112301027366577</v>
      </c>
      <c r="DR104" s="20">
        <f t="shared" si="70"/>
        <v>546.1375186226627</v>
      </c>
      <c r="DS104" s="59">
        <f t="shared" si="71"/>
        <v>839.47085195599607</v>
      </c>
      <c r="DT104" s="59">
        <f ca="1">AVERAGE(OFFSET($DS$3,0,0,'Données projet'!$E$14+1,1))-AVERAGE(OFFSET($H$3,0,0,'Données projet'!$E$14+1,1))</f>
        <v>448.88533925504049</v>
      </c>
      <c r="DU104" s="59">
        <f t="shared" si="98"/>
        <v>259.66733848378163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32.481397189692331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2.5369646609402643E-8</v>
      </c>
      <c r="ED104" s="22">
        <f t="shared" si="72"/>
        <v>32.481397215061975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300.98794489079791</v>
      </c>
      <c r="EP104" s="59">
        <f t="shared" si="100"/>
        <v>444.94404092890767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51.916592338554793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1.4717788546486299E-7</v>
      </c>
      <c r="EY104" s="22">
        <f t="shared" si="75"/>
        <v>51.916592485732679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-2.8421709430404007E-13</v>
      </c>
      <c r="FF104" s="17">
        <f>FE104*VLOOKUP('Données projet'!$B$16,Paramètres!$A$1:$I$89,3,0)*VLOOKUP('Données projet'!$B$16,Paramètres!$A$1:$I$89,5,0)</f>
        <v>-2.3055690689943731E-13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358.75637627589799</v>
      </c>
      <c r="FK104" s="59">
        <f t="shared" si="102"/>
        <v>349.64821164483607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82.531323474660809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3.4777084797404288E-2</v>
      </c>
      <c r="FT104" s="22">
        <f t="shared" si="78"/>
        <v>82.566100559458206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303.49714356858993</v>
      </c>
      <c r="GF104" s="59">
        <f t="shared" si="104"/>
        <v>448.64727935823993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52.398789790615666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1.4854486272924273E-7</v>
      </c>
      <c r="GO104" s="21">
        <f t="shared" si="81"/>
        <v>52.39878993916053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4.3</v>
      </c>
      <c r="N105" s="13">
        <f>IF('Données projet'!$A$36&gt;35,N104+M105-V104,IF(A105&lt;'Données projet'!$A$36,$K$205^A105,IF(A105='Données projet'!$A$36,'Données projet'!$B$36,N104+M105-V104)))</f>
        <v>269.59999999999957</v>
      </c>
      <c r="O105" s="13">
        <f>N105*VLOOKUP('Données projet'!$B$9,Paramètres!$A$1:$I$89,3,0)*VLOOKUP('Données projet'!$B$9,Paramètres!$A$1:$I$89,5,0)</f>
        <v>273.37439999999958</v>
      </c>
      <c r="P105" s="13">
        <f t="shared" si="87"/>
        <v>65.564883644654316</v>
      </c>
      <c r="Q105" s="20">
        <f t="shared" si="107"/>
        <v>590.31925234777214</v>
      </c>
      <c r="R105" s="59">
        <f t="shared" si="55"/>
        <v>883.65258568110539</v>
      </c>
      <c r="S105" s="59">
        <f ca="1">AVERAGE(OFFSET($R$3,0,0,'Données projet'!$E$9+1,1))-AVERAGE(OFFSET($H$3,0,0,'Données projet'!$E$9+1,1))</f>
        <v>475.52010215365254</v>
      </c>
      <c r="T105" s="59">
        <f t="shared" si="88"/>
        <v>273.91893734509262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33.932617904301679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1.9115380245868344E-8</v>
      </c>
      <c r="AC105" s="22">
        <f t="shared" si="57"/>
        <v>33.932617923417062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4.3</v>
      </c>
      <c r="AI105" s="13">
        <f>IF('Données projet'!$A$62&gt;35,AI104+AH105-AQ104,IF(A105&lt;'Données projet'!$A$62,$AF$205^A105,IF(A105='Données projet'!$A$62,'Données projet'!$B$62,AI104+AH105-AQ104)))</f>
        <v>269.59999999999957</v>
      </c>
      <c r="AJ105" s="13">
        <f>AI105*VLOOKUP('Données projet'!$B$10,Paramètres!$A$1:$I$89,3,0)*VLOOKUP('Données projet'!$B$10,Paramètres!$A$1:$I$89,5,0)</f>
        <v>243.9340799999996</v>
      </c>
      <c r="AK105" s="13">
        <f t="shared" si="89"/>
        <v>59.285164329617487</v>
      </c>
      <c r="AL105" s="20">
        <f t="shared" si="58"/>
        <v>528.10685054074975</v>
      </c>
      <c r="AM105" s="59">
        <f t="shared" si="59"/>
        <v>821.440183874083</v>
      </c>
      <c r="AN105" s="59">
        <f ca="1">AVERAGE(OFFSET($AM$3,0,0,'Données projet'!$E$10+1,1))-AVERAGE(OFFSET($H$3,0,0,'Données projet'!$E$10+1,1))</f>
        <v>428.8856275972966</v>
      </c>
      <c r="AO105" s="59">
        <f t="shared" si="90"/>
        <v>248.96498044443103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30.278335976146113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1.7056800834774816E-8</v>
      </c>
      <c r="AX105" s="21">
        <f t="shared" si="60"/>
        <v>30.278335993202916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4.3</v>
      </c>
      <c r="BD105" s="12">
        <f>IF('Données projet'!$A$88&gt;35,BD104+BC105-BL104,IF(A105&lt;'Données projet'!$A$88,$BA$205^A105,IF(A105='Données projet'!$A$88,'Données projet'!$B$88,BD104+BC105-BL104)))</f>
        <v>269.59999999999957</v>
      </c>
      <c r="BE105" s="13">
        <f>BD105*VLOOKUP('Données projet'!$B$11,Paramètres!$A$1:$I$89,3,0)*VLOOKUP('Données projet'!$B$11,Paramètres!$A$1:$I$89,5,0)</f>
        <v>227.11103999999966</v>
      </c>
      <c r="BF105" s="13">
        <f t="shared" si="91"/>
        <v>55.657562039199995</v>
      </c>
      <c r="BG105" s="20">
        <f t="shared" si="61"/>
        <v>492.48864855160605</v>
      </c>
      <c r="BH105" s="59">
        <f t="shared" si="62"/>
        <v>785.82198188493931</v>
      </c>
      <c r="BI105" s="59">
        <f ca="1">AVERAGE(OFFSET($BH$3,0,0,'Données projet'!$E$11+1,1))-AVERAGE(OFFSET($H$3,0,0,'Données projet'!$E$11+1,1))</f>
        <v>402.18557752041221</v>
      </c>
      <c r="BJ105" s="59">
        <f t="shared" si="92"/>
        <v>234.67565865251817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28.190174874342926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1.5880469742721384E-8</v>
      </c>
      <c r="BS105" s="22">
        <f t="shared" si="63"/>
        <v>28.190174890223396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-2.8421709430404007E-13</v>
      </c>
      <c r="BZ105" s="13">
        <f>BY105*VLOOKUP('Données projet'!$B$12,Paramètres!$A$1:$I$89,3,0)*VLOOKUP('Données projet'!$B$12,Paramètres!$A$1:$I$89,5,0)</f>
        <v>-2.4829205358400943E-13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383.46266660377637</v>
      </c>
      <c r="CE105" s="59">
        <f t="shared" si="94"/>
        <v>373.1287543230714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151.24474065761143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1.5239505294580276E-11</v>
      </c>
      <c r="CN105" s="22">
        <f t="shared" si="66"/>
        <v>151.24474065762666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3.2</v>
      </c>
      <c r="CT105" s="12">
        <f>IF('Données projet'!$A$140&gt;35,CT104+CS105-DB104,IF(A105&lt;'Données projet'!$A$140,$CQ$205^A105,IF(A105='Données projet'!$A$140,'Données projet'!$B$140,CT104+CS105-DB104)))</f>
        <v>208.39999999999966</v>
      </c>
      <c r="CU105" s="17">
        <f>CT105*VLOOKUP('Données projet'!$B$13,Paramètres!$A$1:$I$89,3,0)*VLOOKUP('Données projet'!$B$13,Paramètres!$A$1:$I$89,5,0)</f>
        <v>237.32591999999963</v>
      </c>
      <c r="CV105" s="13">
        <f t="shared" si="95"/>
        <v>57.863814499223309</v>
      </c>
      <c r="CW105" s="20">
        <f t="shared" si="67"/>
        <v>514.12212091947993</v>
      </c>
      <c r="CX105" s="59">
        <f t="shared" si="68"/>
        <v>807.4554542528133</v>
      </c>
      <c r="CY105" s="59">
        <f ca="1">AVERAGE(OFFSET($CX$3,0,0,'Données projet'!$E$13+1,1))-AVERAGE(OFFSET($H$3,0,0,'Données projet'!$E$13+1,1))</f>
        <v>398.97653653651656</v>
      </c>
      <c r="CZ105" s="59">
        <f t="shared" si="96"/>
        <v>174.32967064896349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30.970212225867002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4.6182090401438425E-7</v>
      </c>
      <c r="DI105" s="22">
        <f t="shared" si="69"/>
        <v>30.970212687687905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4.3</v>
      </c>
      <c r="DO105" s="12">
        <f>IF('Données projet'!$A$166&gt;35,DO104+DN105-DW104,IF(A105&lt;'Données projet'!$A$166,$DL$205^A105,IF(A105='Données projet'!$A$166,'Données projet'!$B$166,DO104+DN105-DW104)))</f>
        <v>269.59999999999957</v>
      </c>
      <c r="DP105" s="17">
        <f>DO105*VLOOKUP('Données projet'!$B$14,Paramètres!$A$1:$I$89,3,0)*VLOOKUP('Données projet'!$B$14,Paramètres!$A$1:$I$89,5,0)</f>
        <v>256.55135999999959</v>
      </c>
      <c r="DQ105" s="13">
        <f t="shared" si="97"/>
        <v>61.986696970400089</v>
      </c>
      <c r="DR105" s="20">
        <f t="shared" si="70"/>
        <v>554.78711589011277</v>
      </c>
      <c r="DS105" s="59">
        <f t="shared" si="71"/>
        <v>848.12044922344603</v>
      </c>
      <c r="DT105" s="59">
        <f ca="1">AVERAGE(OFFSET($DS$3,0,0,'Données projet'!$E$14+1,1))-AVERAGE(OFFSET($H$3,0,0,'Données projet'!$E$14+1,1))</f>
        <v>448.88533925504049</v>
      </c>
      <c r="DU105" s="59">
        <f t="shared" si="98"/>
        <v>259.66733848378163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31.844456802498506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1.7939049153814912E-8</v>
      </c>
      <c r="ED105" s="22">
        <f t="shared" si="72"/>
        <v>31.844456820437554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300.98794489079791</v>
      </c>
      <c r="EP105" s="59">
        <f t="shared" si="100"/>
        <v>444.94404092890767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50.898539628790303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1.0407048085290163E-7</v>
      </c>
      <c r="EY105" s="22">
        <f t="shared" si="75"/>
        <v>50.898539732860783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-2.8421709430404007E-13</v>
      </c>
      <c r="FF105" s="17">
        <f>FE105*VLOOKUP('Données projet'!$B$16,Paramètres!$A$1:$I$89,3,0)*VLOOKUP('Données projet'!$B$16,Paramètres!$A$1:$I$89,5,0)</f>
        <v>-2.3055690689943731E-13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358.75637627589799</v>
      </c>
      <c r="FK105" s="59">
        <f t="shared" si="102"/>
        <v>349.64821164483607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80.912934560459448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2.4591112490144163E-2</v>
      </c>
      <c r="FT105" s="22">
        <f t="shared" si="78"/>
        <v>80.93752567294959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303.49714356858993</v>
      </c>
      <c r="GF105" s="59">
        <f t="shared" si="104"/>
        <v>448.64727935823993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51.371281482927664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1.0503707974627238E-7</v>
      </c>
      <c r="GO105" s="21">
        <f t="shared" si="81"/>
        <v>51.371281587964745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4.3</v>
      </c>
      <c r="N106" s="13">
        <f>IF('Données projet'!$A$36&gt;35,N105+M106-V105,IF(A106&lt;'Données projet'!$A$36,$K$205^A106,IF(A106='Données projet'!$A$36,'Données projet'!$B$36,N105+M106-V105)))</f>
        <v>273.89999999999958</v>
      </c>
      <c r="O106" s="13">
        <f>N106*VLOOKUP('Données projet'!$B$9,Paramètres!$A$1:$I$89,3,0)*VLOOKUP('Données projet'!$B$9,Paramètres!$A$1:$I$89,5,0)</f>
        <v>277.7345999999996</v>
      </c>
      <c r="P106" s="13">
        <f t="shared" si="87"/>
        <v>66.488038626075962</v>
      </c>
      <c r="Q106" s="20">
        <f t="shared" si="107"/>
        <v>599.52109560708152</v>
      </c>
      <c r="R106" s="59">
        <f t="shared" si="55"/>
        <v>892.85442894041489</v>
      </c>
      <c r="S106" s="59">
        <f ca="1">AVERAGE(OFFSET($R$3,0,0,'Données projet'!$E$9+1,1))-AVERAGE(OFFSET($H$3,0,0,'Données projet'!$E$9+1,1))</f>
        <v>475.52010215365254</v>
      </c>
      <c r="T106" s="59">
        <f t="shared" si="88"/>
        <v>273.91893734509262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33.267219964051598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1.3516614996812881E-8</v>
      </c>
      <c r="AC106" s="22">
        <f t="shared" si="57"/>
        <v>33.26721997756821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4.3</v>
      </c>
      <c r="AI106" s="13">
        <f>IF('Données projet'!$A$62&gt;35,AI105+AH106-AQ105,IF(A106&lt;'Données projet'!$A$62,$AF$205^A106,IF(A106='Données projet'!$A$62,'Données projet'!$B$62,AI105+AH106-AQ105)))</f>
        <v>273.89999999999958</v>
      </c>
      <c r="AJ106" s="13">
        <f>AI106*VLOOKUP('Données projet'!$B$10,Paramètres!$A$1:$I$89,3,0)*VLOOKUP('Données projet'!$B$10,Paramètres!$A$1:$I$89,5,0)</f>
        <v>247.82471999999959</v>
      </c>
      <c r="AK106" s="13">
        <f t="shared" si="89"/>
        <v>60.119900727105978</v>
      </c>
      <c r="AL106" s="20">
        <f t="shared" si="58"/>
        <v>536.33688109970888</v>
      </c>
      <c r="AM106" s="59">
        <f t="shared" si="59"/>
        <v>829.67021443304225</v>
      </c>
      <c r="AN106" s="59">
        <f ca="1">AVERAGE(OFFSET($AM$3,0,0,'Données projet'!$E$10+1,1))-AVERAGE(OFFSET($H$3,0,0,'Données projet'!$E$10+1,1))</f>
        <v>428.8856275972966</v>
      </c>
      <c r="AO106" s="59">
        <f t="shared" si="90"/>
        <v>248.96498044443103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29.684596275615274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1.2060979535617638E-8</v>
      </c>
      <c r="AX106" s="21">
        <f t="shared" si="60"/>
        <v>29.684596287676253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4.3</v>
      </c>
      <c r="BD106" s="12">
        <f>IF('Données projet'!$A$88&gt;35,BD105+BC106-BL105,IF(A106&lt;'Données projet'!$A$88,$BA$205^A106,IF(A106='Données projet'!$A$88,'Données projet'!$B$88,BD105+BC106-BL105)))</f>
        <v>273.89999999999958</v>
      </c>
      <c r="BE106" s="13">
        <f>BD106*VLOOKUP('Données projet'!$B$11,Paramètres!$A$1:$I$89,3,0)*VLOOKUP('Données projet'!$B$11,Paramètres!$A$1:$I$89,5,0)</f>
        <v>230.73335999999966</v>
      </c>
      <c r="BF106" s="13">
        <f t="shared" si="91"/>
        <v>56.441221717889306</v>
      </c>
      <c r="BG106" s="20">
        <f t="shared" si="61"/>
        <v>500.1623964919898</v>
      </c>
      <c r="BH106" s="59">
        <f t="shared" si="62"/>
        <v>793.49572982532311</v>
      </c>
      <c r="BI106" s="59">
        <f ca="1">AVERAGE(OFFSET($BH$3,0,0,'Données projet'!$E$11+1,1))-AVERAGE(OFFSET($H$3,0,0,'Données projet'!$E$11+1,1))</f>
        <v>402.18557752041221</v>
      </c>
      <c r="BJ106" s="59">
        <f t="shared" si="92"/>
        <v>234.67565865251817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27.637382739365936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1.1229187843506078E-8</v>
      </c>
      <c r="BS106" s="22">
        <f t="shared" si="63"/>
        <v>27.637382750595123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-2.8421709430404007E-13</v>
      </c>
      <c r="BZ106" s="13">
        <f>BY106*VLOOKUP('Données projet'!$B$12,Paramètres!$A$1:$I$89,3,0)*VLOOKUP('Données projet'!$B$12,Paramètres!$A$1:$I$89,5,0)</f>
        <v>-2.4829205358400943E-13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383.46266660377637</v>
      </c>
      <c r="CE106" s="59">
        <f t="shared" si="94"/>
        <v>373.1287543230714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148.27892354349854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1.0775957535726008E-11</v>
      </c>
      <c r="CN106" s="22">
        <f t="shared" si="66"/>
        <v>148.27892354350931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3.2</v>
      </c>
      <c r="CT106" s="12">
        <f>IF('Données projet'!$A$140&gt;35,CT105+CS106-DB105,IF(A106&lt;'Données projet'!$A$140,$CQ$205^A106,IF(A106='Données projet'!$A$140,'Données projet'!$B$140,CT105+CS106-DB105)))</f>
        <v>211.59999999999965</v>
      </c>
      <c r="CU106" s="17">
        <f>CT106*VLOOKUP('Données projet'!$B$13,Paramètres!$A$1:$I$89,3,0)*VLOOKUP('Données projet'!$B$13,Paramètres!$A$1:$I$89,5,0)</f>
        <v>240.9700799999996</v>
      </c>
      <c r="CV106" s="13">
        <f t="shared" si="95"/>
        <v>58.648198893942265</v>
      </c>
      <c r="CW106" s="20">
        <f t="shared" si="67"/>
        <v>521.83516907361548</v>
      </c>
      <c r="CX106" s="59">
        <f t="shared" si="68"/>
        <v>815.16850240694885</v>
      </c>
      <c r="CY106" s="59">
        <f ca="1">AVERAGE(OFFSET($CX$3,0,0,'Données projet'!$E$13+1,1))-AVERAGE(OFFSET($H$3,0,0,'Données projet'!$E$13+1,1))</f>
        <v>398.97653653651656</v>
      </c>
      <c r="CZ106" s="59">
        <f t="shared" si="96"/>
        <v>174.32967064896349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30.36290525408198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3.2655669292227276E-7</v>
      </c>
      <c r="DI106" s="22">
        <f t="shared" si="69"/>
        <v>30.362905580638675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4.3</v>
      </c>
      <c r="DO106" s="12">
        <f>IF('Données projet'!$A$166&gt;35,DO105+DN106-DW105,IF(A106&lt;'Données projet'!$A$166,$DL$205^A106,IF(A106='Données projet'!$A$166,'Données projet'!$B$166,DO105+DN106-DW105)))</f>
        <v>273.89999999999958</v>
      </c>
      <c r="DP106" s="17">
        <f>DO106*VLOOKUP('Données projet'!$B$14,Paramètres!$A$1:$I$89,3,0)*VLOOKUP('Données projet'!$B$14,Paramètres!$A$1:$I$89,5,0)</f>
        <v>260.64323999999959</v>
      </c>
      <c r="DQ106" s="13">
        <f t="shared" si="97"/>
        <v>62.859471005968203</v>
      </c>
      <c r="DR106" s="20">
        <f t="shared" si="70"/>
        <v>563.43388833539382</v>
      </c>
      <c r="DS106" s="59">
        <f t="shared" si="71"/>
        <v>856.76722166872719</v>
      </c>
      <c r="DT106" s="59">
        <f ca="1">AVERAGE(OFFSET($DS$3,0,0,'Données projet'!$E$14+1,1))-AVERAGE(OFFSET($H$3,0,0,'Données projet'!$E$14+1,1))</f>
        <v>448.88533925504049</v>
      </c>
      <c r="DU106" s="59">
        <f t="shared" si="98"/>
        <v>259.66733848378163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31.220006427802279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1.2684823304701321E-8</v>
      </c>
      <c r="ED106" s="22">
        <f t="shared" si="72"/>
        <v>31.220006440487101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300.98794489079791</v>
      </c>
      <c r="EP106" s="59">
        <f t="shared" si="100"/>
        <v>444.94404092890767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49.900450311713456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7.3588942732431493E-8</v>
      </c>
      <c r="EY106" s="22">
        <f t="shared" si="75"/>
        <v>49.900450385302399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-2.8421709430404007E-13</v>
      </c>
      <c r="FF106" s="17">
        <f>FE106*VLOOKUP('Données projet'!$B$16,Paramètres!$A$1:$I$89,3,0)*VLOOKUP('Données projet'!$B$16,Paramètres!$A$1:$I$89,5,0)</f>
        <v>-2.3055690689943731E-13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358.75637627589799</v>
      </c>
      <c r="FK106" s="59">
        <f t="shared" si="102"/>
        <v>349.64821164483607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79.32628126574582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1.7388542398702144E-2</v>
      </c>
      <c r="FT106" s="22">
        <f t="shared" si="78"/>
        <v>79.343669808144526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303.49714356858993</v>
      </c>
      <c r="GF106" s="59">
        <f t="shared" si="104"/>
        <v>448.64727935823993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50.363921986435244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7.4272431364621366E-8</v>
      </c>
      <c r="GO106" s="21">
        <f t="shared" si="81"/>
        <v>50.363922060707672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4.3</v>
      </c>
      <c r="N107" s="13">
        <f>IF('Données projet'!$A$36&gt;35,N106+M107-V106,IF(A107&lt;'Données projet'!$A$36,$K$205^A107,IF(A107='Données projet'!$A$36,'Données projet'!$B$36,N106+M107-V106)))</f>
        <v>278.19999999999959</v>
      </c>
      <c r="O107" s="13">
        <f>N107*VLOOKUP('Données projet'!$B$9,Paramètres!$A$1:$I$89,3,0)*VLOOKUP('Données projet'!$B$9,Paramètres!$A$1:$I$89,5,0)</f>
        <v>282.09479999999957</v>
      </c>
      <c r="P107" s="13">
        <f t="shared" si="87"/>
        <v>67.409508117681739</v>
      </c>
      <c r="Q107" s="20">
        <f t="shared" si="107"/>
        <v>608.72000330496166</v>
      </c>
      <c r="R107" s="59">
        <f t="shared" si="55"/>
        <v>902.05333663829492</v>
      </c>
      <c r="S107" s="59">
        <f ca="1">AVERAGE(OFFSET($R$3,0,0,'Données projet'!$E$9+1,1))-AVERAGE(OFFSET($H$3,0,0,'Données projet'!$E$9+1,1))</f>
        <v>475.52010215365254</v>
      </c>
      <c r="T107" s="59">
        <f t="shared" si="88"/>
        <v>273.91893734509262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32.614870071557156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9.5576901229341722E-9</v>
      </c>
      <c r="AC107" s="22">
        <f t="shared" si="57"/>
        <v>32.614870081114844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4.3</v>
      </c>
      <c r="AI107" s="13">
        <f>IF('Données projet'!$A$62&gt;35,AI106+AH107-AQ106,IF(A107&lt;'Données projet'!$A$62,$AF$205^A107,IF(A107='Données projet'!$A$62,'Données projet'!$B$62,AI106+AH107-AQ106)))</f>
        <v>278.19999999999959</v>
      </c>
      <c r="AJ107" s="13">
        <f>AI107*VLOOKUP('Données projet'!$B$10,Paramètres!$A$1:$I$89,3,0)*VLOOKUP('Données projet'!$B$10,Paramètres!$A$1:$I$89,5,0)</f>
        <v>251.71535999999961</v>
      </c>
      <c r="AK107" s="13">
        <f t="shared" si="89"/>
        <v>60.953113068801763</v>
      </c>
      <c r="AL107" s="20">
        <f t="shared" si="58"/>
        <v>544.56425726149564</v>
      </c>
      <c r="AM107" s="59">
        <f t="shared" si="59"/>
        <v>837.8975905948289</v>
      </c>
      <c r="AN107" s="59">
        <f ca="1">AVERAGE(OFFSET($AM$3,0,0,'Données projet'!$E$10+1,1))-AVERAGE(OFFSET($H$3,0,0,'Données projet'!$E$10+1,1))</f>
        <v>428.8856275972966</v>
      </c>
      <c r="AO107" s="59">
        <f t="shared" si="90"/>
        <v>248.96498044443103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29.102499448466386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8.5284004173874082E-9</v>
      </c>
      <c r="AX107" s="21">
        <f t="shared" si="60"/>
        <v>29.102499456994785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4.3</v>
      </c>
      <c r="BD107" s="12">
        <f>IF('Données projet'!$A$88&gt;35,BD106+BC107-BL106,IF(A107&lt;'Données projet'!$A$88,$BA$205^A107,IF(A107='Données projet'!$A$88,'Données projet'!$B$88,BD106+BC107-BL106)))</f>
        <v>278.19999999999959</v>
      </c>
      <c r="BE107" s="13">
        <f>BD107*VLOOKUP('Données projet'!$B$11,Paramètres!$A$1:$I$89,3,0)*VLOOKUP('Données projet'!$B$11,Paramètres!$A$1:$I$89,5,0)</f>
        <v>234.35567999999967</v>
      </c>
      <c r="BF107" s="13">
        <f t="shared" si="91"/>
        <v>57.223450596296793</v>
      </c>
      <c r="BG107" s="20">
        <f t="shared" si="61"/>
        <v>507.83365245521628</v>
      </c>
      <c r="BH107" s="59">
        <f t="shared" si="62"/>
        <v>801.1669857885496</v>
      </c>
      <c r="BI107" s="59">
        <f ca="1">AVERAGE(OFFSET($BH$3,0,0,'Données projet'!$E$11+1,1))-AVERAGE(OFFSET($H$3,0,0,'Données projet'!$E$11+1,1))</f>
        <v>402.18557752041221</v>
      </c>
      <c r="BJ107" s="59">
        <f t="shared" si="92"/>
        <v>234.67565865251817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27.095430520985936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7.9402348713606918E-9</v>
      </c>
      <c r="BS107" s="22">
        <f t="shared" si="63"/>
        <v>27.095430528926169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-2.8421709430404007E-13</v>
      </c>
      <c r="BZ107" s="13">
        <f>BY107*VLOOKUP('Données projet'!$B$12,Paramètres!$A$1:$I$89,3,0)*VLOOKUP('Données projet'!$B$12,Paramètres!$A$1:$I$89,5,0)</f>
        <v>-2.4829205358400943E-13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383.46266660377637</v>
      </c>
      <c r="CE107" s="59">
        <f t="shared" si="94"/>
        <v>373.1287543230714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145.37126429402358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7.6197526472901382E-12</v>
      </c>
      <c r="CN107" s="22">
        <f t="shared" si="66"/>
        <v>145.37126429403119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3.2</v>
      </c>
      <c r="CT107" s="12">
        <f>IF('Données projet'!$A$140&gt;35,CT106+CS107-DB106,IF(A107&lt;'Données projet'!$A$140,$CQ$205^A107,IF(A107='Données projet'!$A$140,'Données projet'!$B$140,CT106+CS107-DB106)))</f>
        <v>214.79999999999964</v>
      </c>
      <c r="CU107" s="17">
        <f>CT107*VLOOKUP('Données projet'!$B$13,Paramètres!$A$1:$I$89,3,0)*VLOOKUP('Données projet'!$B$13,Paramètres!$A$1:$I$89,5,0)</f>
        <v>244.61423999999963</v>
      </c>
      <c r="CV107" s="13">
        <f t="shared" si="95"/>
        <v>59.431203693842548</v>
      </c>
      <c r="CW107" s="20">
        <f t="shared" si="67"/>
        <v>529.54581443344182</v>
      </c>
      <c r="CX107" s="59">
        <f t="shared" si="68"/>
        <v>822.87914776677508</v>
      </c>
      <c r="CY107" s="59">
        <f ca="1">AVERAGE(OFFSET($CX$3,0,0,'Données projet'!$E$13+1,1))-AVERAGE(OFFSET($H$3,0,0,'Données projet'!$E$13+1,1))</f>
        <v>398.97653653651656</v>
      </c>
      <c r="CZ107" s="59">
        <f t="shared" si="96"/>
        <v>174.32967064896349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29.767507201592984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2.3091045200719212E-7</v>
      </c>
      <c r="DI107" s="22">
        <f t="shared" si="69"/>
        <v>29.767507432503436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4.3</v>
      </c>
      <c r="DO107" s="12">
        <f>IF('Données projet'!$A$166&gt;35,DO106+DN107-DW106,IF(A107&lt;'Données projet'!$A$166,$DL$205^A107,IF(A107='Données projet'!$A$166,'Données projet'!$B$166,DO106+DN107-DW106)))</f>
        <v>278.19999999999959</v>
      </c>
      <c r="DP107" s="17">
        <f>DO107*VLOOKUP('Données projet'!$B$14,Paramètres!$A$1:$I$89,3,0)*VLOOKUP('Données projet'!$B$14,Paramètres!$A$1:$I$89,5,0)</f>
        <v>264.7351199999996</v>
      </c>
      <c r="DQ107" s="13">
        <f t="shared" si="97"/>
        <v>63.730651536893966</v>
      </c>
      <c r="DR107" s="20">
        <f t="shared" si="70"/>
        <v>572.07788542675621</v>
      </c>
      <c r="DS107" s="59">
        <f t="shared" si="71"/>
        <v>865.41121876008947</v>
      </c>
      <c r="DT107" s="59">
        <f ca="1">AVERAGE(OFFSET($DS$3,0,0,'Données projet'!$E$14+1,1))-AVERAGE(OFFSET($H$3,0,0,'Données projet'!$E$14+1,1))</f>
        <v>448.88533925504049</v>
      </c>
      <c r="DU107" s="59">
        <f t="shared" si="98"/>
        <v>259.66733848378163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30.607801144076724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8.9695245769074558E-9</v>
      </c>
      <c r="ED107" s="22">
        <f t="shared" si="72"/>
        <v>30.60780115304625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300.98794489079791</v>
      </c>
      <c r="EP107" s="59">
        <f t="shared" si="100"/>
        <v>444.94404092890767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48.921932917370114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5.2035240426450814E-8</v>
      </c>
      <c r="EY107" s="22">
        <f t="shared" si="75"/>
        <v>48.921932969405354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-2.8421709430404007E-13</v>
      </c>
      <c r="FF107" s="17">
        <f>FE107*VLOOKUP('Données projet'!$B$16,Paramètres!$A$1:$I$89,3,0)*VLOOKUP('Données projet'!$B$16,Paramètres!$A$1:$I$89,5,0)</f>
        <v>-2.3055690689943731E-13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358.75637627589799</v>
      </c>
      <c r="FK107" s="59">
        <f t="shared" si="102"/>
        <v>349.64821164483607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77.770741274378565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1.2295556245072082E-2</v>
      </c>
      <c r="FT107" s="22">
        <f t="shared" si="78"/>
        <v>77.783036830623644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303.49714356858993</v>
      </c>
      <c r="GF107" s="59">
        <f t="shared" si="104"/>
        <v>448.64727935823993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49.376316195240413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5.251853987313619E-8</v>
      </c>
      <c r="GO107" s="21">
        <f t="shared" si="81"/>
        <v>49.37631624775895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4.3</v>
      </c>
      <c r="N108" s="13">
        <f>IF('Données projet'!$A$36&gt;35,N107+M108-V107,IF(A108&lt;'Données projet'!$A$36,$K$205^A108,IF(A108='Données projet'!$A$36,'Données projet'!$B$36,N107+M108-V107)))</f>
        <v>282.4999999999996</v>
      </c>
      <c r="O108" s="13">
        <f>N108*VLOOKUP('Données projet'!$B$9,Paramètres!$A$1:$I$89,3,0)*VLOOKUP('Données projet'!$B$9,Paramètres!$A$1:$I$89,5,0)</f>
        <v>286.45499999999959</v>
      </c>
      <c r="P108" s="13">
        <f t="shared" si="87"/>
        <v>68.329321179865588</v>
      </c>
      <c r="Q108" s="20">
        <f t="shared" si="107"/>
        <v>617.91602605493176</v>
      </c>
      <c r="R108" s="59">
        <f t="shared" si="55"/>
        <v>911.24935938826502</v>
      </c>
      <c r="S108" s="59">
        <f ca="1">AVERAGE(OFFSET($R$3,0,0,'Données projet'!$E$9+1,1))-AVERAGE(OFFSET($H$3,0,0,'Données projet'!$E$9+1,1))</f>
        <v>475.52010215365254</v>
      </c>
      <c r="T108" s="59">
        <f t="shared" si="88"/>
        <v>273.91893734509262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31.975312362560384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6.7583074984064403E-9</v>
      </c>
      <c r="AC108" s="22">
        <f t="shared" si="57"/>
        <v>31.97531236931869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4.3</v>
      </c>
      <c r="AI108" s="13">
        <f>IF('Données projet'!$A$62&gt;35,AI107+AH108-AQ107,IF(A108&lt;'Données projet'!$A$62,$AF$205^A108,IF(A108='Données projet'!$A$62,'Données projet'!$B$62,AI107+AH108-AQ107)))</f>
        <v>282.4999999999996</v>
      </c>
      <c r="AJ108" s="13">
        <f>AI108*VLOOKUP('Données projet'!$B$10,Paramètres!$A$1:$I$89,3,0)*VLOOKUP('Données projet'!$B$10,Paramètres!$A$1:$I$89,5,0)</f>
        <v>255.60599999999965</v>
      </c>
      <c r="AK108" s="13">
        <f t="shared" si="89"/>
        <v>61.784827631732249</v>
      </c>
      <c r="AL108" s="20">
        <f t="shared" si="58"/>
        <v>552.789024791933</v>
      </c>
      <c r="AM108" s="59">
        <f t="shared" si="59"/>
        <v>846.12235812526637</v>
      </c>
      <c r="AN108" s="59">
        <f ca="1">AVERAGE(OFFSET($AM$3,0,0,'Données projet'!$E$10+1,1))-AVERAGE(OFFSET($H$3,0,0,'Données projet'!$E$10+1,1))</f>
        <v>428.8856275972966</v>
      </c>
      <c r="AO108" s="59">
        <f t="shared" si="90"/>
        <v>248.96498044443103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28.531817185053882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6.0304897678088188E-9</v>
      </c>
      <c r="AX108" s="21">
        <f t="shared" si="60"/>
        <v>28.531817191084372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4.3</v>
      </c>
      <c r="BD108" s="12">
        <f>IF('Données projet'!$A$88&gt;35,BD107+BC108-BL107,IF(A108&lt;'Données projet'!$A$88,$BA$205^A108,IF(A108='Données projet'!$A$88,'Données projet'!$B$88,BD107+BC108-BL107)))</f>
        <v>282.4999999999996</v>
      </c>
      <c r="BE108" s="13">
        <f>BD108*VLOOKUP('Données projet'!$B$11,Paramètres!$A$1:$I$89,3,0)*VLOOKUP('Données projet'!$B$11,Paramètres!$A$1:$I$89,5,0)</f>
        <v>237.97799999999967</v>
      </c>
      <c r="BF108" s="13">
        <f t="shared" si="91"/>
        <v>58.004273343583783</v>
      </c>
      <c r="BG108" s="20">
        <f t="shared" si="61"/>
        <v>515.5024594067412</v>
      </c>
      <c r="BH108" s="59">
        <f t="shared" si="62"/>
        <v>808.83579274007457</v>
      </c>
      <c r="BI108" s="59">
        <f ca="1">AVERAGE(OFFSET($BH$3,0,0,'Données projet'!$E$11+1,1))-AVERAGE(OFFSET($H$3,0,0,'Données projet'!$E$11+1,1))</f>
        <v>402.18557752041221</v>
      </c>
      <c r="BJ108" s="59">
        <f t="shared" si="92"/>
        <v>234.67565865251817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26.564105655050156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5.6145939217530392E-9</v>
      </c>
      <c r="BS108" s="22">
        <f t="shared" si="63"/>
        <v>26.564105660664751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-2.8421709430404007E-13</v>
      </c>
      <c r="BZ108" s="13">
        <f>BY108*VLOOKUP('Données projet'!$B$12,Paramètres!$A$1:$I$89,3,0)*VLOOKUP('Données projet'!$B$12,Paramètres!$A$1:$I$89,5,0)</f>
        <v>-2.4829205358400943E-13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383.46266660377637</v>
      </c>
      <c r="CE108" s="59">
        <f t="shared" si="94"/>
        <v>373.1287543230714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142.52062246893379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5.387978767863004E-12</v>
      </c>
      <c r="CN108" s="22">
        <f t="shared" si="66"/>
        <v>142.52062246893919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3.2</v>
      </c>
      <c r="CT108" s="12">
        <f>IF('Données projet'!$A$140&gt;35,CT107+CS108-DB107,IF(A108&lt;'Données projet'!$A$140,$CQ$205^A108,IF(A108='Données projet'!$A$140,'Données projet'!$B$140,CT107+CS108-DB107)))</f>
        <v>217.99999999999963</v>
      </c>
      <c r="CU108" s="17">
        <f>CT108*VLOOKUP('Données projet'!$B$13,Paramètres!$A$1:$I$89,3,0)*VLOOKUP('Données projet'!$B$13,Paramètres!$A$1:$I$89,5,0)</f>
        <v>248.2583999999996</v>
      </c>
      <c r="CV108" s="13">
        <f t="shared" si="95"/>
        <v>60.212851825697193</v>
      </c>
      <c r="CW108" s="20">
        <f t="shared" si="67"/>
        <v>537.25409692975529</v>
      </c>
      <c r="CX108" s="59">
        <f t="shared" si="68"/>
        <v>830.58743026308866</v>
      </c>
      <c r="CY108" s="59">
        <f ca="1">AVERAGE(OFFSET($CX$3,0,0,'Données projet'!$E$13+1,1))-AVERAGE(OFFSET($H$3,0,0,'Données projet'!$E$13+1,1))</f>
        <v>398.97653653651656</v>
      </c>
      <c r="CZ108" s="59">
        <f t="shared" si="96"/>
        <v>174.32967064896349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29.183784541756346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1.6327834646113638E-7</v>
      </c>
      <c r="DI108" s="22">
        <f t="shared" si="69"/>
        <v>29.183784705034693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4.3</v>
      </c>
      <c r="DO108" s="12">
        <f>IF('Données projet'!$A$166&gt;35,DO107+DN108-DW107,IF(A108&lt;'Données projet'!$A$166,$DL$205^A108,IF(A108='Données projet'!$A$166,'Données projet'!$B$166,DO107+DN108-DW107)))</f>
        <v>282.4999999999996</v>
      </c>
      <c r="DP108" s="17">
        <f>DO108*VLOOKUP('Données projet'!$B$14,Paramètres!$A$1:$I$89,3,0)*VLOOKUP('Données projet'!$B$14,Paramètres!$A$1:$I$89,5,0)</f>
        <v>268.82699999999966</v>
      </c>
      <c r="DQ108" s="13">
        <f t="shared" si="97"/>
        <v>64.600266037607852</v>
      </c>
      <c r="DR108" s="20">
        <f t="shared" si="70"/>
        <v>580.71915501549972</v>
      </c>
      <c r="DS108" s="59">
        <f t="shared" si="71"/>
        <v>874.05248834883309</v>
      </c>
      <c r="DT108" s="59">
        <f ca="1">AVERAGE(OFFSET($DS$3,0,0,'Données projet'!$E$14+1,1))-AVERAGE(OFFSET($H$3,0,0,'Données projet'!$E$14+1,1))</f>
        <v>448.88533925504049</v>
      </c>
      <c r="DU108" s="59">
        <f t="shared" si="98"/>
        <v>259.66733848378163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30.007600832556676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6.3424116523506607E-9</v>
      </c>
      <c r="ED108" s="22">
        <f t="shared" si="72"/>
        <v>30.007600838899087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300.98794489079791</v>
      </c>
      <c r="EP108" s="59">
        <f t="shared" si="100"/>
        <v>444.94404092890767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47.962603652293168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3.6794471366215747E-8</v>
      </c>
      <c r="EY108" s="22">
        <f t="shared" si="75"/>
        <v>47.962603689087636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-2.8421709430404007E-13</v>
      </c>
      <c r="FF108" s="17">
        <f>FE108*VLOOKUP('Données projet'!$B$16,Paramètres!$A$1:$I$89,3,0)*VLOOKUP('Données projet'!$B$16,Paramètres!$A$1:$I$89,5,0)</f>
        <v>-2.3055690689943731E-13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358.75637627589799</v>
      </c>
      <c r="FK108" s="59">
        <f t="shared" si="102"/>
        <v>349.64821164483607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76.245704473456314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8.6942711993510721E-3</v>
      </c>
      <c r="FT108" s="22">
        <f t="shared" si="78"/>
        <v>76.25439874465566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303.49714356858993</v>
      </c>
      <c r="GF108" s="59">
        <f t="shared" si="104"/>
        <v>448.64727935823993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48.408076751230865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3.7136215682310683E-8</v>
      </c>
      <c r="GO108" s="21">
        <f t="shared" si="81"/>
        <v>48.408076788367083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4.3</v>
      </c>
      <c r="N109" s="13">
        <f>IF('Données projet'!$A$36&gt;35,N108+M109-V108,IF(A109&lt;'Données projet'!$A$36,$K$205^A109,IF(A109='Données projet'!$A$36,'Données projet'!$B$36,N108+M109-V108)))</f>
        <v>286.79999999999961</v>
      </c>
      <c r="O109" s="13">
        <f>N109*VLOOKUP('Données projet'!$B$9,Paramètres!$A$1:$I$89,3,0)*VLOOKUP('Données projet'!$B$9,Paramètres!$A$1:$I$89,5,0)</f>
        <v>290.81519999999966</v>
      </c>
      <c r="P109" s="13">
        <f t="shared" si="87"/>
        <v>69.247505937584592</v>
      </c>
      <c r="Q109" s="20">
        <f t="shared" si="107"/>
        <v>627.10921284129256</v>
      </c>
      <c r="R109" s="59">
        <f t="shared" si="55"/>
        <v>920.44254617462593</v>
      </c>
      <c r="S109" s="59">
        <f ca="1">AVERAGE(OFFSET($R$3,0,0,'Données projet'!$E$9+1,1))-AVERAGE(OFFSET($H$3,0,0,'Données projet'!$E$9+1,1))</f>
        <v>475.52010215365254</v>
      </c>
      <c r="T109" s="59">
        <f t="shared" si="88"/>
        <v>273.91893734509262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31.348295990145353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4.7788450614670861E-9</v>
      </c>
      <c r="AC109" s="22">
        <f t="shared" si="57"/>
        <v>31.348295994924197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4.3</v>
      </c>
      <c r="AI109" s="13">
        <f>IF('Données projet'!$A$62&gt;35,AI108+AH109-AQ108,IF(A109&lt;'Données projet'!$A$62,$AF$205^A109,IF(A109='Données projet'!$A$62,'Données projet'!$B$62,AI108+AH109-AQ108)))</f>
        <v>286.79999999999961</v>
      </c>
      <c r="AJ109" s="13">
        <f>AI109*VLOOKUP('Données projet'!$B$10,Paramètres!$A$1:$I$89,3,0)*VLOOKUP('Données projet'!$B$10,Paramètres!$A$1:$I$89,5,0)</f>
        <v>259.49663999999967</v>
      </c>
      <c r="AK109" s="13">
        <f t="shared" si="89"/>
        <v>62.615069847082474</v>
      </c>
      <c r="AL109" s="20">
        <f t="shared" si="58"/>
        <v>561.01122798366794</v>
      </c>
      <c r="AM109" s="59">
        <f t="shared" si="59"/>
        <v>854.34456131700131</v>
      </c>
      <c r="AN109" s="59">
        <f ca="1">AVERAGE(OFFSET($AM$3,0,0,'Données projet'!$E$10+1,1))-AVERAGE(OFFSET($H$3,0,0,'Données projet'!$E$10+1,1))</f>
        <v>428.8856275972966</v>
      </c>
      <c r="AO109" s="59">
        <f t="shared" si="90"/>
        <v>248.96498044443103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27.972325652745084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4.2642002086937041E-9</v>
      </c>
      <c r="AX109" s="21">
        <f t="shared" si="60"/>
        <v>27.972325657009286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4.3</v>
      </c>
      <c r="BD109" s="12">
        <f>IF('Données projet'!$A$88&gt;35,BD108+BC109-BL108,IF(A109&lt;'Données projet'!$A$88,$BA$205^A109,IF(A109='Données projet'!$A$88,'Données projet'!$B$88,BD108+BC109-BL108)))</f>
        <v>286.79999999999961</v>
      </c>
      <c r="BE109" s="13">
        <f>BD109*VLOOKUP('Données projet'!$B$11,Paramètres!$A$1:$I$89,3,0)*VLOOKUP('Données projet'!$B$11,Paramètres!$A$1:$I$89,5,0)</f>
        <v>241.60031999999973</v>
      </c>
      <c r="BF109" s="13">
        <f t="shared" si="91"/>
        <v>58.783713834825413</v>
      </c>
      <c r="BG109" s="20">
        <f t="shared" si="61"/>
        <v>523.16885892898711</v>
      </c>
      <c r="BH109" s="59">
        <f t="shared" si="62"/>
        <v>816.50219226232048</v>
      </c>
      <c r="BI109" s="59">
        <f ca="1">AVERAGE(OFFSET($BH$3,0,0,'Données projet'!$E$11+1,1))-AVERAGE(OFFSET($H$3,0,0,'Données projet'!$E$11+1,1))</f>
        <v>402.18557752041221</v>
      </c>
      <c r="BJ109" s="59">
        <f t="shared" si="92"/>
        <v>234.67565865251817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26.043199745659209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3.9701174356803459E-9</v>
      </c>
      <c r="BS109" s="22">
        <f t="shared" si="63"/>
        <v>26.043199749629327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-2.8421709430404007E-13</v>
      </c>
      <c r="BZ109" s="13">
        <f>BY109*VLOOKUP('Données projet'!$B$12,Paramètres!$A$1:$I$89,3,0)*VLOOKUP('Données projet'!$B$12,Paramètres!$A$1:$I$89,5,0)</f>
        <v>-2.4829205358400943E-13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383.46266660377637</v>
      </c>
      <c r="CE109" s="59">
        <f t="shared" si="94"/>
        <v>373.1287543230714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139.72587999131417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3.8098763236450691E-12</v>
      </c>
      <c r="CN109" s="22">
        <f t="shared" si="66"/>
        <v>139.72587999131798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3.2</v>
      </c>
      <c r="CT109" s="12">
        <f>IF('Données projet'!$A$140&gt;35,CT108+CS109-DB108,IF(A109&lt;'Données projet'!$A$140,$CQ$205^A109,IF(A109='Données projet'!$A$140,'Données projet'!$B$140,CT108+CS109-DB108)))</f>
        <v>221.19999999999962</v>
      </c>
      <c r="CU109" s="17">
        <f>CT109*VLOOKUP('Données projet'!$B$13,Paramètres!$A$1:$I$89,3,0)*VLOOKUP('Données projet'!$B$13,Paramètres!$A$1:$I$89,5,0)</f>
        <v>251.90255999999957</v>
      </c>
      <c r="CV109" s="13">
        <f t="shared" si="95"/>
        <v>60.993165504558611</v>
      </c>
      <c r="CW109" s="20">
        <f t="shared" si="67"/>
        <v>544.96005525377211</v>
      </c>
      <c r="CX109" s="59">
        <f t="shared" si="68"/>
        <v>838.29338858710548</v>
      </c>
      <c r="CY109" s="59">
        <f ca="1">AVERAGE(OFFSET($CX$3,0,0,'Données projet'!$E$13+1,1))-AVERAGE(OFFSET($H$3,0,0,'Données projet'!$E$13+1,1))</f>
        <v>398.97653653651656</v>
      </c>
      <c r="CZ109" s="59">
        <f t="shared" si="96"/>
        <v>174.32967064896349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28.611508327243435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1.1545522600359606E-7</v>
      </c>
      <c r="DI109" s="22">
        <f t="shared" si="69"/>
        <v>28.611508442698661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4.3</v>
      </c>
      <c r="DO109" s="12">
        <f>IF('Données projet'!$A$166&gt;35,DO108+DN109-DW108,IF(A109&lt;'Données projet'!$A$166,$DL$205^A109,IF(A109='Données projet'!$A$166,'Données projet'!$B$166,DO108+DN109-DW108)))</f>
        <v>286.79999999999961</v>
      </c>
      <c r="DP109" s="17">
        <f>DO109*VLOOKUP('Données projet'!$B$14,Paramètres!$A$1:$I$89,3,0)*VLOOKUP('Données projet'!$B$14,Paramètres!$A$1:$I$89,5,0)</f>
        <v>272.9188799999996</v>
      </c>
      <c r="DQ109" s="13">
        <f t="shared" si="97"/>
        <v>65.468341098154454</v>
      </c>
      <c r="DR109" s="20">
        <f t="shared" si="70"/>
        <v>589.35774341261833</v>
      </c>
      <c r="DS109" s="59">
        <f t="shared" si="71"/>
        <v>882.6910767459517</v>
      </c>
      <c r="DT109" s="59">
        <f ca="1">AVERAGE(OFFSET($DS$3,0,0,'Données projet'!$E$14+1,1))-AVERAGE(OFFSET($H$3,0,0,'Données projet'!$E$14+1,1))</f>
        <v>448.88533925504049</v>
      </c>
      <c r="DU109" s="59">
        <f t="shared" si="98"/>
        <v>259.66733848378163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29.419170083059495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4.4847622884537279E-9</v>
      </c>
      <c r="ED109" s="22">
        <f t="shared" si="72"/>
        <v>29.419170087544256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300.98794489079791</v>
      </c>
      <c r="EP109" s="59">
        <f t="shared" si="100"/>
        <v>444.94404092890767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47.022086248971306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2.6017620213225407E-8</v>
      </c>
      <c r="EY109" s="22">
        <f t="shared" si="75"/>
        <v>47.022086274988929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-2.8421709430404007E-13</v>
      </c>
      <c r="FF109" s="17">
        <f>FE109*VLOOKUP('Données projet'!$B$16,Paramètres!$A$1:$I$89,3,0)*VLOOKUP('Données projet'!$B$16,Paramètres!$A$1:$I$89,5,0)</f>
        <v>-2.3055690689943731E-13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358.75637627589799</v>
      </c>
      <c r="FK109" s="59">
        <f t="shared" si="102"/>
        <v>349.64821164483607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74.750572714019555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6.1477781225360408E-3</v>
      </c>
      <c r="FT109" s="22">
        <f t="shared" si="78"/>
        <v>74.756720492142094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303.49714356858993</v>
      </c>
      <c r="GF109" s="59">
        <f t="shared" si="104"/>
        <v>448.64727935823993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47.458823892150598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2.6259269936568095E-8</v>
      </c>
      <c r="GO109" s="21">
        <f t="shared" si="81"/>
        <v>47.45882391840987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4.3</v>
      </c>
      <c r="N110" s="13">
        <f>IF('Données projet'!$A$36&gt;35,N109+M110-V109,IF(A110&lt;'Données projet'!$A$36,$K$205^A110,IF(A110='Données projet'!$A$36,'Données projet'!$B$36,N109+M110-V109)))</f>
        <v>291.09999999999962</v>
      </c>
      <c r="O110" s="13">
        <f>N110*VLOOKUP('Données projet'!$B$9,Paramètres!$A$1:$I$89,3,0)*VLOOKUP('Données projet'!$B$9,Paramètres!$A$1:$I$89,5,0)</f>
        <v>295.17539999999968</v>
      </c>
      <c r="P110" s="13">
        <f t="shared" si="87"/>
        <v>70.164089624034233</v>
      </c>
      <c r="Q110" s="20">
        <f t="shared" si="107"/>
        <v>636.2996110951924</v>
      </c>
      <c r="R110" s="59">
        <f t="shared" si="55"/>
        <v>929.63294442852566</v>
      </c>
      <c r="S110" s="59">
        <f ca="1">AVERAGE(OFFSET($R$3,0,0,'Données projet'!$E$9+1,1))-AVERAGE(OFFSET($H$3,0,0,'Données projet'!$E$9+1,1))</f>
        <v>475.52010215365254</v>
      </c>
      <c r="T110" s="59">
        <f t="shared" si="88"/>
        <v>273.91893734509262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30.733575026351158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3.3791537492032202E-9</v>
      </c>
      <c r="AC110" s="22">
        <f t="shared" si="57"/>
        <v>30.733575029730311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4.3</v>
      </c>
      <c r="AI110" s="13">
        <f>IF('Données projet'!$A$62&gt;35,AI109+AH110-AQ109,IF(A110&lt;'Données projet'!$A$62,$AF$205^A110,IF(A110='Données projet'!$A$62,'Données projet'!$B$62,AI109+AH110-AQ109)))</f>
        <v>291.09999999999962</v>
      </c>
      <c r="AJ110" s="13">
        <f>AI110*VLOOKUP('Données projet'!$B$10,Paramètres!$A$1:$I$89,3,0)*VLOOKUP('Données projet'!$B$10,Paramètres!$A$1:$I$89,5,0)</f>
        <v>263.38727999999963</v>
      </c>
      <c r="AK110" s="13">
        <f t="shared" si="89"/>
        <v>63.443864339688076</v>
      </c>
      <c r="AL110" s="20">
        <f t="shared" si="58"/>
        <v>569.23090972495606</v>
      </c>
      <c r="AM110" s="59">
        <f t="shared" si="59"/>
        <v>862.56424305828932</v>
      </c>
      <c r="AN110" s="59">
        <f ca="1">AVERAGE(OFFSET($AM$3,0,0,'Données projet'!$E$10+1,1))-AVERAGE(OFFSET($H$3,0,0,'Données projet'!$E$10+1,1))</f>
        <v>428.8856275972966</v>
      </c>
      <c r="AO110" s="59">
        <f t="shared" si="90"/>
        <v>248.96498044443103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27.423805408128725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3.0152448839044094E-9</v>
      </c>
      <c r="AX110" s="21">
        <f t="shared" si="60"/>
        <v>27.42380541114397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4.3</v>
      </c>
      <c r="BD110" s="12">
        <f>IF('Données projet'!$A$88&gt;35,BD109+BC110-BL109,IF(A110&lt;'Données projet'!$A$88,$BA$205^A110,IF(A110='Données projet'!$A$88,'Données projet'!$B$88,BD109+BC110-BL109)))</f>
        <v>291.09999999999962</v>
      </c>
      <c r="BE110" s="13">
        <f>BD110*VLOOKUP('Données projet'!$B$11,Paramètres!$A$1:$I$89,3,0)*VLOOKUP('Données projet'!$B$11,Paramètres!$A$1:$I$89,5,0)</f>
        <v>245.22263999999973</v>
      </c>
      <c r="BF110" s="13">
        <f t="shared" si="91"/>
        <v>59.561795188087331</v>
      </c>
      <c r="BG110" s="20">
        <f t="shared" si="61"/>
        <v>530.83289128591832</v>
      </c>
      <c r="BH110" s="59">
        <f t="shared" si="62"/>
        <v>824.16622461925158</v>
      </c>
      <c r="BI110" s="59">
        <f ca="1">AVERAGE(OFFSET($BH$3,0,0,'Données projet'!$E$11+1,1))-AVERAGE(OFFSET($H$3,0,0,'Données projet'!$E$11+1,1))</f>
        <v>402.18557752041221</v>
      </c>
      <c r="BJ110" s="59">
        <f t="shared" si="92"/>
        <v>234.67565865251817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25.532508483430185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2.8072969608765196E-9</v>
      </c>
      <c r="BS110" s="22">
        <f t="shared" si="63"/>
        <v>25.532508486237482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-2.8421709430404007E-13</v>
      </c>
      <c r="BZ110" s="13">
        <f>BY110*VLOOKUP('Données projet'!$B$12,Paramètres!$A$1:$I$89,3,0)*VLOOKUP('Données projet'!$B$12,Paramètres!$A$1:$I$89,5,0)</f>
        <v>-2.4829205358400943E-13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383.46266660377637</v>
      </c>
      <c r="CE110" s="59">
        <f t="shared" si="94"/>
        <v>373.1287543230714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136.98594070905608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2.693989383931502E-12</v>
      </c>
      <c r="CN110" s="22">
        <f t="shared" si="66"/>
        <v>136.98594070905878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3.2</v>
      </c>
      <c r="CT110" s="12">
        <f>IF('Données projet'!$A$140&gt;35,CT109+CS110-DB109,IF(A110&lt;'Données projet'!$A$140,$CQ$205^A110,IF(A110='Données projet'!$A$140,'Données projet'!$B$140,CT109+CS110-DB109)))</f>
        <v>224.39999999999961</v>
      </c>
      <c r="CU110" s="17">
        <f>CT110*VLOOKUP('Données projet'!$B$13,Paramètres!$A$1:$I$89,3,0)*VLOOKUP('Données projet'!$B$13,Paramètres!$A$1:$I$89,5,0)</f>
        <v>255.54671999999954</v>
      </c>
      <c r="CV110" s="13">
        <f t="shared" si="95"/>
        <v>61.772166265822342</v>
      </c>
      <c r="CW110" s="20">
        <f t="shared" si="67"/>
        <v>552.66372691297317</v>
      </c>
      <c r="CX110" s="59">
        <f t="shared" si="68"/>
        <v>845.99706024630655</v>
      </c>
      <c r="CY110" s="59">
        <f ca="1">AVERAGE(OFFSET($CX$3,0,0,'Données projet'!$E$13+1,1))-AVERAGE(OFFSET($H$3,0,0,'Données projet'!$E$13+1,1))</f>
        <v>398.97653653651656</v>
      </c>
      <c r="CZ110" s="59">
        <f t="shared" si="96"/>
        <v>174.32967064896349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28.050454100243098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8.1639173230568191E-8</v>
      </c>
      <c r="DI110" s="22">
        <f t="shared" si="69"/>
        <v>28.050454181882269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4.3</v>
      </c>
      <c r="DO110" s="12">
        <f>IF('Données projet'!$A$166&gt;35,DO109+DN110-DW109,IF(A110&lt;'Données projet'!$A$166,$DL$205^A110,IF(A110='Données projet'!$A$166,'Données projet'!$B$166,DO109+DN110-DW109)))</f>
        <v>291.09999999999962</v>
      </c>
      <c r="DP110" s="17">
        <f>DO110*VLOOKUP('Données projet'!$B$14,Paramètres!$A$1:$I$89,3,0)*VLOOKUP('Données projet'!$B$14,Paramètres!$A$1:$I$89,5,0)</f>
        <v>277.01075999999966</v>
      </c>
      <c r="DQ110" s="13">
        <f t="shared" si="97"/>
        <v>66.334902465484774</v>
      </c>
      <c r="DR110" s="20">
        <f t="shared" si="70"/>
        <v>597.99369546071875</v>
      </c>
      <c r="DS110" s="59">
        <f t="shared" si="71"/>
        <v>891.32702879405201</v>
      </c>
      <c r="DT110" s="59">
        <f ca="1">AVERAGE(OFFSET($DS$3,0,0,'Données projet'!$E$14+1,1))-AVERAGE(OFFSET($H$3,0,0,'Données projet'!$E$14+1,1))</f>
        <v>448.88533925504049</v>
      </c>
      <c r="DU110" s="59">
        <f t="shared" si="98"/>
        <v>259.66733848378163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28.842278101652635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3.1712058261753303E-9</v>
      </c>
      <c r="ED110" s="22">
        <f t="shared" si="72"/>
        <v>28.842278104823841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300.98794489079791</v>
      </c>
      <c r="EP110" s="59">
        <f t="shared" si="100"/>
        <v>444.94404092890767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46.100011818269614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1.8397235683107873E-8</v>
      </c>
      <c r="EY110" s="22">
        <f t="shared" si="75"/>
        <v>46.100011836666852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-2.8421709430404007E-13</v>
      </c>
      <c r="FF110" s="17">
        <f>FE110*VLOOKUP('Données projet'!$B$16,Paramètres!$A$1:$I$89,3,0)*VLOOKUP('Données projet'!$B$16,Paramètres!$A$1:$I$89,5,0)</f>
        <v>-2.3055690689943731E-13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358.75637627589799</v>
      </c>
      <c r="FK110" s="59">
        <f t="shared" si="102"/>
        <v>349.64821164483607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73.284759576445012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4.347135599675536E-3</v>
      </c>
      <c r="FT110" s="22">
        <f t="shared" si="78"/>
        <v>73.289106712044685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303.49714356858993</v>
      </c>
      <c r="GF110" s="59">
        <f t="shared" si="104"/>
        <v>448.64727935823993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46.528185302649817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1.8568107841155342E-8</v>
      </c>
      <c r="GO110" s="21">
        <f t="shared" si="81"/>
        <v>46.528185321217926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4.3</v>
      </c>
      <c r="N111" s="13">
        <f>IF('Données projet'!$A$36&gt;35,N110+M111-V110,IF(A111&lt;'Données projet'!$A$36,$K$205^A111,IF(A111='Données projet'!$A$36,'Données projet'!$B$36,N110+M111-V110)))</f>
        <v>295.39999999999964</v>
      </c>
      <c r="O111" s="13">
        <f>N111*VLOOKUP('Données projet'!$B$9,Paramètres!$A$1:$I$89,3,0)*VLOOKUP('Données projet'!$B$9,Paramètres!$A$1:$I$89,5,0)</f>
        <v>299.53559999999965</v>
      </c>
      <c r="P111" s="13">
        <f t="shared" si="87"/>
        <v>71.079098621671051</v>
      </c>
      <c r="Q111" s="20">
        <f t="shared" si="107"/>
        <v>645.48726676607646</v>
      </c>
      <c r="R111" s="59">
        <f t="shared" si="55"/>
        <v>938.82060009940983</v>
      </c>
      <c r="S111" s="59">
        <f ca="1">AVERAGE(OFFSET($R$3,0,0,'Données projet'!$E$9+1,1))-AVERAGE(OFFSET($H$3,0,0,'Données projet'!$E$9+1,1))</f>
        <v>475.52010215365254</v>
      </c>
      <c r="T111" s="59">
        <f t="shared" si="88"/>
        <v>273.91893734509262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30.130908365714202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2.389422530733543E-9</v>
      </c>
      <c r="AC111" s="22">
        <f t="shared" si="57"/>
        <v>30.130908368103626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4.3</v>
      </c>
      <c r="AI111" s="13">
        <f>IF('Données projet'!$A$62&gt;35,AI110+AH111-AQ110,IF(A111&lt;'Données projet'!$A$62,$AF$205^A111,IF(A111='Données projet'!$A$62,'Données projet'!$B$62,AI110+AH111-AQ110)))</f>
        <v>295.39999999999964</v>
      </c>
      <c r="AJ111" s="13">
        <f>AI111*VLOOKUP('Données projet'!$B$10,Paramètres!$A$1:$I$89,3,0)*VLOOKUP('Données projet'!$B$10,Paramètres!$A$1:$I$89,5,0)</f>
        <v>267.27791999999965</v>
      </c>
      <c r="AK111" s="13">
        <f t="shared" si="89"/>
        <v>64.271234965128073</v>
      </c>
      <c r="AL111" s="20">
        <f t="shared" si="58"/>
        <v>577.4481115642642</v>
      </c>
      <c r="AM111" s="59">
        <f t="shared" si="59"/>
        <v>870.78144489759757</v>
      </c>
      <c r="AN111" s="59">
        <f ca="1">AVERAGE(OFFSET($AM$3,0,0,'Données projet'!$E$10+1,1))-AVERAGE(OFFSET($H$3,0,0,'Données projet'!$E$10+1,1))</f>
        <v>428.8856275972966</v>
      </c>
      <c r="AO111" s="59">
        <f t="shared" si="90"/>
        <v>248.96498044443103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26.886041310944979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2.132100104346852E-9</v>
      </c>
      <c r="AX111" s="21">
        <f t="shared" si="60"/>
        <v>26.886041313077079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4.3</v>
      </c>
      <c r="BD111" s="12">
        <f>IF('Données projet'!$A$88&gt;35,BD110+BC111-BL110,IF(A111&lt;'Données projet'!$A$88,$BA$205^A111,IF(A111='Données projet'!$A$88,'Données projet'!$B$88,BD110+BC111-BL110)))</f>
        <v>295.39999999999964</v>
      </c>
      <c r="BE111" s="13">
        <f>BD111*VLOOKUP('Données projet'!$B$11,Paramètres!$A$1:$I$89,3,0)*VLOOKUP('Données projet'!$B$11,Paramètres!$A$1:$I$89,5,0)</f>
        <v>248.84495999999973</v>
      </c>
      <c r="BF111" s="13">
        <f t="shared" si="91"/>
        <v>60.338539799248501</v>
      </c>
      <c r="BG111" s="20">
        <f t="shared" si="61"/>
        <v>538.49459548369066</v>
      </c>
      <c r="BH111" s="59">
        <f t="shared" si="62"/>
        <v>831.82792881702403</v>
      </c>
      <c r="BI111" s="59">
        <f ca="1">AVERAGE(OFFSET($BH$3,0,0,'Données projet'!$E$11+1,1))-AVERAGE(OFFSET($H$3,0,0,'Données projet'!$E$11+1,1))</f>
        <v>402.18557752041221</v>
      </c>
      <c r="BJ111" s="59">
        <f t="shared" si="92"/>
        <v>234.67565865251817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25.031831565362559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1.985058717840173E-9</v>
      </c>
      <c r="BS111" s="22">
        <f t="shared" si="63"/>
        <v>25.031831567347616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-2.8421709430404007E-13</v>
      </c>
      <c r="BZ111" s="13">
        <f>BY111*VLOOKUP('Données projet'!$B$12,Paramètres!$A$1:$I$89,3,0)*VLOOKUP('Données projet'!$B$12,Paramètres!$A$1:$I$89,5,0)</f>
        <v>-2.4829205358400943E-13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383.46266660377637</v>
      </c>
      <c r="CE111" s="59">
        <f t="shared" si="94"/>
        <v>373.1287543230714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134.29972996492512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1.9049381618225345E-12</v>
      </c>
      <c r="CN111" s="22">
        <f t="shared" si="66"/>
        <v>134.29972996492702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3.2</v>
      </c>
      <c r="CT111" s="12">
        <f>IF('Données projet'!$A$140&gt;35,CT110+CS111-DB110,IF(A111&lt;'Données projet'!$A$140,$CQ$205^A111,IF(A111='Données projet'!$A$140,'Données projet'!$B$140,CT110+CS111-DB110)))</f>
        <v>227.5999999999996</v>
      </c>
      <c r="CU111" s="17">
        <f>CT111*VLOOKUP('Données projet'!$B$13,Paramètres!$A$1:$I$89,3,0)*VLOOKUP('Données projet'!$B$13,Paramètres!$A$1:$I$89,5,0)</f>
        <v>259.19087999999954</v>
      </c>
      <c r="CV111" s="13">
        <f t="shared" si="95"/>
        <v>62.549874995410789</v>
      </c>
      <c r="CW111" s="20">
        <f t="shared" si="67"/>
        <v>560.36514828367297</v>
      </c>
      <c r="CX111" s="59">
        <f t="shared" si="68"/>
        <v>853.69848161700634</v>
      </c>
      <c r="CY111" s="59">
        <f ca="1">AVERAGE(OFFSET($CX$3,0,0,'Données projet'!$E$13+1,1))-AVERAGE(OFFSET($H$3,0,0,'Données projet'!$E$13+1,1))</f>
        <v>398.97653653651656</v>
      </c>
      <c r="CZ111" s="59">
        <f t="shared" si="96"/>
        <v>174.32967064896349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27.50040180442495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5.7727613001798031E-8</v>
      </c>
      <c r="DI111" s="22">
        <f t="shared" si="69"/>
        <v>27.500401862152565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4.3</v>
      </c>
      <c r="DO111" s="12">
        <f>IF('Données projet'!$A$166&gt;35,DO110+DN111-DW110,IF(A111&lt;'Données projet'!$A$166,$DL$205^A111,IF(A111='Données projet'!$A$166,'Données projet'!$B$166,DO110+DN111-DW110)))</f>
        <v>295.39999999999964</v>
      </c>
      <c r="DP111" s="17">
        <f>DO111*VLOOKUP('Données projet'!$B$14,Paramètres!$A$1:$I$89,3,0)*VLOOKUP('Données projet'!$B$14,Paramètres!$A$1:$I$89,5,0)</f>
        <v>281.10263999999961</v>
      </c>
      <c r="DQ111" s="13">
        <f t="shared" si="97"/>
        <v>67.199975082239561</v>
      </c>
      <c r="DR111" s="20">
        <f t="shared" si="70"/>
        <v>606.62705460156656</v>
      </c>
      <c r="DS111" s="59">
        <f t="shared" si="71"/>
        <v>899.96038793489993</v>
      </c>
      <c r="DT111" s="59">
        <f ca="1">AVERAGE(OFFSET($DS$3,0,0,'Données projet'!$E$14+1,1))-AVERAGE(OFFSET($H$3,0,0,'Données projet'!$E$14+1,1))</f>
        <v>448.88533925504049</v>
      </c>
      <c r="DU111" s="59">
        <f t="shared" si="98"/>
        <v>259.66733848378163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28.276698620131796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2.242381144226864E-9</v>
      </c>
      <c r="ED111" s="22">
        <f t="shared" si="72"/>
        <v>28.276698622374177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300.98794489079791</v>
      </c>
      <c r="EP111" s="59">
        <f t="shared" si="100"/>
        <v>444.94404092890767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45.196018704744112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1.3008810106612703E-8</v>
      </c>
      <c r="EY111" s="22">
        <f t="shared" si="75"/>
        <v>45.196018717752921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-2.8421709430404007E-13</v>
      </c>
      <c r="FF111" s="17">
        <f>FE111*VLOOKUP('Données projet'!$B$16,Paramètres!$A$1:$I$89,3,0)*VLOOKUP('Données projet'!$B$16,Paramètres!$A$1:$I$89,5,0)</f>
        <v>-2.3055690689943731E-13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358.75637627589799</v>
      </c>
      <c r="FK111" s="59">
        <f t="shared" si="102"/>
        <v>349.64821164483607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71.847690140440577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3.0738890612680204E-3</v>
      </c>
      <c r="FT111" s="22">
        <f t="shared" si="78"/>
        <v>71.850764029501846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303.49714356858993</v>
      </c>
      <c r="GF111" s="59">
        <f t="shared" si="104"/>
        <v>448.64727935823993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45.615795968255654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1.3129634968284048E-8</v>
      </c>
      <c r="GO111" s="21">
        <f t="shared" si="81"/>
        <v>45.61579598138529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4.3</v>
      </c>
      <c r="N112" s="13">
        <f>IF('Données projet'!$A$36&gt;35,N111+M112-V111,IF(A112&lt;'Données projet'!$A$36,$K$205^A112,IF(A112='Données projet'!$A$36,'Données projet'!$B$36,N111+M112-V111)))</f>
        <v>299.69999999999965</v>
      </c>
      <c r="O112" s="13">
        <f>N112*VLOOKUP('Données projet'!$B$9,Paramètres!$A$1:$I$89,3,0)*VLOOKUP('Données projet'!$B$9,Paramètres!$A$1:$I$89,5,0)</f>
        <v>303.89579999999967</v>
      </c>
      <c r="P112" s="13">
        <f t="shared" si="87"/>
        <v>71.992558500777903</v>
      </c>
      <c r="Q112" s="20">
        <f t="shared" si="107"/>
        <v>654.67222438885426</v>
      </c>
      <c r="R112" s="59">
        <f t="shared" si="55"/>
        <v>948.00555772218763</v>
      </c>
      <c r="S112" s="59">
        <f ca="1">AVERAGE(OFFSET($R$3,0,0,'Données projet'!$E$9+1,1))-AVERAGE(OFFSET($H$3,0,0,'Données projet'!$E$9+1,1))</f>
        <v>475.52010215365254</v>
      </c>
      <c r="T112" s="59">
        <f t="shared" si="88"/>
        <v>273.91893734509262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29.540059630701968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1.6895768746016101E-9</v>
      </c>
      <c r="AC112" s="22">
        <f t="shared" si="57"/>
        <v>29.540059632391547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4.3</v>
      </c>
      <c r="AI112" s="13">
        <f>IF('Données projet'!$A$62&gt;35,AI111+AH112-AQ111,IF(A112&lt;'Données projet'!$A$62,$AF$205^A112,IF(A112='Données projet'!$A$62,'Données projet'!$B$62,AI111+AH112-AQ111)))</f>
        <v>299.69999999999965</v>
      </c>
      <c r="AJ112" s="13">
        <f>AI112*VLOOKUP('Données projet'!$B$10,Paramètres!$A$1:$I$89,3,0)*VLOOKUP('Données projet'!$B$10,Paramètres!$A$1:$I$89,5,0)</f>
        <v>271.16855999999967</v>
      </c>
      <c r="AK112" s="13">
        <f t="shared" si="89"/>
        <v>65.097204844596888</v>
      </c>
      <c r="AL112" s="20">
        <f t="shared" si="58"/>
        <v>585.66287377100571</v>
      </c>
      <c r="AM112" s="59">
        <f t="shared" si="59"/>
        <v>878.99620710433896</v>
      </c>
      <c r="AN112" s="59">
        <f ca="1">AVERAGE(OFFSET($AM$3,0,0,'Données projet'!$E$10+1,1))-AVERAGE(OFFSET($H$3,0,0,'Données projet'!$E$10+1,1))</f>
        <v>428.8856275972966</v>
      </c>
      <c r="AO112" s="59">
        <f t="shared" si="90"/>
        <v>248.96498044443103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26.358822439703292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1.5076224419522047E-9</v>
      </c>
      <c r="AX112" s="21">
        <f t="shared" si="60"/>
        <v>26.358822441210915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4.3</v>
      </c>
      <c r="BD112" s="12">
        <f>IF('Données projet'!$A$88&gt;35,BD111+BC112-BL111,IF(A112&lt;'Données projet'!$A$88,$BA$205^A112,IF(A112='Données projet'!$A$88,'Données projet'!$B$88,BD111+BC112-BL111)))</f>
        <v>299.69999999999965</v>
      </c>
      <c r="BE112" s="13">
        <f>BD112*VLOOKUP('Données projet'!$B$11,Paramètres!$A$1:$I$89,3,0)*VLOOKUP('Données projet'!$B$11,Paramètres!$A$1:$I$89,5,0)</f>
        <v>252.46727999999973</v>
      </c>
      <c r="BF112" s="13">
        <f t="shared" si="91"/>
        <v>61.113969374739838</v>
      </c>
      <c r="BG112" s="20">
        <f t="shared" si="61"/>
        <v>546.15400932767136</v>
      </c>
      <c r="BH112" s="59">
        <f t="shared" si="62"/>
        <v>839.48734266100473</v>
      </c>
      <c r="BI112" s="59">
        <f ca="1">AVERAGE(OFFSET($BH$3,0,0,'Données projet'!$E$11+1,1))-AVERAGE(OFFSET($H$3,0,0,'Données projet'!$E$11+1,1))</f>
        <v>402.18557752041221</v>
      </c>
      <c r="BJ112" s="59">
        <f t="shared" si="92"/>
        <v>234.67565865251817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24.540972616275472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1.4036484804382598E-9</v>
      </c>
      <c r="BS112" s="22">
        <f t="shared" si="63"/>
        <v>24.54097261767912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-2.8421709430404007E-13</v>
      </c>
      <c r="BZ112" s="13">
        <f>BY112*VLOOKUP('Données projet'!$B$12,Paramètres!$A$1:$I$89,3,0)*VLOOKUP('Données projet'!$B$12,Paramètres!$A$1:$I$89,5,0)</f>
        <v>-2.4829205358400943E-13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383.46266660377637</v>
      </c>
      <c r="CE112" s="59">
        <f t="shared" si="94"/>
        <v>373.1287543230714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131.66619417505981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1.346994691965751E-12</v>
      </c>
      <c r="CN112" s="22">
        <f t="shared" si="66"/>
        <v>131.66619417506115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3.2</v>
      </c>
      <c r="CT112" s="12">
        <f>IF('Données projet'!$A$140&gt;35,CT111+CS112-DB111,IF(A112&lt;'Données projet'!$A$140,$CQ$205^A112,IF(A112='Données projet'!$A$140,'Données projet'!$B$140,CT111+CS112-DB111)))</f>
        <v>230.79999999999959</v>
      </c>
      <c r="CU112" s="17">
        <f>CT112*VLOOKUP('Données projet'!$B$13,Paramètres!$A$1:$I$89,3,0)*VLOOKUP('Données projet'!$B$13,Paramètres!$A$1:$I$89,5,0)</f>
        <v>262.83503999999954</v>
      </c>
      <c r="CV112" s="13">
        <f t="shared" si="95"/>
        <v>63.32631195821088</v>
      </c>
      <c r="CW112" s="20">
        <f t="shared" si="67"/>
        <v>568.06435466054984</v>
      </c>
      <c r="CX112" s="59">
        <f t="shared" si="68"/>
        <v>861.39768799388321</v>
      </c>
      <c r="CY112" s="59">
        <f ca="1">AVERAGE(OFFSET($CX$3,0,0,'Données projet'!$E$13+1,1))-AVERAGE(OFFSET($H$3,0,0,'Données projet'!$E$13+1,1))</f>
        <v>398.97653653651656</v>
      </c>
      <c r="CZ112" s="59">
        <f t="shared" si="96"/>
        <v>174.32967064896349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26.961135698629022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4.0819586615284096E-8</v>
      </c>
      <c r="DI112" s="22">
        <f t="shared" si="69"/>
        <v>26.961135739448608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4.3</v>
      </c>
      <c r="DO112" s="12">
        <f>IF('Données projet'!$A$166&gt;35,DO111+DN112-DW111,IF(A112&lt;'Données projet'!$A$166,$DL$205^A112,IF(A112='Données projet'!$A$166,'Données projet'!$B$166,DO111+DN112-DW111)))</f>
        <v>299.69999999999965</v>
      </c>
      <c r="DP112" s="17">
        <f>DO112*VLOOKUP('Données projet'!$B$14,Paramètres!$A$1:$I$89,3,0)*VLOOKUP('Données projet'!$B$14,Paramètres!$A$1:$I$89,5,0)</f>
        <v>285.19451999999967</v>
      </c>
      <c r="DQ112" s="13">
        <f t="shared" si="97"/>
        <v>68.063583123210122</v>
      </c>
      <c r="DR112" s="20">
        <f t="shared" si="70"/>
        <v>615.25786293959038</v>
      </c>
      <c r="DS112" s="59">
        <f t="shared" si="71"/>
        <v>908.59119627292375</v>
      </c>
      <c r="DT112" s="59">
        <f ca="1">AVERAGE(OFFSET($DS$3,0,0,'Données projet'!$E$14+1,1))-AVERAGE(OFFSET($H$3,0,0,'Données projet'!$E$14+1,1))</f>
        <v>448.88533925504049</v>
      </c>
      <c r="DU112" s="59">
        <f t="shared" si="98"/>
        <v>259.66733848378163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27.722209807274162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1.5856029130876652E-9</v>
      </c>
      <c r="ED112" s="22">
        <f t="shared" si="72"/>
        <v>27.722209808859766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300.98794489079791</v>
      </c>
      <c r="EP112" s="59">
        <f t="shared" si="100"/>
        <v>444.94404092890767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44.309752344793488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9.1986178415539367E-9</v>
      </c>
      <c r="EY112" s="22">
        <f t="shared" si="75"/>
        <v>44.309752353992103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-2.8421709430404007E-13</v>
      </c>
      <c r="FF112" s="17">
        <f>FE112*VLOOKUP('Données projet'!$B$16,Paramètres!$A$1:$I$89,3,0)*VLOOKUP('Données projet'!$B$16,Paramètres!$A$1:$I$89,5,0)</f>
        <v>-2.3055690689943731E-13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358.75637627589799</v>
      </c>
      <c r="FK112" s="59">
        <f t="shared" si="102"/>
        <v>349.64821164483607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70.438800759550389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2.173567799837768E-3</v>
      </c>
      <c r="FT112" s="22">
        <f t="shared" si="78"/>
        <v>70.440974327350233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303.49714356858993</v>
      </c>
      <c r="GF112" s="59">
        <f t="shared" si="104"/>
        <v>448.64727935823993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44.72129803220642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9.2840539205776708E-9</v>
      </c>
      <c r="GO112" s="21">
        <f t="shared" si="81"/>
        <v>44.721298041490471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304</v>
      </c>
      <c r="L113" s="12">
        <f>VLOOKUP(A113,'Données projet'!$A$35:$I$55,9,0)</f>
        <v>4.3</v>
      </c>
      <c r="M113" s="12">
        <f t="array" ref="M113">INDEX(L:L,MIN(IF(ISNUMBER(L113:L309),ROW(L113:L309),"")))</f>
        <v>4.3</v>
      </c>
      <c r="N113" s="13">
        <f>IF('Données projet'!$A$36&gt;35,N112+M113-V112,IF(A113&lt;'Données projet'!$A$36,$K$205^A113,IF(A113='Données projet'!$A$36,'Données projet'!$B$36,N112+M113-V112)))</f>
        <v>303.99999999999966</v>
      </c>
      <c r="O113" s="13">
        <f>N113*VLOOKUP('Données projet'!$B$9,Paramètres!$A$1:$I$89,3,0)*VLOOKUP('Données projet'!$B$9,Paramètres!$A$1:$I$89,5,0)</f>
        <v>308.25599999999969</v>
      </c>
      <c r="P113" s="13">
        <f t="shared" si="87"/>
        <v>72.904494055753887</v>
      </c>
      <c r="Q113" s="20">
        <f t="shared" si="107"/>
        <v>663.85452714710414</v>
      </c>
      <c r="R113" s="59">
        <f t="shared" si="55"/>
        <v>957.18786048043739</v>
      </c>
      <c r="S113" s="59">
        <f ca="1">AVERAGE(OFFSET($R$3,0,0,'Données projet'!$E$9+1,1))-AVERAGE(OFFSET($H$3,0,0,'Données projet'!$E$9+1,1))</f>
        <v>475.52010215365254</v>
      </c>
      <c r="T113" s="59">
        <f t="shared" si="88"/>
        <v>273.91893734509262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47.759077679475496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1.1947112653667715E-9</v>
      </c>
      <c r="AC113" s="22">
        <f t="shared" si="57"/>
        <v>47.75907768067021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304</v>
      </c>
      <c r="AG113" s="12">
        <f>VLOOKUP(A113,'Données projet'!$A$61:$I$81,9,0)</f>
        <v>4.3</v>
      </c>
      <c r="AH113" s="12">
        <f t="array" ref="AH113">INDEX(AG:AG,MIN(IF(ISNUMBER(AG113:AG309),ROW(AG113:AG309),"")))</f>
        <v>4.3</v>
      </c>
      <c r="AI113" s="13">
        <f>IF('Données projet'!$A$62&gt;35,AI112+AH113-AQ112,IF(A113&lt;'Données projet'!$A$62,$AF$205^A113,IF(A113='Données projet'!$A$62,'Données projet'!$B$62,AI112+AH113-AQ112)))</f>
        <v>303.99999999999966</v>
      </c>
      <c r="AJ113" s="13">
        <f>AI113*VLOOKUP('Données projet'!$B$10,Paramètres!$A$1:$I$89,3,0)*VLOOKUP('Données projet'!$B$10,Paramètres!$A$1:$I$89,5,0)</f>
        <v>275.05919999999969</v>
      </c>
      <c r="AK113" s="13">
        <f t="shared" si="89"/>
        <v>65.921796397718325</v>
      </c>
      <c r="AL113" s="20">
        <f t="shared" si="58"/>
        <v>593.87523539269216</v>
      </c>
      <c r="AM113" s="59">
        <f t="shared" si="59"/>
        <v>887.20856872602553</v>
      </c>
      <c r="AN113" s="59">
        <f ca="1">AVERAGE(OFFSET($AM$3,0,0,'Données projet'!$E$10+1,1))-AVERAGE(OFFSET($H$3,0,0,'Données projet'!$E$10+1,1))</f>
        <v>428.8856275972966</v>
      </c>
      <c r="AO113" s="59">
        <f t="shared" si="90"/>
        <v>248.96498044443103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42.615792390916596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1.066050052173426E-9</v>
      </c>
      <c r="AX113" s="21">
        <f t="shared" si="60"/>
        <v>42.615792391982644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304</v>
      </c>
      <c r="BB113" s="12">
        <f>VLOOKUP(A113,'Données projet'!$A$87:$I$107,9,0)</f>
        <v>4.3</v>
      </c>
      <c r="BC113" s="12">
        <f t="array" ref="BC113">INDEX(BB:BB,MIN(IF(ISNUMBER(BB113:BB309),ROW(BB113:BB309),"")))</f>
        <v>4.3</v>
      </c>
      <c r="BD113" s="12">
        <f>IF('Données projet'!$A$88&gt;35,BD112+BC113-BL112,IF(A113&lt;'Données projet'!$A$88,$BA$205^A113,IF(A113='Données projet'!$A$88,'Données projet'!$B$88,BD112+BC113-BL112)))</f>
        <v>303.99999999999966</v>
      </c>
      <c r="BE113" s="13">
        <f>BD113*VLOOKUP('Données projet'!$B$11,Paramètres!$A$1:$I$89,3,0)*VLOOKUP('Données projet'!$B$11,Paramètres!$A$1:$I$89,5,0)</f>
        <v>256.08959999999973</v>
      </c>
      <c r="BF113" s="13">
        <f t="shared" si="91"/>
        <v>61.888104962349665</v>
      </c>
      <c r="BG113" s="20">
        <f t="shared" si="61"/>
        <v>553.81116947609178</v>
      </c>
      <c r="BH113" s="59">
        <f t="shared" si="62"/>
        <v>847.14450280942515</v>
      </c>
      <c r="BI113" s="59">
        <f ca="1">AVERAGE(OFFSET($BH$3,0,0,'Données projet'!$E$11+1,1))-AVERAGE(OFFSET($H$3,0,0,'Données projet'!$E$11+1,1))</f>
        <v>402.18557752041221</v>
      </c>
      <c r="BJ113" s="59">
        <f t="shared" si="92"/>
        <v>234.67565865251817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0.43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39.67677222602579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9.9252935892008648E-10</v>
      </c>
      <c r="BS113" s="22">
        <f t="shared" si="63"/>
        <v>39.676772227018319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-2.8421709430404007E-13</v>
      </c>
      <c r="BZ113" s="13">
        <f>BY113*VLOOKUP('Données projet'!$B$12,Paramètres!$A$1:$I$89,3,0)*VLOOKUP('Données projet'!$B$12,Paramètres!$A$1:$I$89,5,0)</f>
        <v>-2.4829205358400943E-13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383.46266660377637</v>
      </c>
      <c r="CE113" s="59">
        <f t="shared" si="94"/>
        <v>373.1287543230714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129.08430041573553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9.5246908091126727E-13</v>
      </c>
      <c r="CN113" s="22">
        <f t="shared" si="66"/>
        <v>129.08430041573649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234</v>
      </c>
      <c r="CR113" s="12">
        <f>VLOOKUP(A113,'Données projet'!$A$139:$I$159,9,0)</f>
        <v>3.2</v>
      </c>
      <c r="CS113" s="12">
        <f t="array" ref="CS113">INDEX(CR:CR,MIN(IF(ISNUMBER(CR113:CR309),ROW(CR113:CR309),"")))</f>
        <v>3.2</v>
      </c>
      <c r="CT113" s="12">
        <f>IF('Données projet'!$A$140&gt;35,CT112+CS113-DB112,IF(A113&lt;'Données projet'!$A$140,$CQ$205^A113,IF(A113='Données projet'!$A$140,'Données projet'!$B$140,CT112+CS113-DB112)))</f>
        <v>233.99999999999957</v>
      </c>
      <c r="CU113" s="17">
        <f>CT113*VLOOKUP('Données projet'!$B$13,Paramètres!$A$1:$I$89,3,0)*VLOOKUP('Données projet'!$B$13,Paramètres!$A$1:$I$89,5,0)</f>
        <v>266.47919999999954</v>
      </c>
      <c r="CV113" s="13">
        <f t="shared" si="95"/>
        <v>64.101496824889566</v>
      </c>
      <c r="CW113" s="20">
        <f t="shared" si="67"/>
        <v>575.76138030334857</v>
      </c>
      <c r="CX113" s="59">
        <f t="shared" si="68"/>
        <v>869.09471363668194</v>
      </c>
      <c r="CY113" s="59">
        <f ca="1">AVERAGE(OFFSET($CX$3,0,0,'Données projet'!$E$13+1,1))-AVERAGE(OFFSET($H$3,0,0,'Données projet'!$E$13+1,1))</f>
        <v>398.97653653651656</v>
      </c>
      <c r="CZ113" s="59">
        <f t="shared" si="96"/>
        <v>174.32967064896349</v>
      </c>
      <c r="DA113" s="15">
        <f>IF(ISNA(VLOOKUP(A113,'Données projet'!$A$139:$I$159,3,0)),0,VLOOKUP(A113,'Données projet'!$A$139:$I$159,3,0))</f>
        <v>9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26.432444272247906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2.8863806500899015E-8</v>
      </c>
      <c r="DI113" s="22">
        <f t="shared" si="69"/>
        <v>26.432444301111712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304</v>
      </c>
      <c r="DM113" s="12">
        <f>VLOOKUP(A113,'Données projet'!$A$165:$I$185,9,0)</f>
        <v>4.3</v>
      </c>
      <c r="DN113" s="12">
        <f t="array" ref="DN113">INDEX(DM:DM,MIN(IF(ISNUMBER(DM113:DM309),ROW(DM113:DM309),"")))</f>
        <v>4.3</v>
      </c>
      <c r="DO113" s="12">
        <f>IF('Données projet'!$A$166&gt;35,DO112+DN113-DW112,IF(A113&lt;'Données projet'!$A$166,$DL$205^A113,IF(A113='Données projet'!$A$166,'Données projet'!$B$166,DO112+DN113-DW112)))</f>
        <v>303.99999999999966</v>
      </c>
      <c r="DP113" s="17">
        <f>DO113*VLOOKUP('Données projet'!$B$14,Paramètres!$A$1:$I$89,3,0)*VLOOKUP('Données projet'!$B$14,Paramètres!$A$1:$I$89,5,0)</f>
        <v>289.28639999999967</v>
      </c>
      <c r="DQ113" s="13">
        <f t="shared" si="97"/>
        <v>68.925750029647247</v>
      </c>
      <c r="DR113" s="20">
        <f t="shared" si="70"/>
        <v>623.88616130163496</v>
      </c>
      <c r="DS113" s="59">
        <f t="shared" si="71"/>
        <v>917.21949463496821</v>
      </c>
      <c r="DT113" s="59">
        <f ca="1">AVERAGE(OFFSET($DS$3,0,0,'Données projet'!$E$14+1,1))-AVERAGE(OFFSET($H$3,0,0,'Données projet'!$E$14+1,1))</f>
        <v>448.88533925504049</v>
      </c>
      <c r="DU113" s="59">
        <f t="shared" si="98"/>
        <v>259.66733848378163</v>
      </c>
      <c r="DV113" s="15">
        <f>IF(ISNA(VLOOKUP(A113,'Données projet'!$A$165:$I$185,3,0)),0,VLOOKUP(A113,'Données projet'!$A$165:$I$185,3,0))</f>
        <v>10</v>
      </c>
      <c r="DW113" s="15">
        <f>IF(ISNA(VLOOKUP(A113,'Données projet'!$A$165:$I$185,4,0)),0,VLOOKUP(A113,'Données projet'!$A$165:$I$185,4,0))</f>
        <v>39</v>
      </c>
      <c r="DX113" s="16">
        <f>IF(ISNA(VLOOKUP(A113,'Données projet'!$A$165:$I$185,5,0)),0%,VLOOKUP(A113,'Données projet'!$A$165:$I$185,5,0)*VLOOKUP('Données projet'!$B$14,Paramètres!$A$1:$I$89,7,0))</f>
        <v>0.43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44.820057514584704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1.121190572113432E-9</v>
      </c>
      <c r="ED113" s="22">
        <f t="shared" si="72"/>
        <v>44.820057515705898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300.98794489079791</v>
      </c>
      <c r="EP113" s="59">
        <f t="shared" si="100"/>
        <v>444.94404092890767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43.440865127592396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6.5044050533063517E-9</v>
      </c>
      <c r="EY113" s="22">
        <f t="shared" si="75"/>
        <v>43.440865134096804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-2.8421709430404007E-13</v>
      </c>
      <c r="FF113" s="17">
        <f>FE113*VLOOKUP('Données projet'!$B$16,Paramètres!$A$1:$I$89,3,0)*VLOOKUP('Données projet'!$B$16,Paramètres!$A$1:$I$89,5,0)</f>
        <v>-2.3055690689943731E-13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358.75637627589799</v>
      </c>
      <c r="FK113" s="59">
        <f t="shared" si="102"/>
        <v>349.64821164483607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69.05753884008179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1.5369445306340102E-3</v>
      </c>
      <c r="FT113" s="22">
        <f t="shared" si="78"/>
        <v>69.059075784612418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303.49714356858993</v>
      </c>
      <c r="GF113" s="59">
        <f t="shared" si="104"/>
        <v>448.64727935823993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43.844340655093241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6.5648174841420238E-9</v>
      </c>
      <c r="GO113" s="21">
        <f t="shared" si="81"/>
        <v>43.844340661658059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3.7</v>
      </c>
      <c r="N114" s="13">
        <f>IF('Données projet'!$A$36&gt;35,N113+M114-V113,IF(A114&lt;'Données projet'!$A$36,$K$205^A114,IF(A114='Données projet'!$A$36,'Données projet'!$B$36,N113+M114-V113)))</f>
        <v>268.69999999999965</v>
      </c>
      <c r="O114" s="13">
        <f>N114*VLOOKUP('Données projet'!$B$9,Paramètres!$A$1:$I$89,3,0)*VLOOKUP('Données projet'!$B$9,Paramètres!$A$1:$I$89,5,0)</f>
        <v>272.46179999999964</v>
      </c>
      <c r="P114" s="13">
        <f t="shared" si="87"/>
        <v>65.371449071921887</v>
      </c>
      <c r="Q114" s="20">
        <f t="shared" si="107"/>
        <v>588.39290880026317</v>
      </c>
      <c r="R114" s="59">
        <f t="shared" si="55"/>
        <v>881.72624213359654</v>
      </c>
      <c r="S114" s="59">
        <f ca="1">AVERAGE(OFFSET($R$3,0,0,'Données projet'!$E$9+1,1))-AVERAGE(OFFSET($H$3,0,0,'Données projet'!$E$9+1,1))</f>
        <v>475.52010215365254</v>
      </c>
      <c r="T114" s="59">
        <f t="shared" si="88"/>
        <v>273.91893734509262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46.822551296341999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8.4478843730080504E-10</v>
      </c>
      <c r="AC114" s="22">
        <f t="shared" si="57"/>
        <v>46.822551297186784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268.69999999999965</v>
      </c>
      <c r="AJ114" s="13">
        <f>AI114*VLOOKUP('Données projet'!$B$10,Paramètres!$A$1:$I$89,3,0)*VLOOKUP('Données projet'!$B$10,Paramètres!$A$1:$I$89,5,0)</f>
        <v>243.11975999999967</v>
      </c>
      <c r="AK114" s="13">
        <f t="shared" si="89"/>
        <v>59.110256668778483</v>
      </c>
      <c r="AL114" s="20">
        <f t="shared" si="58"/>
        <v>526.38394569812192</v>
      </c>
      <c r="AM114" s="59">
        <f t="shared" si="59"/>
        <v>819.71727903145529</v>
      </c>
      <c r="AN114" s="59">
        <f ca="1">AVERAGE(OFFSET($AM$3,0,0,'Données projet'!$E$10+1,1))-AVERAGE(OFFSET($H$3,0,0,'Données projet'!$E$10+1,1))</f>
        <v>428.8856275972966</v>
      </c>
      <c r="AO114" s="59">
        <f t="shared" si="90"/>
        <v>248.96498044443103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41.780122695197477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7.5381122097610234E-10</v>
      </c>
      <c r="AX114" s="21">
        <f t="shared" si="60"/>
        <v>41.780122695951285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268.69999999999965</v>
      </c>
      <c r="BE114" s="13">
        <f>BD114*VLOOKUP('Données projet'!$B$11,Paramètres!$A$1:$I$89,3,0)*VLOOKUP('Données projet'!$B$11,Paramètres!$A$1:$I$89,5,0)</f>
        <v>226.35287999999971</v>
      </c>
      <c r="BF114" s="13">
        <f t="shared" si="91"/>
        <v>55.493356810212916</v>
      </c>
      <c r="BG114" s="20">
        <f t="shared" si="61"/>
        <v>490.88219577778699</v>
      </c>
      <c r="BH114" s="59">
        <f t="shared" si="62"/>
        <v>784.2155291111203</v>
      </c>
      <c r="BI114" s="59">
        <f ca="1">AVERAGE(OFFSET($BH$3,0,0,'Données projet'!$E$11+1,1))-AVERAGE(OFFSET($H$3,0,0,'Données projet'!$E$11+1,1))</f>
        <v>402.18557752041221</v>
      </c>
      <c r="BJ114" s="59">
        <f t="shared" si="92"/>
        <v>234.67565865251817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38.898734923114887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7.0182424021912989E-10</v>
      </c>
      <c r="BS114" s="22">
        <f t="shared" si="63"/>
        <v>38.898734923816711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-2.8421709430404007E-13</v>
      </c>
      <c r="BZ114" s="13">
        <f>BY114*VLOOKUP('Données projet'!$B$12,Paramètres!$A$1:$I$89,3,0)*VLOOKUP('Données projet'!$B$12,Paramètres!$A$1:$I$89,5,0)</f>
        <v>-2.4829205358400943E-13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383.46266660377637</v>
      </c>
      <c r="CE114" s="59">
        <f t="shared" si="94"/>
        <v>373.1287543230714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126.55303601823191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6.734973459828755E-13</v>
      </c>
      <c r="CN114" s="22">
        <f t="shared" si="66"/>
        <v>126.55303601823258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2.6</v>
      </c>
      <c r="CT114" s="12">
        <f>IF('Données projet'!$A$140&gt;35,CT113+CS114-DB113,IF(A114&lt;'Données projet'!$A$140,$CQ$205^A114,IF(A114='Données projet'!$A$140,'Données projet'!$B$140,CT113+CS114-DB113)))</f>
        <v>209.59999999999957</v>
      </c>
      <c r="CU114" s="17">
        <f>CT114*VLOOKUP('Données projet'!$B$13,Paramètres!$A$1:$I$89,3,0)*VLOOKUP('Données projet'!$B$13,Paramètres!$A$1:$I$89,5,0)</f>
        <v>238.69247999999948</v>
      </c>
      <c r="CV114" s="13">
        <f t="shared" si="95"/>
        <v>58.158121804486157</v>
      </c>
      <c r="CW114" s="20">
        <f t="shared" si="67"/>
        <v>517.01479814281254</v>
      </c>
      <c r="CX114" s="59">
        <f t="shared" si="68"/>
        <v>810.34813147614591</v>
      </c>
      <c r="CY114" s="59">
        <f ca="1">AVERAGE(OFFSET($CX$3,0,0,'Données projet'!$E$13+1,1))-AVERAGE(OFFSET($H$3,0,0,'Données projet'!$E$13+1,1))</f>
        <v>398.97653653651656</v>
      </c>
      <c r="CZ114" s="59">
        <f t="shared" si="96"/>
        <v>174.32967064896349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25.914120162268198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2.0409793307642048E-8</v>
      </c>
      <c r="DI114" s="22">
        <f t="shared" si="69"/>
        <v>25.914120182677991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3.7</v>
      </c>
      <c r="DO114" s="12">
        <f>IF('Données projet'!$A$166&gt;35,DO113+DN114-DW113,IF(A114&lt;'Données projet'!$A$166,$DL$205^A114,IF(A114='Données projet'!$A$166,'Données projet'!$B$166,DO113+DN114-DW113)))</f>
        <v>268.69999999999965</v>
      </c>
      <c r="DP114" s="17">
        <f>DO114*VLOOKUP('Données projet'!$B$14,Paramètres!$A$1:$I$89,3,0)*VLOOKUP('Données projet'!$B$14,Paramètres!$A$1:$I$89,5,0)</f>
        <v>255.69491999999968</v>
      </c>
      <c r="DQ114" s="13">
        <f t="shared" si="97"/>
        <v>61.803819039760434</v>
      </c>
      <c r="DR114" s="20">
        <f t="shared" si="70"/>
        <v>552.9769704942488</v>
      </c>
      <c r="DS114" s="59">
        <f t="shared" si="71"/>
        <v>846.31030382758217</v>
      </c>
      <c r="DT114" s="59">
        <f ca="1">AVERAGE(OFFSET($DS$3,0,0,'Données projet'!$E$14+1,1))-AVERAGE(OFFSET($H$3,0,0,'Données projet'!$E$14+1,1))</f>
        <v>448.88533925504049</v>
      </c>
      <c r="DU114" s="59">
        <f t="shared" si="98"/>
        <v>259.66733848378163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43.941163524259423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7.9280145654383259E-10</v>
      </c>
      <c r="ED114" s="22">
        <f t="shared" si="72"/>
        <v>43.941163525052225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300.98794489079791</v>
      </c>
      <c r="EP114" s="59">
        <f t="shared" si="100"/>
        <v>444.94404092890767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42.589016258751741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4.5993089207769683E-9</v>
      </c>
      <c r="EY114" s="22">
        <f t="shared" si="75"/>
        <v>42.589016263351049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-2.8421709430404007E-13</v>
      </c>
      <c r="FF114" s="17">
        <f>FE114*VLOOKUP('Données projet'!$B$16,Paramètres!$A$1:$I$89,3,0)*VLOOKUP('Données projet'!$B$16,Paramètres!$A$1:$I$89,5,0)</f>
        <v>-2.3055690689943731E-13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358.75637627589799</v>
      </c>
      <c r="FK114" s="59">
        <f t="shared" si="102"/>
        <v>349.64821164483607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67.703362624367387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1.086783899918884E-3</v>
      </c>
      <c r="FT114" s="22">
        <f t="shared" si="78"/>
        <v>67.704449408267308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303.49714356858993</v>
      </c>
      <c r="GF114" s="59">
        <f t="shared" si="104"/>
        <v>448.64727935823993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42.98457987725407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4.6420269602888354E-9</v>
      </c>
      <c r="GO114" s="21">
        <f t="shared" si="81"/>
        <v>42.984579881896096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3.7</v>
      </c>
      <c r="N115" s="13">
        <f>IF('Données projet'!$A$36&gt;35,N114+M115-V114,IF(A115&lt;'Données projet'!$A$36,$K$205^A115,IF(A115='Données projet'!$A$36,'Données projet'!$B$36,N114+M115-V114)))</f>
        <v>272.39999999999964</v>
      </c>
      <c r="O115" s="13">
        <f>N115*VLOOKUP('Données projet'!$B$9,Paramètres!$A$1:$I$89,3,0)*VLOOKUP('Données projet'!$B$9,Paramètres!$A$1:$I$89,5,0)</f>
        <v>276.21359999999964</v>
      </c>
      <c r="P115" s="13">
        <f t="shared" si="87"/>
        <v>66.166200760877359</v>
      </c>
      <c r="Q115" s="20">
        <f t="shared" si="107"/>
        <v>596.3114863251941</v>
      </c>
      <c r="R115" s="59">
        <f t="shared" si="55"/>
        <v>889.64481965852747</v>
      </c>
      <c r="S115" s="59">
        <f ca="1">AVERAGE(OFFSET($R$3,0,0,'Données projet'!$E$9+1,1))-AVERAGE(OFFSET($H$3,0,0,'Données projet'!$E$9+1,1))</f>
        <v>475.52010215365254</v>
      </c>
      <c r="T115" s="59">
        <f t="shared" si="88"/>
        <v>273.91893734509262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45.904389624357066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5.9735563268338576E-10</v>
      </c>
      <c r="AC115" s="22">
        <f t="shared" si="57"/>
        <v>45.904389624954419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272.39999999999964</v>
      </c>
      <c r="AJ115" s="13">
        <f>AI115*VLOOKUP('Données projet'!$B$10,Paramètres!$A$1:$I$89,3,0)*VLOOKUP('Données projet'!$B$10,Paramètres!$A$1:$I$89,5,0)</f>
        <v>246.46751999999969</v>
      </c>
      <c r="AK115" s="13">
        <f t="shared" si="89"/>
        <v>59.828888074216927</v>
      </c>
      <c r="AL115" s="20">
        <f t="shared" si="58"/>
        <v>533.466244062594</v>
      </c>
      <c r="AM115" s="59">
        <f t="shared" si="59"/>
        <v>826.79957739592737</v>
      </c>
      <c r="AN115" s="59">
        <f ca="1">AVERAGE(OFFSET($AM$3,0,0,'Données projet'!$E$10+1,1))-AVERAGE(OFFSET($H$3,0,0,'Données projet'!$E$10+1,1))</f>
        <v>428.8856275972966</v>
      </c>
      <c r="AO115" s="59">
        <f t="shared" si="90"/>
        <v>248.96498044443103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40.960839972503223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5.3302502608671301E-10</v>
      </c>
      <c r="AX115" s="21">
        <f t="shared" si="60"/>
        <v>40.960839973036251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272.39999999999964</v>
      </c>
      <c r="BE115" s="13">
        <f>BD115*VLOOKUP('Données projet'!$B$11,Paramètres!$A$1:$I$89,3,0)*VLOOKUP('Données projet'!$B$11,Paramètres!$A$1:$I$89,5,0)</f>
        <v>229.4697599999997</v>
      </c>
      <c r="BF115" s="13">
        <f t="shared" si="91"/>
        <v>56.168015849852772</v>
      </c>
      <c r="BG115" s="20">
        <f t="shared" si="61"/>
        <v>497.48579293849303</v>
      </c>
      <c r="BH115" s="59">
        <f t="shared" si="62"/>
        <v>790.81912627182635</v>
      </c>
      <c r="BI115" s="59">
        <f ca="1">AVERAGE(OFFSET($BH$3,0,0,'Données projet'!$E$11+1,1))-AVERAGE(OFFSET($H$3,0,0,'Données projet'!$E$11+1,1))</f>
        <v>402.18557752041221</v>
      </c>
      <c r="BJ115" s="59">
        <f t="shared" si="92"/>
        <v>234.67565865251817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38.135954457158171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4.9626467946004324E-10</v>
      </c>
      <c r="BS115" s="22">
        <f t="shared" si="63"/>
        <v>38.135954457654435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-2.8421709430404007E-13</v>
      </c>
      <c r="BZ115" s="13">
        <f>BY115*VLOOKUP('Données projet'!$B$12,Paramètres!$A$1:$I$89,3,0)*VLOOKUP('Données projet'!$B$12,Paramètres!$A$1:$I$89,5,0)</f>
        <v>-2.4829205358400943E-13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383.46266660377637</v>
      </c>
      <c r="CE115" s="59">
        <f t="shared" si="94"/>
        <v>373.1287543230714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124.07140817164449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4.7623454045563364E-13</v>
      </c>
      <c r="CN115" s="22">
        <f t="shared" si="66"/>
        <v>124.07140817164498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2.6</v>
      </c>
      <c r="CT115" s="12">
        <f>IF('Données projet'!$A$140&gt;35,CT114+CS115-DB114,IF(A115&lt;'Données projet'!$A$140,$CQ$205^A115,IF(A115='Données projet'!$A$140,'Données projet'!$B$140,CT114+CS115-DB114)))</f>
        <v>212.19999999999956</v>
      </c>
      <c r="CU115" s="17">
        <f>CT115*VLOOKUP('Données projet'!$B$13,Paramètres!$A$1:$I$89,3,0)*VLOOKUP('Données projet'!$B$13,Paramètres!$A$1:$I$89,5,0)</f>
        <v>241.65335999999948</v>
      </c>
      <c r="CV115" s="13">
        <f t="shared" si="95"/>
        <v>58.795116678994233</v>
      </c>
      <c r="CW115" s="20">
        <f t="shared" si="67"/>
        <v>523.28109688258075</v>
      </c>
      <c r="CX115" s="59">
        <f t="shared" si="68"/>
        <v>816.61443021591413</v>
      </c>
      <c r="CY115" s="59">
        <f ca="1">AVERAGE(OFFSET($CX$3,0,0,'Données projet'!$E$13+1,1))-AVERAGE(OFFSET($H$3,0,0,'Données projet'!$E$13+1,1))</f>
        <v>398.97653653651656</v>
      </c>
      <c r="CZ115" s="59">
        <f t="shared" si="96"/>
        <v>174.32967064896349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25.405960071938701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1.4431903250449508E-8</v>
      </c>
      <c r="DI115" s="22">
        <f t="shared" si="69"/>
        <v>25.405960086370605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3.7</v>
      </c>
      <c r="DO115" s="12">
        <f>IF('Données projet'!$A$166&gt;35,DO114+DN115-DW114,IF(A115&lt;'Données projet'!$A$166,$DL$205^A115,IF(A115='Données projet'!$A$166,'Données projet'!$B$166,DO114+DN115-DW114)))</f>
        <v>272.39999999999964</v>
      </c>
      <c r="DP115" s="17">
        <f>DO115*VLOOKUP('Données projet'!$B$14,Paramètres!$A$1:$I$89,3,0)*VLOOKUP('Données projet'!$B$14,Paramètres!$A$1:$I$89,5,0)</f>
        <v>259.21583999999967</v>
      </c>
      <c r="DQ115" s="13">
        <f t="shared" si="97"/>
        <v>62.555197359548188</v>
      </c>
      <c r="DR115" s="20">
        <f t="shared" si="70"/>
        <v>560.41789006787917</v>
      </c>
      <c r="DS115" s="59">
        <f t="shared" si="71"/>
        <v>853.75122340121243</v>
      </c>
      <c r="DT115" s="59">
        <f ca="1">AVERAGE(OFFSET($DS$3,0,0,'Données projet'!$E$14+1,1))-AVERAGE(OFFSET($H$3,0,0,'Données projet'!$E$14+1,1))</f>
        <v>448.88533925504049</v>
      </c>
      <c r="DU115" s="59">
        <f t="shared" si="98"/>
        <v>259.66733848378163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43.079504109012021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5.6059528605671599E-10</v>
      </c>
      <c r="ED115" s="22">
        <f t="shared" si="72"/>
        <v>43.079504109572618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300.98794489079791</v>
      </c>
      <c r="EP115" s="59">
        <f t="shared" si="100"/>
        <v>444.94404092890767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41.753871626652547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3.2522025266531759E-9</v>
      </c>
      <c r="EY115" s="22">
        <f t="shared" si="75"/>
        <v>41.753871629904751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-2.8421709430404007E-13</v>
      </c>
      <c r="FF115" s="17">
        <f>FE115*VLOOKUP('Données projet'!$B$16,Paramètres!$A$1:$I$89,3,0)*VLOOKUP('Données projet'!$B$16,Paramètres!$A$1:$I$89,5,0)</f>
        <v>-2.3055690689943731E-13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358.75637627589799</v>
      </c>
      <c r="FK115" s="59">
        <f t="shared" si="102"/>
        <v>349.64821164483607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66.375740978277207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7.684722653170051E-4</v>
      </c>
      <c r="FT115" s="22">
        <f t="shared" si="78"/>
        <v>66.376509450542528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303.49714356858993</v>
      </c>
      <c r="GF115" s="59">
        <f t="shared" si="104"/>
        <v>448.64727935823993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42.141678483866031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3.2824087420710119E-9</v>
      </c>
      <c r="GO115" s="21">
        <f t="shared" si="81"/>
        <v>42.14167848714844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3.7</v>
      </c>
      <c r="N116" s="13">
        <f>IF('Données projet'!$A$36&gt;35,N115+M116-V115,IF(A116&lt;'Données projet'!$A$36,$K$205^A116,IF(A116='Données projet'!$A$36,'Données projet'!$B$36,N115+M116-V115)))</f>
        <v>276.09999999999962</v>
      </c>
      <c r="O116" s="13">
        <f>N116*VLOOKUP('Données projet'!$B$9,Paramètres!$A$1:$I$89,3,0)*VLOOKUP('Données projet'!$B$9,Paramètres!$A$1:$I$89,5,0)</f>
        <v>279.96539999999965</v>
      </c>
      <c r="P116" s="13">
        <f t="shared" si="87"/>
        <v>66.959696853886527</v>
      </c>
      <c r="Q116" s="20">
        <f t="shared" si="107"/>
        <v>604.22787702051835</v>
      </c>
      <c r="R116" s="59">
        <f t="shared" si="55"/>
        <v>897.56121035385172</v>
      </c>
      <c r="S116" s="59">
        <f ca="1">AVERAGE(OFFSET($R$3,0,0,'Données projet'!$E$9+1,1))-AVERAGE(OFFSET($H$3,0,0,'Données projet'!$E$9+1,1))</f>
        <v>475.52010215365254</v>
      </c>
      <c r="T116" s="59">
        <f t="shared" si="88"/>
        <v>273.91893734509262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45.004232542736432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4.2239421865040252E-10</v>
      </c>
      <c r="AC116" s="22">
        <f t="shared" si="57"/>
        <v>45.004232543158828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276.09999999999962</v>
      </c>
      <c r="AJ116" s="13">
        <f>AI116*VLOOKUP('Données projet'!$B$10,Paramètres!$A$1:$I$89,3,0)*VLOOKUP('Données projet'!$B$10,Paramètres!$A$1:$I$89,5,0)</f>
        <v>249.81527999999966</v>
      </c>
      <c r="AK116" s="13">
        <f t="shared" si="89"/>
        <v>60.546384143056414</v>
      </c>
      <c r="AL116" s="20">
        <f t="shared" si="58"/>
        <v>540.54656504915602</v>
      </c>
      <c r="AM116" s="59">
        <f t="shared" si="59"/>
        <v>833.87989838248927</v>
      </c>
      <c r="AN116" s="59">
        <f ca="1">AVERAGE(OFFSET($AM$3,0,0,'Données projet'!$E$10+1,1))-AVERAGE(OFFSET($H$3,0,0,'Données projet'!$E$10+1,1))</f>
        <v>428.8856275972966</v>
      </c>
      <c r="AO116" s="59">
        <f t="shared" si="90"/>
        <v>248.96498044443103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40.157622884287889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3.7690561048805117E-10</v>
      </c>
      <c r="AX116" s="21">
        <f t="shared" si="60"/>
        <v>40.157622884664796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276.09999999999962</v>
      </c>
      <c r="BE116" s="13">
        <f>BD116*VLOOKUP('Données projet'!$B$11,Paramètres!$A$1:$I$89,3,0)*VLOOKUP('Données projet'!$B$11,Paramètres!$A$1:$I$89,5,0)</f>
        <v>232.58663999999968</v>
      </c>
      <c r="BF116" s="13">
        <f t="shared" si="91"/>
        <v>56.841609023050168</v>
      </c>
      <c r="BG116" s="20">
        <f t="shared" si="61"/>
        <v>504.08753371514513</v>
      </c>
      <c r="BH116" s="59">
        <f t="shared" si="62"/>
        <v>797.42086704847839</v>
      </c>
      <c r="BI116" s="59">
        <f ca="1">AVERAGE(OFFSET($BH$3,0,0,'Données projet'!$E$11+1,1))-AVERAGE(OFFSET($H$3,0,0,'Données projet'!$E$11+1,1))</f>
        <v>402.18557752041221</v>
      </c>
      <c r="BJ116" s="59">
        <f t="shared" si="92"/>
        <v>234.67565865251817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37.388131650888724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3.5091212010956495E-10</v>
      </c>
      <c r="BS116" s="22">
        <f t="shared" si="63"/>
        <v>37.388131651239632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-2.8421709430404007E-13</v>
      </c>
      <c r="BZ116" s="13">
        <f>BY116*VLOOKUP('Données projet'!$B$12,Paramètres!$A$1:$I$89,3,0)*VLOOKUP('Données projet'!$B$12,Paramètres!$A$1:$I$89,5,0)</f>
        <v>-2.4829205358400943E-13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383.46266660377637</v>
      </c>
      <c r="CE116" s="59">
        <f t="shared" si="94"/>
        <v>373.1287543230714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121.63844353348513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3.3674867299143775E-13</v>
      </c>
      <c r="CN116" s="22">
        <f t="shared" si="66"/>
        <v>121.63844353348547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2.6</v>
      </c>
      <c r="CT116" s="12">
        <f>IF('Données projet'!$A$140&gt;35,CT115+CS116-DB115,IF(A116&lt;'Données projet'!$A$140,$CQ$205^A116,IF(A116='Données projet'!$A$140,'Données projet'!$B$140,CT115+CS116-DB115)))</f>
        <v>214.79999999999956</v>
      </c>
      <c r="CU116" s="17">
        <f>CT116*VLOOKUP('Données projet'!$B$13,Paramètres!$A$1:$I$89,3,0)*VLOOKUP('Données projet'!$B$13,Paramètres!$A$1:$I$89,5,0)</f>
        <v>244.61423999999948</v>
      </c>
      <c r="CV116" s="13">
        <f t="shared" si="95"/>
        <v>59.431203693842548</v>
      </c>
      <c r="CW116" s="20">
        <f t="shared" si="67"/>
        <v>529.54581443344148</v>
      </c>
      <c r="CX116" s="59">
        <f t="shared" si="68"/>
        <v>822.87914776677485</v>
      </c>
      <c r="CY116" s="59">
        <f ca="1">AVERAGE(OFFSET($CX$3,0,0,'Données projet'!$E$13+1,1))-AVERAGE(OFFSET($H$3,0,0,'Données projet'!$E$13+1,1))</f>
        <v>398.97653653651656</v>
      </c>
      <c r="CZ116" s="59">
        <f t="shared" si="96"/>
        <v>174.32967064896349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24.907764691033513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1.0204896653821024E-8</v>
      </c>
      <c r="DI116" s="22">
        <f t="shared" si="69"/>
        <v>24.90776470123841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3.7</v>
      </c>
      <c r="DO116" s="12">
        <f>IF('Données projet'!$A$166&gt;35,DO115+DN116-DW115,IF(A116&lt;'Données projet'!$A$166,$DL$205^A116,IF(A116='Données projet'!$A$166,'Données projet'!$B$166,DO115+DN116-DW115)))</f>
        <v>276.09999999999962</v>
      </c>
      <c r="DP116" s="17">
        <f>DO116*VLOOKUP('Données projet'!$B$14,Paramètres!$A$1:$I$89,3,0)*VLOOKUP('Données projet'!$B$14,Paramètres!$A$1:$I$89,5,0)</f>
        <v>262.73675999999966</v>
      </c>
      <c r="DQ116" s="13">
        <f t="shared" si="97"/>
        <v>63.305388607215654</v>
      </c>
      <c r="DR116" s="20">
        <f t="shared" si="70"/>
        <v>567.85674215756671</v>
      </c>
      <c r="DS116" s="59">
        <f t="shared" si="71"/>
        <v>861.19007549089997</v>
      </c>
      <c r="DT116" s="59">
        <f ca="1">AVERAGE(OFFSET($DS$3,0,0,'Données projet'!$E$14+1,1))-AVERAGE(OFFSET($H$3,0,0,'Données projet'!$E$14+1,1))</f>
        <v>448.88533925504049</v>
      </c>
      <c r="DU116" s="59">
        <f t="shared" si="98"/>
        <v>259.66733848378163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42.234741309337274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3.9640072827191629E-10</v>
      </c>
      <c r="ED116" s="22">
        <f t="shared" si="72"/>
        <v>42.234741309733671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300.98794489079791</v>
      </c>
      <c r="EP116" s="59">
        <f t="shared" si="100"/>
        <v>444.94404092890767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40.935103671400888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2.2996544603884842E-9</v>
      </c>
      <c r="EY116" s="22">
        <f t="shared" si="75"/>
        <v>40.935103673700546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-2.8421709430404007E-13</v>
      </c>
      <c r="FF116" s="17">
        <f>FE116*VLOOKUP('Données projet'!$B$16,Paramètres!$A$1:$I$89,3,0)*VLOOKUP('Données projet'!$B$16,Paramètres!$A$1:$I$89,5,0)</f>
        <v>-2.3055690689943731E-13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358.75637627589799</v>
      </c>
      <c r="FK116" s="59">
        <f t="shared" si="102"/>
        <v>349.64821164483607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65.074153182897604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5.43391949959442E-4</v>
      </c>
      <c r="FT116" s="22">
        <f t="shared" si="78"/>
        <v>65.074696574847565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303.49714356858993</v>
      </c>
      <c r="GF116" s="59">
        <f t="shared" si="104"/>
        <v>448.64727935823993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41.315305872683247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2.3210134801444177E-9</v>
      </c>
      <c r="GO116" s="21">
        <f t="shared" si="81"/>
        <v>41.315305875004263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3.7</v>
      </c>
      <c r="N117" s="13">
        <f>IF('Données projet'!$A$36&gt;35,N116+M117-V116,IF(A117&lt;'Données projet'!$A$36,$K$205^A117,IF(A117='Données projet'!$A$36,'Données projet'!$B$36,N116+M117-V116)))</f>
        <v>279.79999999999961</v>
      </c>
      <c r="O117" s="13">
        <f>N117*VLOOKUP('Données projet'!$B$9,Paramètres!$A$1:$I$89,3,0)*VLOOKUP('Données projet'!$B$9,Paramètres!$A$1:$I$89,5,0)</f>
        <v>283.71719999999959</v>
      </c>
      <c r="P117" s="13">
        <f t="shared" si="87"/>
        <v>67.751956122170583</v>
      </c>
      <c r="Q117" s="20">
        <f t="shared" si="107"/>
        <v>612.14211357944635</v>
      </c>
      <c r="R117" s="59">
        <f t="shared" si="55"/>
        <v>905.47544691277972</v>
      </c>
      <c r="S117" s="59">
        <f ca="1">AVERAGE(OFFSET($R$3,0,0,'Données projet'!$E$9+1,1))-AVERAGE(OFFSET($H$3,0,0,'Données projet'!$E$9+1,1))</f>
        <v>475.52010215365254</v>
      </c>
      <c r="T117" s="59">
        <f t="shared" si="88"/>
        <v>273.91893734509262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44.121726992444771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2.9867781634169288E-10</v>
      </c>
      <c r="AC117" s="22">
        <f t="shared" si="57"/>
        <v>44.121726992743447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279.79999999999961</v>
      </c>
      <c r="AJ117" s="13">
        <f>AI117*VLOOKUP('Données projet'!$B$10,Paramètres!$A$1:$I$89,3,0)*VLOOKUP('Données projet'!$B$10,Paramètres!$A$1:$I$89,5,0)</f>
        <v>253.16303999999965</v>
      </c>
      <c r="AK117" s="13">
        <f t="shared" si="89"/>
        <v>61.26276184863498</v>
      </c>
      <c r="AL117" s="20">
        <f t="shared" si="58"/>
        <v>547.62493821970531</v>
      </c>
      <c r="AM117" s="59">
        <f t="shared" si="59"/>
        <v>840.95827155303868</v>
      </c>
      <c r="AN117" s="59">
        <f ca="1">AVERAGE(OFFSET($AM$3,0,0,'Données projet'!$E$10+1,1))-AVERAGE(OFFSET($H$3,0,0,'Données projet'!$E$10+1,1))</f>
        <v>428.8856275972966</v>
      </c>
      <c r="AO117" s="59">
        <f t="shared" si="90"/>
        <v>248.96498044443103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39.370156393258405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2.6651251304335651E-10</v>
      </c>
      <c r="AX117" s="21">
        <f t="shared" si="60"/>
        <v>39.370156393524915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279.79999999999961</v>
      </c>
      <c r="BE117" s="13">
        <f>BD117*VLOOKUP('Données projet'!$B$11,Paramètres!$A$1:$I$89,3,0)*VLOOKUP('Données projet'!$B$11,Paramètres!$A$1:$I$89,5,0)</f>
        <v>235.70351999999971</v>
      </c>
      <c r="BF117" s="13">
        <f t="shared" si="91"/>
        <v>57.51415226456092</v>
      </c>
      <c r="BG117" s="20">
        <f t="shared" si="61"/>
        <v>510.68744586077634</v>
      </c>
      <c r="BH117" s="59">
        <f t="shared" si="62"/>
        <v>804.02077919410965</v>
      </c>
      <c r="BI117" s="59">
        <f ca="1">AVERAGE(OFFSET($BH$3,0,0,'Données projet'!$E$11+1,1))-AVERAGE(OFFSET($H$3,0,0,'Données projet'!$E$11+1,1))</f>
        <v>402.18557752041221</v>
      </c>
      <c r="BJ117" s="59">
        <f t="shared" si="92"/>
        <v>234.67565865251817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36.654973193723343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2.4813233973002162E-10</v>
      </c>
      <c r="BS117" s="22">
        <f t="shared" si="63"/>
        <v>36.654973193971479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-2.8421709430404007E-13</v>
      </c>
      <c r="BZ117" s="13">
        <f>BY117*VLOOKUP('Données projet'!$B$12,Paramètres!$A$1:$I$89,3,0)*VLOOKUP('Données projet'!$B$12,Paramètres!$A$1:$I$89,5,0)</f>
        <v>-2.4829205358400943E-13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383.46266660377637</v>
      </c>
      <c r="CE117" s="59">
        <f t="shared" si="94"/>
        <v>373.1287543230714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119.25318784791818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2.3811727022781682E-13</v>
      </c>
      <c r="CN117" s="22">
        <f t="shared" si="66"/>
        <v>119.25318784791843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2.6</v>
      </c>
      <c r="CT117" s="12">
        <f>IF('Données projet'!$A$140&gt;35,CT116+CS117-DB116,IF(A117&lt;'Données projet'!$A$140,$CQ$205^A117,IF(A117='Données projet'!$A$140,'Données projet'!$B$140,CT116+CS117-DB116)))</f>
        <v>217.39999999999955</v>
      </c>
      <c r="CU117" s="17">
        <f>CT117*VLOOKUP('Données projet'!$B$13,Paramètres!$A$1:$I$89,3,0)*VLOOKUP('Données projet'!$B$13,Paramètres!$A$1:$I$89,5,0)</f>
        <v>247.57511999999949</v>
      </c>
      <c r="CV117" s="13">
        <f t="shared" si="95"/>
        <v>60.066395109103389</v>
      </c>
      <c r="CW117" s="20">
        <f t="shared" si="67"/>
        <v>535.8089721483542</v>
      </c>
      <c r="CX117" s="59">
        <f t="shared" si="68"/>
        <v>829.14230548168757</v>
      </c>
      <c r="CY117" s="59">
        <f ca="1">AVERAGE(OFFSET($CX$3,0,0,'Données projet'!$E$13+1,1))-AVERAGE(OFFSET($H$3,0,0,'Données projet'!$E$13+1,1))</f>
        <v>398.97653653651656</v>
      </c>
      <c r="CZ117" s="59">
        <f t="shared" si="96"/>
        <v>174.32967064896349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24.419338617678697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7.2159516252247539E-9</v>
      </c>
      <c r="DI117" s="22">
        <f t="shared" si="69"/>
        <v>24.41933862489465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3.7</v>
      </c>
      <c r="DO117" s="12">
        <f>IF('Données projet'!$A$166&gt;35,DO116+DN117-DW116,IF(A117&lt;'Données projet'!$A$166,$DL$205^A117,IF(A117='Données projet'!$A$166,'Données projet'!$B$166,DO116+DN117-DW116)))</f>
        <v>279.79999999999961</v>
      </c>
      <c r="DP117" s="17">
        <f>DO117*VLOOKUP('Données projet'!$B$14,Paramètres!$A$1:$I$89,3,0)*VLOOKUP('Données projet'!$B$14,Paramètres!$A$1:$I$89,5,0)</f>
        <v>266.25767999999965</v>
      </c>
      <c r="DQ117" s="13">
        <f t="shared" si="97"/>
        <v>64.054410529549514</v>
      </c>
      <c r="DR117" s="20">
        <f t="shared" si="70"/>
        <v>575.29355767229811</v>
      </c>
      <c r="DS117" s="59">
        <f t="shared" si="71"/>
        <v>868.62689100563148</v>
      </c>
      <c r="DT117" s="59">
        <f ca="1">AVERAGE(OFFSET($DS$3,0,0,'Données projet'!$E$14+1,1))-AVERAGE(OFFSET($H$3,0,0,'Données projet'!$E$14+1,1))</f>
        <v>448.88533925504049</v>
      </c>
      <c r="DU117" s="59">
        <f t="shared" si="98"/>
        <v>259.66733848378163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41.406543792909716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2.8029764302835799E-10</v>
      </c>
      <c r="ED117" s="22">
        <f t="shared" si="72"/>
        <v>41.406543793190011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300.98794489079791</v>
      </c>
      <c r="EP117" s="59">
        <f t="shared" si="100"/>
        <v>444.94404092890767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40.132391256352577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1.6261012633265879E-9</v>
      </c>
      <c r="EY117" s="22">
        <f t="shared" si="75"/>
        <v>40.132391257978675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-2.8421709430404007E-13</v>
      </c>
      <c r="FF117" s="17">
        <f>FE117*VLOOKUP('Données projet'!$B$16,Paramètres!$A$1:$I$89,3,0)*VLOOKUP('Données projet'!$B$16,Paramètres!$A$1:$I$89,5,0)</f>
        <v>-2.3055690689943731E-13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358.75637627589799</v>
      </c>
      <c r="FK117" s="59">
        <f t="shared" si="102"/>
        <v>349.64821164483607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63.798088730295234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3.8423613265850255E-4</v>
      </c>
      <c r="FT117" s="22">
        <f t="shared" si="78"/>
        <v>63.798472966427894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303.49714356858993</v>
      </c>
      <c r="GF117" s="59">
        <f t="shared" si="104"/>
        <v>448.64727935823993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40.505137924368235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1.641204371035506E-9</v>
      </c>
      <c r="GO117" s="21">
        <f t="shared" si="81"/>
        <v>40.505137926009439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3.7</v>
      </c>
      <c r="N118" s="13">
        <f>IF('Données projet'!$A$36&gt;35,N117+M118-V117,IF(A118&lt;'Données projet'!$A$36,$K$205^A118,IF(A118='Données projet'!$A$36,'Données projet'!$B$36,N117+M118-V117)))</f>
        <v>283.4999999999996</v>
      </c>
      <c r="O118" s="13">
        <f>N118*VLOOKUP('Données projet'!$B$9,Paramètres!$A$1:$I$89,3,0)*VLOOKUP('Données projet'!$B$9,Paramètres!$A$1:$I$89,5,0)</f>
        <v>287.4689999999996</v>
      </c>
      <c r="P118" s="13">
        <f t="shared" si="87"/>
        <v>68.542996811964642</v>
      </c>
      <c r="Q118" s="20">
        <f t="shared" si="107"/>
        <v>620.05422778083766</v>
      </c>
      <c r="R118" s="59">
        <f t="shared" si="55"/>
        <v>913.38756111417092</v>
      </c>
      <c r="S118" s="59">
        <f ca="1">AVERAGE(OFFSET($R$3,0,0,'Données projet'!$E$9+1,1))-AVERAGE(OFFSET($H$3,0,0,'Données projet'!$E$9+1,1))</f>
        <v>475.52010215365254</v>
      </c>
      <c r="T118" s="59">
        <f t="shared" si="88"/>
        <v>273.91893734509262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43.256526837719093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2.1119710932520126E-10</v>
      </c>
      <c r="AC118" s="22">
        <f t="shared" si="57"/>
        <v>43.256526837930288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283.4999999999996</v>
      </c>
      <c r="AJ118" s="13">
        <f>AI118*VLOOKUP('Données projet'!$B$10,Paramètres!$A$1:$I$89,3,0)*VLOOKUP('Données projet'!$B$10,Paramètres!$A$1:$I$89,5,0)</f>
        <v>256.51079999999962</v>
      </c>
      <c r="AK118" s="13">
        <f t="shared" si="89"/>
        <v>61.978037689587055</v>
      </c>
      <c r="AL118" s="20">
        <f t="shared" si="58"/>
        <v>554.70139230936343</v>
      </c>
      <c r="AM118" s="59">
        <f t="shared" si="59"/>
        <v>848.03472564269669</v>
      </c>
      <c r="AN118" s="59">
        <f ca="1">AVERAGE(OFFSET($AM$3,0,0,'Données projet'!$E$10+1,1))-AVERAGE(OFFSET($H$3,0,0,'Données projet'!$E$10+1,1))</f>
        <v>428.8856275972966</v>
      </c>
      <c r="AO118" s="59">
        <f t="shared" si="90"/>
        <v>248.96498044443103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38.59813163981088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1.8845280524402559E-10</v>
      </c>
      <c r="AX118" s="21">
        <f t="shared" si="60"/>
        <v>38.59813163999933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283.4999999999996</v>
      </c>
      <c r="BE118" s="13">
        <f>BD118*VLOOKUP('Données projet'!$B$11,Paramètres!$A$1:$I$89,3,0)*VLOOKUP('Données projet'!$B$11,Paramètres!$A$1:$I$89,5,0)</f>
        <v>238.82039999999969</v>
      </c>
      <c r="BF118" s="13">
        <f t="shared" si="91"/>
        <v>58.18566106348387</v>
      </c>
      <c r="BG118" s="20">
        <f t="shared" si="61"/>
        <v>517.28555635223393</v>
      </c>
      <c r="BH118" s="59">
        <f t="shared" si="62"/>
        <v>810.61888968556718</v>
      </c>
      <c r="BI118" s="59">
        <f ca="1">AVERAGE(OFFSET($BH$3,0,0,'Données projet'!$E$11+1,1))-AVERAGE(OFFSET($H$3,0,0,'Données projet'!$E$11+1,1))</f>
        <v>402.18557752041221</v>
      </c>
      <c r="BJ118" s="59">
        <f t="shared" si="92"/>
        <v>234.67565865251817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35.936191526720471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1.7545606005478247E-10</v>
      </c>
      <c r="BS118" s="22">
        <f t="shared" si="63"/>
        <v>35.936191526895925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-2.8421709430404007E-13</v>
      </c>
      <c r="BZ118" s="13">
        <f>BY118*VLOOKUP('Données projet'!$B$12,Paramètres!$A$1:$I$89,3,0)*VLOOKUP('Données projet'!$B$12,Paramètres!$A$1:$I$89,5,0)</f>
        <v>-2.4829205358400943E-13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383.46266660377637</v>
      </c>
      <c r="CE118" s="59">
        <f t="shared" si="94"/>
        <v>373.1287543230714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116.91470557148288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1.6837433649571888E-13</v>
      </c>
      <c r="CN118" s="22">
        <f t="shared" si="66"/>
        <v>116.91470557148305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2.6</v>
      </c>
      <c r="CT118" s="12">
        <f>IF('Données projet'!$A$140&gt;35,CT117+CS118-DB117,IF(A118&lt;'Données projet'!$A$140,$CQ$205^A118,IF(A118='Données projet'!$A$140,'Données projet'!$B$140,CT117+CS118-DB117)))</f>
        <v>219.99999999999955</v>
      </c>
      <c r="CU118" s="17">
        <f>CT118*VLOOKUP('Données projet'!$B$13,Paramètres!$A$1:$I$89,3,0)*VLOOKUP('Données projet'!$B$13,Paramètres!$A$1:$I$89,5,0)</f>
        <v>250.53599999999946</v>
      </c>
      <c r="CV118" s="13">
        <f t="shared" si="95"/>
        <v>60.70070287472663</v>
      </c>
      <c r="CW118" s="20">
        <f t="shared" si="67"/>
        <v>542.07059084014793</v>
      </c>
      <c r="CX118" s="59">
        <f t="shared" si="68"/>
        <v>835.4039241734813</v>
      </c>
      <c r="CY118" s="59">
        <f ca="1">AVERAGE(OFFSET($CX$3,0,0,'Données projet'!$E$13+1,1))-AVERAGE(OFFSET($H$3,0,0,'Données projet'!$E$13+1,1))</f>
        <v>398.97653653651656</v>
      </c>
      <c r="CZ118" s="59">
        <f t="shared" si="96"/>
        <v>174.32967064896349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23.940490281711881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5.1024483269105119E-9</v>
      </c>
      <c r="DI118" s="22">
        <f t="shared" si="69"/>
        <v>23.940490286814331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3.7</v>
      </c>
      <c r="DO118" s="12">
        <f>IF('Données projet'!$A$166&gt;35,DO117+DN118-DW117,IF(A118&lt;'Données projet'!$A$166,$DL$205^A118,IF(A118='Données projet'!$A$166,'Données projet'!$B$166,DO117+DN118-DW117)))</f>
        <v>283.4999999999996</v>
      </c>
      <c r="DP118" s="17">
        <f>DO118*VLOOKUP('Données projet'!$B$14,Paramètres!$A$1:$I$89,3,0)*VLOOKUP('Données projet'!$B$14,Paramètres!$A$1:$I$89,5,0)</f>
        <v>269.77859999999964</v>
      </c>
      <c r="DQ118" s="13">
        <f t="shared" si="97"/>
        <v>64.802280377001296</v>
      </c>
      <c r="DR118" s="20">
        <f t="shared" si="70"/>
        <v>582.72836665660998</v>
      </c>
      <c r="DS118" s="59">
        <f t="shared" si="71"/>
        <v>876.06169998994324</v>
      </c>
      <c r="DT118" s="59">
        <f ca="1">AVERAGE(OFFSET($DS$3,0,0,'Données projet'!$E$14+1,1))-AVERAGE(OFFSET($H$3,0,0,'Données projet'!$E$14+1,1))</f>
        <v>448.88533925504049</v>
      </c>
      <c r="DU118" s="59">
        <f t="shared" si="98"/>
        <v>259.66733848378163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40.594586724628698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1.9820036413595815E-10</v>
      </c>
      <c r="ED118" s="22">
        <f t="shared" si="72"/>
        <v>40.594586724826897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300.98794489079791</v>
      </c>
      <c r="EP118" s="59">
        <f t="shared" si="100"/>
        <v>444.94404092890767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39.345419542157131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1.1498272301942421E-9</v>
      </c>
      <c r="EY118" s="22">
        <f t="shared" si="75"/>
        <v>39.34541954330696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-2.8421709430404007E-13</v>
      </c>
      <c r="FF118" s="17">
        <f>FE118*VLOOKUP('Données projet'!$B$16,Paramètres!$A$1:$I$89,3,0)*VLOOKUP('Données projet'!$B$16,Paramètres!$A$1:$I$89,5,0)</f>
        <v>-2.3055690689943731E-13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358.75637627589799</v>
      </c>
      <c r="FK118" s="59">
        <f t="shared" si="102"/>
        <v>349.64821164483607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62.547047123285928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2.71695974979721E-4</v>
      </c>
      <c r="FT118" s="22">
        <f t="shared" si="78"/>
        <v>62.547318819260909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303.49714356858993</v>
      </c>
      <c r="GF118" s="59">
        <f t="shared" si="104"/>
        <v>448.64727935823993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39.710856875366019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1.1605067400722088E-9</v>
      </c>
      <c r="GO118" s="21">
        <f t="shared" si="81"/>
        <v>39.710856876526528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3.7</v>
      </c>
      <c r="N119" s="13">
        <f>IF('Données projet'!$A$36&gt;35,N118+M119-V118,IF(A119&lt;'Données projet'!$A$36,$K$205^A119,IF(A119='Données projet'!$A$36,'Données projet'!$B$36,N118+M119-V118)))</f>
        <v>287.19999999999959</v>
      </c>
      <c r="O119" s="13">
        <f>N119*VLOOKUP('Données projet'!$B$9,Paramètres!$A$1:$I$89,3,0)*VLOOKUP('Données projet'!$B$9,Paramètres!$A$1:$I$89,5,0)</f>
        <v>291.2207999999996</v>
      </c>
      <c r="P119" s="13">
        <f t="shared" si="87"/>
        <v>69.332836665856547</v>
      </c>
      <c r="Q119" s="20">
        <f t="shared" si="107"/>
        <v>627.96425052636607</v>
      </c>
      <c r="R119" s="59">
        <f t="shared" si="55"/>
        <v>921.29758385969944</v>
      </c>
      <c r="S119" s="59">
        <f ca="1">AVERAGE(OFFSET($R$3,0,0,'Données projet'!$E$9+1,1))-AVERAGE(OFFSET($H$3,0,0,'Données projet'!$E$9+1,1))</f>
        <v>475.52010215365254</v>
      </c>
      <c r="T119" s="59">
        <f t="shared" si="88"/>
        <v>273.91893734509262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42.4082927303076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1.4933890817084644E-10</v>
      </c>
      <c r="AC119" s="22">
        <f t="shared" si="57"/>
        <v>42.408292730456942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287.19999999999959</v>
      </c>
      <c r="AJ119" s="13">
        <f>AI119*VLOOKUP('Données projet'!$B$10,Paramètres!$A$1:$I$89,3,0)*VLOOKUP('Données projet'!$B$10,Paramètres!$A$1:$I$89,5,0)</f>
        <v>259.85855999999961</v>
      </c>
      <c r="AK119" s="13">
        <f t="shared" si="89"/>
        <v>62.692227709138422</v>
      </c>
      <c r="AL119" s="20">
        <f t="shared" si="58"/>
        <v>561.77595526008201</v>
      </c>
      <c r="AM119" s="59">
        <f t="shared" si="59"/>
        <v>855.10928859341539</v>
      </c>
      <c r="AN119" s="59">
        <f ca="1">AVERAGE(OFFSET($AM$3,0,0,'Données projet'!$E$10+1,1))-AVERAGE(OFFSET($H$3,0,0,'Données projet'!$E$10+1,1))</f>
        <v>428.8856275972966</v>
      </c>
      <c r="AO119" s="59">
        <f t="shared" si="90"/>
        <v>248.96498044443103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37.84124582088986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1.3325625652167825E-10</v>
      </c>
      <c r="AX119" s="21">
        <f t="shared" si="60"/>
        <v>37.841245821023115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287.19999999999959</v>
      </c>
      <c r="BE119" s="13">
        <f>BD119*VLOOKUP('Données projet'!$B$11,Paramètres!$A$1:$I$89,3,0)*VLOOKUP('Données projet'!$B$11,Paramètres!$A$1:$I$89,5,0)</f>
        <v>241.93727999999967</v>
      </c>
      <c r="BF119" s="13">
        <f t="shared" si="91"/>
        <v>58.856150481375209</v>
      </c>
      <c r="BG119" s="20">
        <f t="shared" si="61"/>
        <v>523.88189142172803</v>
      </c>
      <c r="BH119" s="59">
        <f t="shared" si="62"/>
        <v>817.2152247550614</v>
      </c>
      <c r="BI119" s="59">
        <f ca="1">AVERAGE(OFFSET($BH$3,0,0,'Données projet'!$E$11+1,1))-AVERAGE(OFFSET($H$3,0,0,'Données projet'!$E$11+1,1))</f>
        <v>402.18557752041221</v>
      </c>
      <c r="BJ119" s="59">
        <f t="shared" si="92"/>
        <v>234.67565865251817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35.231504729794004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1.2406616986501081E-10</v>
      </c>
      <c r="BS119" s="22">
        <f t="shared" si="63"/>
        <v>35.231504729918072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-2.8421709430404007E-13</v>
      </c>
      <c r="BZ119" s="13">
        <f>BY119*VLOOKUP('Données projet'!$B$12,Paramètres!$A$1:$I$89,3,0)*VLOOKUP('Données projet'!$B$12,Paramètres!$A$1:$I$89,5,0)</f>
        <v>-2.4829205358400943E-13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383.46266660377637</v>
      </c>
      <c r="CE119" s="59">
        <f t="shared" si="94"/>
        <v>373.1287543230714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114.62207950615513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1.1905863511390841E-13</v>
      </c>
      <c r="CN119" s="22">
        <f t="shared" si="66"/>
        <v>114.62207950615525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2.6</v>
      </c>
      <c r="CT119" s="12">
        <f>IF('Données projet'!$A$140&gt;35,CT118+CS119-DB118,IF(A119&lt;'Données projet'!$A$140,$CQ$205^A119,IF(A119='Données projet'!$A$140,'Données projet'!$B$140,CT118+CS119-DB118)))</f>
        <v>222.59999999999954</v>
      </c>
      <c r="CU119" s="17">
        <f>CT119*VLOOKUP('Données projet'!$B$13,Paramètres!$A$1:$I$89,3,0)*VLOOKUP('Données projet'!$B$13,Paramètres!$A$1:$I$89,5,0)</f>
        <v>253.49687999999946</v>
      </c>
      <c r="CV119" s="13">
        <f t="shared" si="95"/>
        <v>61.334138641955029</v>
      </c>
      <c r="CW119" s="20">
        <f t="shared" si="67"/>
        <v>548.3306908014041</v>
      </c>
      <c r="CX119" s="59">
        <f t="shared" si="68"/>
        <v>841.66402413473747</v>
      </c>
      <c r="CY119" s="59">
        <f ca="1">AVERAGE(OFFSET($CX$3,0,0,'Données projet'!$E$13+1,1))-AVERAGE(OFFSET($H$3,0,0,'Données projet'!$E$13+1,1))</f>
        <v>398.97653653651656</v>
      </c>
      <c r="CZ119" s="59">
        <f t="shared" si="96"/>
        <v>174.32967064896349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23.471031869544731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3.6079758126123769E-9</v>
      </c>
      <c r="DI119" s="22">
        <f t="shared" si="69"/>
        <v>23.471031873152707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3.7</v>
      </c>
      <c r="DO119" s="12">
        <f>IF('Données projet'!$A$166&gt;35,DO118+DN119-DW118,IF(A119&lt;'Données projet'!$A$166,$DL$205^A119,IF(A119='Données projet'!$A$166,'Données projet'!$B$166,DO118+DN119-DW118)))</f>
        <v>287.19999999999959</v>
      </c>
      <c r="DP119" s="17">
        <f>DO119*VLOOKUP('Données projet'!$B$14,Paramètres!$A$1:$I$89,3,0)*VLOOKUP('Données projet'!$B$14,Paramètres!$A$1:$I$89,5,0)</f>
        <v>273.29951999999963</v>
      </c>
      <c r="DQ119" s="13">
        <f t="shared" si="97"/>
        <v>65.549014923861634</v>
      </c>
      <c r="DR119" s="20">
        <f t="shared" si="70"/>
        <v>590.16119832572508</v>
      </c>
      <c r="DS119" s="59">
        <f t="shared" si="71"/>
        <v>883.49453165905834</v>
      </c>
      <c r="DT119" s="59">
        <f ca="1">AVERAGE(OFFSET($DS$3,0,0,'Données projet'!$E$14+1,1))-AVERAGE(OFFSET($H$3,0,0,'Données projet'!$E$14+1,1))</f>
        <v>448.88533925504049</v>
      </c>
      <c r="DU119" s="59">
        <f t="shared" si="98"/>
        <v>259.66733848378163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39.798551639211759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1.40148821514179E-10</v>
      </c>
      <c r="ED119" s="22">
        <f t="shared" si="72"/>
        <v>39.798551639351906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300.98794489079791</v>
      </c>
      <c r="EP119" s="59">
        <f t="shared" si="100"/>
        <v>444.94404092890767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38.573879863271713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8.1305063166329396E-10</v>
      </c>
      <c r="EY119" s="22">
        <f t="shared" si="75"/>
        <v>38.573879864084766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-2.8421709430404007E-13</v>
      </c>
      <c r="FF119" s="17">
        <f>FE119*VLOOKUP('Données projet'!$B$16,Paramètres!$A$1:$I$89,3,0)*VLOOKUP('Données projet'!$B$16,Paramètres!$A$1:$I$89,5,0)</f>
        <v>-2.3055690689943731E-13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358.75637627589799</v>
      </c>
      <c r="FK119" s="59">
        <f t="shared" si="102"/>
        <v>349.64821164483607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61.320537679130041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1.9211806632925127E-4</v>
      </c>
      <c r="FT119" s="22">
        <f t="shared" si="78"/>
        <v>61.320729797196371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303.49714356858993</v>
      </c>
      <c r="GF119" s="59">
        <f t="shared" si="104"/>
        <v>448.64727935823993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38.932151193271139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8.2060218551775298E-10</v>
      </c>
      <c r="GO119" s="21">
        <f t="shared" si="81"/>
        <v>38.932151194091738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3.7</v>
      </c>
      <c r="N120" s="13">
        <f>IF('Données projet'!$A$36&gt;35,N119+M120-V119,IF(A120&lt;'Données projet'!$A$36,$K$205^A120,IF(A120='Données projet'!$A$36,'Données projet'!$B$36,N119+M120-V119)))</f>
        <v>290.89999999999958</v>
      </c>
      <c r="O120" s="13">
        <f>N120*VLOOKUP('Données projet'!$B$9,Paramètres!$A$1:$I$89,3,0)*VLOOKUP('Données projet'!$B$9,Paramètres!$A$1:$I$89,5,0)</f>
        <v>294.9725999999996</v>
      </c>
      <c r="P120" s="13">
        <f t="shared" si="87"/>
        <v>70.121492942994351</v>
      </c>
      <c r="Q120" s="20">
        <f t="shared" si="107"/>
        <v>635.87221187571447</v>
      </c>
      <c r="R120" s="59">
        <f t="shared" si="55"/>
        <v>929.20554520904784</v>
      </c>
      <c r="S120" s="59">
        <f ca="1">AVERAGE(OFFSET($R$3,0,0,'Données projet'!$E$9+1,1))-AVERAGE(OFFSET($H$3,0,0,'Données projet'!$E$9+1,1))</f>
        <v>475.52010215365254</v>
      </c>
      <c r="T120" s="59">
        <f t="shared" si="88"/>
        <v>273.91893734509262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41.576691976370732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1.0559855466260063E-10</v>
      </c>
      <c r="AC120" s="22">
        <f t="shared" si="57"/>
        <v>41.576691976476333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290.89999999999958</v>
      </c>
      <c r="AJ120" s="13">
        <f>AI120*VLOOKUP('Données projet'!$B$10,Paramètres!$A$1:$I$89,3,0)*VLOOKUP('Données projet'!$B$10,Paramètres!$A$1:$I$89,5,0)</f>
        <v>263.20631999999961</v>
      </c>
      <c r="AK120" s="13">
        <f t="shared" si="89"/>
        <v>63.405347513378558</v>
      </c>
      <c r="AL120" s="20">
        <f t="shared" si="58"/>
        <v>568.84865425246687</v>
      </c>
      <c r="AM120" s="59">
        <f t="shared" si="59"/>
        <v>862.18198758580024</v>
      </c>
      <c r="AN120" s="59">
        <f ca="1">AVERAGE(OFFSET($AM$3,0,0,'Données projet'!$E$10+1,1))-AVERAGE(OFFSET($H$3,0,0,'Données projet'!$E$10+1,1))</f>
        <v>428.8856275972966</v>
      </c>
      <c r="AO120" s="59">
        <f t="shared" si="90"/>
        <v>248.96498044443103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37.099202071223111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9.4226402622012793E-11</v>
      </c>
      <c r="AX120" s="21">
        <f t="shared" si="60"/>
        <v>37.099202071317336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290.89999999999958</v>
      </c>
      <c r="BE120" s="13">
        <f>BD120*VLOOKUP('Données projet'!$B$11,Paramètres!$A$1:$I$89,3,0)*VLOOKUP('Données projet'!$B$11,Paramètres!$A$1:$I$89,5,0)</f>
        <v>245.05415999999968</v>
      </c>
      <c r="BF120" s="13">
        <f t="shared" si="91"/>
        <v>59.525635169402733</v>
      </c>
      <c r="BG120" s="20">
        <f t="shared" si="61"/>
        <v>530.47647658670928</v>
      </c>
      <c r="BH120" s="59">
        <f t="shared" si="62"/>
        <v>823.80980992004265</v>
      </c>
      <c r="BI120" s="59">
        <f ca="1">AVERAGE(OFFSET($BH$3,0,0,'Données projet'!$E$11+1,1))-AVERAGE(OFFSET($H$3,0,0,'Données projet'!$E$11+1,1))</f>
        <v>402.18557752041221</v>
      </c>
      <c r="BJ120" s="59">
        <f t="shared" si="92"/>
        <v>234.67565865251817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34.540636411138756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8.7728030027391237E-11</v>
      </c>
      <c r="BS120" s="22">
        <f t="shared" si="63"/>
        <v>34.540636411226487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-2.8421709430404007E-13</v>
      </c>
      <c r="BZ120" s="13">
        <f>BY120*VLOOKUP('Données projet'!$B$12,Paramètres!$A$1:$I$89,3,0)*VLOOKUP('Données projet'!$B$12,Paramètres!$A$1:$I$89,5,0)</f>
        <v>-2.4829205358400943E-13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383.46266660377637</v>
      </c>
      <c r="CE120" s="59">
        <f t="shared" si="94"/>
        <v>373.1287543230714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112.37441043960463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8.4187168247859438E-14</v>
      </c>
      <c r="CN120" s="22">
        <f t="shared" si="66"/>
        <v>112.37441043960472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2.6</v>
      </c>
      <c r="CT120" s="12">
        <f>IF('Données projet'!$A$140&gt;35,CT119+CS120-DB119,IF(A120&lt;'Données projet'!$A$140,$CQ$205^A120,IF(A120='Données projet'!$A$140,'Données projet'!$B$140,CT119+CS120-DB119)))</f>
        <v>225.19999999999953</v>
      </c>
      <c r="CU120" s="17">
        <f>CT120*VLOOKUP('Données projet'!$B$13,Paramètres!$A$1:$I$89,3,0)*VLOOKUP('Données projet'!$B$13,Paramètres!$A$1:$I$89,5,0)</f>
        <v>256.45775999999944</v>
      </c>
      <c r="CV120" s="13">
        <f t="shared" si="95"/>
        <v>61.966713774190119</v>
      </c>
      <c r="CW120" s="20">
        <f t="shared" si="67"/>
        <v>554.58929182337999</v>
      </c>
      <c r="CX120" s="59">
        <f t="shared" si="68"/>
        <v>847.92262515671337</v>
      </c>
      <c r="CY120" s="59">
        <f ca="1">AVERAGE(OFFSET($CX$3,0,0,'Données projet'!$E$13+1,1))-AVERAGE(OFFSET($H$3,0,0,'Données projet'!$E$13+1,1))</f>
        <v>398.97653653651656</v>
      </c>
      <c r="CZ120" s="59">
        <f t="shared" si="96"/>
        <v>174.32967064896349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23.010779250498821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2.551224163455256E-9</v>
      </c>
      <c r="DI120" s="22">
        <f t="shared" si="69"/>
        <v>23.010779253050046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3.7</v>
      </c>
      <c r="DO120" s="12">
        <f>IF('Données projet'!$A$166&gt;35,DO119+DN120-DW119,IF(A120&lt;'Données projet'!$A$166,$DL$205^A120,IF(A120='Données projet'!$A$166,'Données projet'!$B$166,DO119+DN120-DW119)))</f>
        <v>290.89999999999958</v>
      </c>
      <c r="DP120" s="17">
        <f>DO120*VLOOKUP('Données projet'!$B$14,Paramètres!$A$1:$I$89,3,0)*VLOOKUP('Données projet'!$B$14,Paramètres!$A$1:$I$89,5,0)</f>
        <v>276.82043999999956</v>
      </c>
      <c r="DQ120" s="13">
        <f t="shared" si="97"/>
        <v>66.294630487364998</v>
      </c>
      <c r="DR120" s="20">
        <f t="shared" si="70"/>
        <v>597.5920810988265</v>
      </c>
      <c r="DS120" s="59">
        <f t="shared" si="71"/>
        <v>890.92541443215987</v>
      </c>
      <c r="DT120" s="59">
        <f ca="1">AVERAGE(OFFSET($DS$3,0,0,'Données projet'!$E$14+1,1))-AVERAGE(OFFSET($H$3,0,0,'Données projet'!$E$14+1,1))</f>
        <v>448.88533925504049</v>
      </c>
      <c r="DU120" s="59">
        <f t="shared" si="98"/>
        <v>259.66733848378163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39.018126316286384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9.9100182067979073E-11</v>
      </c>
      <c r="ED120" s="22">
        <f t="shared" si="72"/>
        <v>39.018126316385484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300.98794489079791</v>
      </c>
      <c r="EP120" s="59">
        <f t="shared" si="100"/>
        <v>444.94404092890767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37.817469606896502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5.7491361509712104E-10</v>
      </c>
      <c r="EY120" s="22">
        <f t="shared" si="75"/>
        <v>37.817469607471416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-2.8421709430404007E-13</v>
      </c>
      <c r="FF120" s="17">
        <f>FE120*VLOOKUP('Données projet'!$B$16,Paramètres!$A$1:$I$89,3,0)*VLOOKUP('Données projet'!$B$16,Paramètres!$A$1:$I$89,5,0)</f>
        <v>-2.3055690689943731E-13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358.75637627589799</v>
      </c>
      <c r="FK120" s="59">
        <f t="shared" si="102"/>
        <v>349.64821164483607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60.118079337077162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1.358479874898605E-4</v>
      </c>
      <c r="FT120" s="22">
        <f t="shared" si="78"/>
        <v>60.118215185064649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303.49714356858993</v>
      </c>
      <c r="GF120" s="59">
        <f t="shared" si="104"/>
        <v>448.64727935823993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38.168715454638573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5.8025337003610442E-10</v>
      </c>
      <c r="GO120" s="21">
        <f t="shared" si="81"/>
        <v>38.168715455218823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3.7</v>
      </c>
      <c r="N121" s="13">
        <f>IF('Données projet'!$A$36&gt;35,N120+M121-V120,IF(A121&lt;'Données projet'!$A$36,$K$205^A121,IF(A121='Données projet'!$A$36,'Données projet'!$B$36,N120+M121-V120)))</f>
        <v>294.59999999999957</v>
      </c>
      <c r="O121" s="13">
        <f>N121*VLOOKUP('Données projet'!$B$9,Paramètres!$A$1:$I$89,3,0)*VLOOKUP('Données projet'!$B$9,Paramètres!$A$1:$I$89,5,0)</f>
        <v>298.7243999999996</v>
      </c>
      <c r="P121" s="13">
        <f t="shared" si="87"/>
        <v>70.908982438237203</v>
      </c>
      <c r="Q121" s="20">
        <f t="shared" si="107"/>
        <v>643.77814107992901</v>
      </c>
      <c r="R121" s="59">
        <f t="shared" si="55"/>
        <v>937.11147441326239</v>
      </c>
      <c r="S121" s="59">
        <f ca="1">AVERAGE(OFFSET($R$3,0,0,'Données projet'!$E$9+1,1))-AVERAGE(OFFSET($H$3,0,0,'Données projet'!$E$9+1,1))</f>
        <v>475.52010215365254</v>
      </c>
      <c r="T121" s="59">
        <f t="shared" si="88"/>
        <v>273.91893734509262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40.761398405992189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7.466945408542322E-11</v>
      </c>
      <c r="AC121" s="22">
        <f t="shared" si="57"/>
        <v>40.76139840606686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294.59999999999957</v>
      </c>
      <c r="AJ121" s="13">
        <f>AI121*VLOOKUP('Données projet'!$B$10,Paramètres!$A$1:$I$89,3,0)*VLOOKUP('Données projet'!$B$10,Paramètres!$A$1:$I$89,5,0)</f>
        <v>266.5540799999996</v>
      </c>
      <c r="AK121" s="13">
        <f t="shared" si="89"/>
        <v>64.117412288576645</v>
      </c>
      <c r="AL121" s="20">
        <f t="shared" si="58"/>
        <v>575.91951573593701</v>
      </c>
      <c r="AM121" s="59">
        <f t="shared" si="59"/>
        <v>869.25284906927027</v>
      </c>
      <c r="AN121" s="59">
        <f ca="1">AVERAGE(OFFSET($AM$3,0,0,'Données projet'!$E$10+1,1))-AVERAGE(OFFSET($H$3,0,0,'Données projet'!$E$10+1,1))</f>
        <v>428.8856275972966</v>
      </c>
      <c r="AO121" s="59">
        <f t="shared" si="90"/>
        <v>248.96498044443103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36.371709346885332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6.6628128260839127E-11</v>
      </c>
      <c r="AX121" s="21">
        <f t="shared" si="60"/>
        <v>36.37170934695196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294.59999999999957</v>
      </c>
      <c r="BE121" s="13">
        <f>BD121*VLOOKUP('Données projet'!$B$11,Paramètres!$A$1:$I$89,3,0)*VLOOKUP('Données projet'!$B$11,Paramètres!$A$1:$I$89,5,0)</f>
        <v>248.17103999999966</v>
      </c>
      <c r="BF121" s="13">
        <f t="shared" si="91"/>
        <v>60.194129384602491</v>
      </c>
      <c r="BG121" s="20">
        <f t="shared" si="61"/>
        <v>537.06933667818203</v>
      </c>
      <c r="BH121" s="59">
        <f t="shared" si="62"/>
        <v>830.40267001151528</v>
      </c>
      <c r="BI121" s="59">
        <f ca="1">AVERAGE(OFFSET($BH$3,0,0,'Données projet'!$E$11+1,1))-AVERAGE(OFFSET($H$3,0,0,'Données projet'!$E$11+1,1))</f>
        <v>402.18557752041221</v>
      </c>
      <c r="BJ121" s="59">
        <f t="shared" si="92"/>
        <v>234.67565865251817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33.863315598824272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6.2033084932505405E-11</v>
      </c>
      <c r="BS121" s="22">
        <f t="shared" si="63"/>
        <v>33.863315598886302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-2.8421709430404007E-13</v>
      </c>
      <c r="BZ121" s="13">
        <f>BY121*VLOOKUP('Données projet'!$B$12,Paramètres!$A$1:$I$89,3,0)*VLOOKUP('Données projet'!$B$12,Paramètres!$A$1:$I$89,5,0)</f>
        <v>-2.4829205358400943E-13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383.46266660377637</v>
      </c>
      <c r="CE121" s="59">
        <f t="shared" si="94"/>
        <v>373.1287543230714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110.17081679250643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5.9529317556954204E-14</v>
      </c>
      <c r="CN121" s="22">
        <f t="shared" si="66"/>
        <v>110.17081679250649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2.6</v>
      </c>
      <c r="CT121" s="12">
        <f>IF('Données projet'!$A$140&gt;35,CT120+CS121-DB120,IF(A121&lt;'Données projet'!$A$140,$CQ$205^A121,IF(A121='Données projet'!$A$140,'Données projet'!$B$140,CT120+CS121-DB120)))</f>
        <v>227.79999999999953</v>
      </c>
      <c r="CU121" s="17">
        <f>CT121*VLOOKUP('Données projet'!$B$13,Paramètres!$A$1:$I$89,3,0)*VLOOKUP('Données projet'!$B$13,Paramètres!$A$1:$I$89,5,0)</f>
        <v>259.41863999999947</v>
      </c>
      <c r="CV121" s="13">
        <f t="shared" si="95"/>
        <v>62.59843935734348</v>
      </c>
      <c r="CW121" s="20">
        <f t="shared" si="67"/>
        <v>560.84641321403888</v>
      </c>
      <c r="CX121" s="59">
        <f t="shared" si="68"/>
        <v>854.17974654737213</v>
      </c>
      <c r="CY121" s="59">
        <f ca="1">AVERAGE(OFFSET($CX$3,0,0,'Données projet'!$E$13+1,1))-AVERAGE(OFFSET($H$3,0,0,'Données projet'!$E$13+1,1))</f>
        <v>398.97653653651656</v>
      </c>
      <c r="CZ121" s="59">
        <f t="shared" si="96"/>
        <v>174.32967064896349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22.559551904586023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1.8039879063061885E-9</v>
      </c>
      <c r="DI121" s="22">
        <f t="shared" si="69"/>
        <v>22.559551906390009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3.7</v>
      </c>
      <c r="DO121" s="12">
        <f>IF('Données projet'!$A$166&gt;35,DO120+DN121-DW120,IF(A121&lt;'Données projet'!$A$166,$DL$205^A121,IF(A121='Données projet'!$A$166,'Données projet'!$B$166,DO120+DN121-DW120)))</f>
        <v>294.59999999999957</v>
      </c>
      <c r="DP121" s="17">
        <f>DO121*VLOOKUP('Données projet'!$B$14,Paramètres!$A$1:$I$89,3,0)*VLOOKUP('Données projet'!$B$14,Paramètres!$A$1:$I$89,5,0)</f>
        <v>280.34135999999961</v>
      </c>
      <c r="DQ121" s="13">
        <f t="shared" si="97"/>
        <v>67.039142945795504</v>
      </c>
      <c r="DR121" s="20">
        <f t="shared" si="70"/>
        <v>605.02104263059312</v>
      </c>
      <c r="DS121" s="59">
        <f t="shared" si="71"/>
        <v>898.35437596392649</v>
      </c>
      <c r="DT121" s="59">
        <f ca="1">AVERAGE(OFFSET($DS$3,0,0,'Données projet'!$E$14+1,1))-AVERAGE(OFFSET($H$3,0,0,'Données projet'!$E$14+1,1))</f>
        <v>448.88533925504049</v>
      </c>
      <c r="DU121" s="59">
        <f t="shared" si="98"/>
        <v>259.66733848378163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38.253004657931136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7.0074410757089499E-11</v>
      </c>
      <c r="ED121" s="22">
        <f t="shared" si="72"/>
        <v>38.25300465800121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300.98794489079791</v>
      </c>
      <c r="EP121" s="59">
        <f t="shared" si="100"/>
        <v>444.94404092890767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37.075892094284107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4.0652531583164698E-10</v>
      </c>
      <c r="EY121" s="22">
        <f t="shared" si="75"/>
        <v>37.07589209469063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-2.8421709430404007E-13</v>
      </c>
      <c r="FF121" s="17">
        <f>FE121*VLOOKUP('Données projet'!$B$16,Paramètres!$A$1:$I$89,3,0)*VLOOKUP('Données projet'!$B$16,Paramètres!$A$1:$I$89,5,0)</f>
        <v>-2.3055690689943731E-13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358.75637627589799</v>
      </c>
      <c r="FK121" s="59">
        <f t="shared" si="102"/>
        <v>349.64821164483607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58.939200469684771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9.6059033164625637E-5</v>
      </c>
      <c r="FT121" s="22">
        <f t="shared" si="78"/>
        <v>58.939296528717932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303.49714356858993</v>
      </c>
      <c r="GF121" s="59">
        <f t="shared" si="104"/>
        <v>448.64727935823993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37.42025022519077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4.1030109275887649E-10</v>
      </c>
      <c r="GO121" s="21">
        <f t="shared" si="81"/>
        <v>37.420250225601073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3.7</v>
      </c>
      <c r="N122" s="13">
        <f>IF('Données projet'!$A$36&gt;35,N121+M122-V121,IF(A122&lt;'Données projet'!$A$36,$K$205^A122,IF(A122='Données projet'!$A$36,'Données projet'!$B$36,N121+M122-V121)))</f>
        <v>298.29999999999956</v>
      </c>
      <c r="O122" s="13">
        <f>N122*VLOOKUP('Données projet'!$B$9,Paramètres!$A$1:$I$89,3,0)*VLOOKUP('Données projet'!$B$9,Paramètres!$A$1:$I$89,5,0)</f>
        <v>302.47619999999961</v>
      </c>
      <c r="P122" s="13">
        <f t="shared" si="87"/>
        <v>71.695321500315856</v>
      </c>
      <c r="Q122" s="20">
        <f t="shared" si="107"/>
        <v>651.68206661304941</v>
      </c>
      <c r="R122" s="59">
        <f t="shared" si="55"/>
        <v>945.01539994638279</v>
      </c>
      <c r="S122" s="59">
        <f ca="1">AVERAGE(OFFSET($R$3,0,0,'Données projet'!$E$9+1,1))-AVERAGE(OFFSET($H$3,0,0,'Données projet'!$E$9+1,1))</f>
        <v>475.52010215365254</v>
      </c>
      <c r="T122" s="59">
        <f t="shared" si="88"/>
        <v>273.91893734509262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39.96209224524879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5.2799277331300315E-11</v>
      </c>
      <c r="AC122" s="22">
        <f t="shared" si="57"/>
        <v>39.962092245301591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298.29999999999956</v>
      </c>
      <c r="AJ122" s="13">
        <f>AI122*VLOOKUP('Données projet'!$B$10,Paramètres!$A$1:$I$89,3,0)*VLOOKUP('Données projet'!$B$10,Paramètres!$A$1:$I$89,5,0)</f>
        <v>269.90183999999959</v>
      </c>
      <c r="AK122" s="13">
        <f t="shared" si="89"/>
        <v>64.82843681760329</v>
      </c>
      <c r="AL122" s="20">
        <f t="shared" si="58"/>
        <v>582.98856545732508</v>
      </c>
      <c r="AM122" s="59">
        <f t="shared" si="59"/>
        <v>876.32189879065845</v>
      </c>
      <c r="AN122" s="59">
        <f ca="1">AVERAGE(OFFSET($AM$3,0,0,'Données projet'!$E$10+1,1))-AVERAGE(OFFSET($H$3,0,0,'Données projet'!$E$10+1,1))</f>
        <v>428.8856275972966</v>
      </c>
      <c r="AO122" s="59">
        <f t="shared" si="90"/>
        <v>248.96498044443103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35.658482311145072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4.7113201311006397E-11</v>
      </c>
      <c r="AX122" s="21">
        <f t="shared" si="60"/>
        <v>35.658482311192188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298.29999999999956</v>
      </c>
      <c r="BE122" s="13">
        <f>BD122*VLOOKUP('Données projet'!$B$11,Paramètres!$A$1:$I$89,3,0)*VLOOKUP('Données projet'!$B$11,Paramètres!$A$1:$I$89,5,0)</f>
        <v>251.28791999999964</v>
      </c>
      <c r="BF122" s="13">
        <f t="shared" si="91"/>
        <v>60.861647005295438</v>
      </c>
      <c r="BG122" s="20">
        <f t="shared" si="61"/>
        <v>543.6604958675556</v>
      </c>
      <c r="BH122" s="59">
        <f t="shared" si="62"/>
        <v>836.99382920088897</v>
      </c>
      <c r="BI122" s="59">
        <f ca="1">AVERAGE(OFFSET($BH$3,0,0,'Données projet'!$E$11+1,1))-AVERAGE(OFFSET($H$3,0,0,'Données projet'!$E$11+1,1))</f>
        <v>402.18557752041221</v>
      </c>
      <c r="BJ122" s="59">
        <f t="shared" si="92"/>
        <v>234.67565865251817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33.199276634514369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4.3864015013695618E-11</v>
      </c>
      <c r="BS122" s="22">
        <f t="shared" si="63"/>
        <v>33.199276634558231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-2.8421709430404007E-13</v>
      </c>
      <c r="BZ122" s="13">
        <f>BY122*VLOOKUP('Données projet'!$B$12,Paramètres!$A$1:$I$89,3,0)*VLOOKUP('Données projet'!$B$12,Paramètres!$A$1:$I$89,5,0)</f>
        <v>-2.4829205358400943E-13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383.46266660377637</v>
      </c>
      <c r="CE122" s="59">
        <f t="shared" si="94"/>
        <v>373.1287543230714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108.01043427276841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4.2093584123929719E-14</v>
      </c>
      <c r="CN122" s="22">
        <f t="shared" si="66"/>
        <v>108.01043427276845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2.6</v>
      </c>
      <c r="CT122" s="12">
        <f>IF('Données projet'!$A$140&gt;35,CT121+CS122-DB121,IF(A122&lt;'Données projet'!$A$140,$CQ$205^A122,IF(A122='Données projet'!$A$140,'Données projet'!$B$140,CT121+CS122-DB121)))</f>
        <v>230.39999999999952</v>
      </c>
      <c r="CU122" s="17">
        <f>CT122*VLOOKUP('Données projet'!$B$13,Paramètres!$A$1:$I$89,3,0)*VLOOKUP('Données projet'!$B$13,Paramètres!$A$1:$I$89,5,0)</f>
        <v>262.37951999999945</v>
      </c>
      <c r="CV122" s="13">
        <f t="shared" si="95"/>
        <v>63.229326209700247</v>
      </c>
      <c r="CW122" s="20">
        <f t="shared" si="67"/>
        <v>567.10207381522684</v>
      </c>
      <c r="CX122" s="59">
        <f t="shared" si="68"/>
        <v>860.43540714856022</v>
      </c>
      <c r="CY122" s="59">
        <f ca="1">AVERAGE(OFFSET($CX$3,0,0,'Données projet'!$E$13+1,1))-AVERAGE(OFFSET($H$3,0,0,'Données projet'!$E$13+1,1))</f>
        <v>398.97653653651656</v>
      </c>
      <c r="CZ122" s="59">
        <f t="shared" si="96"/>
        <v>174.32967064896349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22.117172851705067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1.275612081727628E-9</v>
      </c>
      <c r="DI122" s="22">
        <f t="shared" si="69"/>
        <v>22.11717285298068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3.7</v>
      </c>
      <c r="DO122" s="12">
        <f>IF('Données projet'!$A$166&gt;35,DO121+DN122-DW121,IF(A122&lt;'Données projet'!$A$166,$DL$205^A122,IF(A122='Données projet'!$A$166,'Données projet'!$B$166,DO121+DN122-DW121)))</f>
        <v>298.29999999999956</v>
      </c>
      <c r="DP122" s="17">
        <f>DO122*VLOOKUP('Données projet'!$B$14,Paramètres!$A$1:$I$89,3,0)*VLOOKUP('Données projet'!$B$14,Paramètres!$A$1:$I$89,5,0)</f>
        <v>283.8622799999996</v>
      </c>
      <c r="DQ122" s="13">
        <f t="shared" si="97"/>
        <v>67.782567755656089</v>
      </c>
      <c r="DR122" s="20">
        <f t="shared" si="70"/>
        <v>612.44810984110029</v>
      </c>
      <c r="DS122" s="59">
        <f t="shared" si="71"/>
        <v>905.78144317443366</v>
      </c>
      <c r="DT122" s="59">
        <f ca="1">AVERAGE(OFFSET($DS$3,0,0,'Données projet'!$E$14+1,1))-AVERAGE(OFFSET($H$3,0,0,'Données projet'!$E$14+1,1))</f>
        <v>448.88533925504049</v>
      </c>
      <c r="DU122" s="59">
        <f t="shared" si="98"/>
        <v>259.66733848378163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37.502886568618102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4.9550091033989537E-11</v>
      </c>
      <c r="ED122" s="22">
        <f t="shared" si="72"/>
        <v>37.502886568667655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300.98794489079791</v>
      </c>
      <c r="EP122" s="59">
        <f t="shared" si="100"/>
        <v>444.94404092890767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36.348856464376418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2.8745680754856052E-10</v>
      </c>
      <c r="EY122" s="22">
        <f t="shared" si="75"/>
        <v>36.348856464663875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-2.8421709430404007E-13</v>
      </c>
      <c r="FF122" s="17">
        <f>FE122*VLOOKUP('Données projet'!$B$16,Paramètres!$A$1:$I$89,3,0)*VLOOKUP('Données projet'!$B$16,Paramètres!$A$1:$I$89,5,0)</f>
        <v>-2.3055690689943731E-13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358.75637627589799</v>
      </c>
      <c r="FK122" s="59">
        <f t="shared" si="102"/>
        <v>349.64821164483607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57.783438697836836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6.792399374493025E-5</v>
      </c>
      <c r="FT122" s="22">
        <f t="shared" si="78"/>
        <v>57.783506621830583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303.49714356858993</v>
      </c>
      <c r="GF122" s="59">
        <f t="shared" si="104"/>
        <v>448.64727935823993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36.686461942373725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2.9012668501805221E-10</v>
      </c>
      <c r="GO122" s="21">
        <f t="shared" si="81"/>
        <v>36.686461942663854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302</v>
      </c>
      <c r="L123" s="12">
        <f>VLOOKUP(A123,'Données projet'!$A$35:$I$55,9,0)</f>
        <v>3.7</v>
      </c>
      <c r="M123" s="12">
        <f t="array" ref="M123">INDEX(L:L,MIN(IF(ISNUMBER(L123:L319),ROW(L123:L319),"")))</f>
        <v>3.7</v>
      </c>
      <c r="N123" s="13">
        <f>IF('Données projet'!$A$36&gt;35,N122+M123-V122,IF(A123&lt;'Données projet'!$A$36,$K$205^A123,IF(A123='Données projet'!$A$36,'Données projet'!$B$36,N122+M123-V122)))</f>
        <v>301.99999999999955</v>
      </c>
      <c r="O123" s="13">
        <f>N123*VLOOKUP('Données projet'!$B$9,Paramètres!$A$1:$I$89,3,0)*VLOOKUP('Données projet'!$B$9,Paramètres!$A$1:$I$89,5,0)</f>
        <v>306.22799999999955</v>
      </c>
      <c r="P123" s="13">
        <f t="shared" si="87"/>
        <v>72.480526049067223</v>
      </c>
      <c r="Q123" s="20">
        <f t="shared" si="107"/>
        <v>659.58401620212464</v>
      </c>
      <c r="R123" s="59">
        <f t="shared" si="55"/>
        <v>952.91734953545802</v>
      </c>
      <c r="S123" s="59">
        <f ca="1">AVERAGE(OFFSET($R$3,0,0,'Données projet'!$E$9+1,1))-AVERAGE(OFFSET($H$3,0,0,'Données projet'!$E$9+1,1))</f>
        <v>475.52010215365254</v>
      </c>
      <c r="T123" s="59">
        <f t="shared" si="88"/>
        <v>273.91893734509262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35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39.178459990788951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3.733472704271161E-11</v>
      </c>
      <c r="AC123" s="22">
        <f t="shared" si="57"/>
        <v>39.178459990826283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302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301.99999999999955</v>
      </c>
      <c r="AJ123" s="13">
        <f>AI123*VLOOKUP('Données projet'!$B$10,Paramètres!$A$1:$I$89,3,0)*VLOOKUP('Données projet'!$B$10,Paramètres!$A$1:$I$89,5,0)</f>
        <v>273.24959999999959</v>
      </c>
      <c r="AK123" s="13">
        <f t="shared" si="89"/>
        <v>65.538435495514207</v>
      </c>
      <c r="AL123" s="20">
        <f t="shared" si="58"/>
        <v>590.05582848801976</v>
      </c>
      <c r="AM123" s="59">
        <f t="shared" si="59"/>
        <v>883.38916182135313</v>
      </c>
      <c r="AN123" s="59">
        <f ca="1">AVERAGE(OFFSET($AM$3,0,0,'Données projet'!$E$10+1,1))-AVERAGE(OFFSET($H$3,0,0,'Données projet'!$E$10+1,1))</f>
        <v>428.8856275972966</v>
      </c>
      <c r="AO123" s="59">
        <f t="shared" si="90"/>
        <v>248.96498044443103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34.959241222550141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3.3314064130419563E-11</v>
      </c>
      <c r="AX123" s="21">
        <f t="shared" si="60"/>
        <v>34.959241222583458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302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301.99999999999955</v>
      </c>
      <c r="BE123" s="13">
        <f>BD123*VLOOKUP('Données projet'!$B$11,Paramètres!$A$1:$I$89,3,0)*VLOOKUP('Données projet'!$B$11,Paramètres!$A$1:$I$89,5,0)</f>
        <v>254.40479999999963</v>
      </c>
      <c r="BF123" s="13">
        <f t="shared" si="91"/>
        <v>61.528201545717543</v>
      </c>
      <c r="BG123" s="20">
        <f t="shared" si="61"/>
        <v>550.24997769212405</v>
      </c>
      <c r="BH123" s="59">
        <f t="shared" si="62"/>
        <v>843.58331102545731</v>
      </c>
      <c r="BI123" s="59">
        <f ca="1">AVERAGE(OFFSET($BH$3,0,0,'Données projet'!$E$11+1,1))-AVERAGE(OFFSET($H$3,0,0,'Données projet'!$E$11+1,1))</f>
        <v>402.18557752041221</v>
      </c>
      <c r="BJ123" s="59">
        <f t="shared" si="92"/>
        <v>234.67565865251817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35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32.548259069270813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3.1016542466252702E-11</v>
      </c>
      <c r="BS123" s="22">
        <f t="shared" si="63"/>
        <v>32.548259069301828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-2.8421709430404007E-13</v>
      </c>
      <c r="BZ123" s="13">
        <f>BY123*VLOOKUP('Données projet'!$B$12,Paramètres!$A$1:$I$89,3,0)*VLOOKUP('Données projet'!$B$12,Paramètres!$A$1:$I$89,5,0)</f>
        <v>-2.4829205358400943E-13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383.46266660377637</v>
      </c>
      <c r="CE123" s="59">
        <f t="shared" si="94"/>
        <v>373.1287543230714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105.89241553653923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2.9764658778477102E-14</v>
      </c>
      <c r="CN123" s="22">
        <f t="shared" si="66"/>
        <v>105.89241553653926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233</v>
      </c>
      <c r="CR123" s="12">
        <f>VLOOKUP(A123,'Données projet'!$A$139:$I$159,9,0)</f>
        <v>2.6</v>
      </c>
      <c r="CS123" s="12">
        <f t="array" ref="CS123">INDEX(CR:CR,MIN(IF(ISNUMBER(CR123:CR319),ROW(CR123:CR319),"")))</f>
        <v>2.6</v>
      </c>
      <c r="CT123" s="12">
        <f>IF('Données projet'!$A$140&gt;35,CT122+CS123-DB122,IF(A123&lt;'Données projet'!$A$140,$CQ$205^A123,IF(A123='Données projet'!$A$140,'Données projet'!$B$140,CT122+CS123-DB122)))</f>
        <v>232.99999999999952</v>
      </c>
      <c r="CU123" s="17">
        <f>CT123*VLOOKUP('Données projet'!$B$13,Paramètres!$A$1:$I$89,3,0)*VLOOKUP('Données projet'!$B$13,Paramètres!$A$1:$I$89,5,0)</f>
        <v>265.34039999999942</v>
      </c>
      <c r="CV123" s="13">
        <f t="shared" si="95"/>
        <v>63.859384891326236</v>
      </c>
      <c r="CW123" s="20">
        <f t="shared" si="67"/>
        <v>573.35629201905874</v>
      </c>
      <c r="CX123" s="59">
        <f t="shared" si="68"/>
        <v>866.68962535239211</v>
      </c>
      <c r="CY123" s="59">
        <f ca="1">AVERAGE(OFFSET($CX$3,0,0,'Données projet'!$E$13+1,1))-AVERAGE(OFFSET($H$3,0,0,'Données projet'!$E$13+1,1))</f>
        <v>398.97653653651656</v>
      </c>
      <c r="CZ123" s="59">
        <f t="shared" si="96"/>
        <v>174.32967064896349</v>
      </c>
      <c r="DA123" s="15">
        <f>IF(ISNA(VLOOKUP(A123,'Données projet'!$A$139:$I$159,3,0)),0,VLOOKUP(A123,'Données projet'!$A$139:$I$159,3,0))</f>
        <v>10</v>
      </c>
      <c r="DB123" s="15">
        <f>IF(ISNA(VLOOKUP(A123,'Données projet'!$A$139:$I$159,4,0)),0,VLOOKUP(A123,'Données projet'!$A$139:$I$159,4,0))</f>
        <v>25</v>
      </c>
      <c r="DC123" s="16">
        <f>IF(ISNA(VLOOKUP(A123,'Données projet'!$A$139:$I$159,5,0)),0%,VLOOKUP(A123,'Données projet'!$A$139:$I$159,5,0)*VLOOKUP('Données projet'!$B$13,Paramètres!$A$1:$I$89,7,0))</f>
        <v>0.43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35.216747515506853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9.0199395315309423E-10</v>
      </c>
      <c r="DI123" s="22">
        <f t="shared" si="69"/>
        <v>35.216747516408844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302</v>
      </c>
      <c r="DM123" s="12">
        <f>VLOOKUP(A123,'Données projet'!$A$165:$I$185,9,0)</f>
        <v>3.7</v>
      </c>
      <c r="DN123" s="12">
        <f t="array" ref="DN123">INDEX(DM:DM,MIN(IF(ISNUMBER(DM123:DM319),ROW(DM123:DM319),"")))</f>
        <v>3.7</v>
      </c>
      <c r="DO123" s="12">
        <f>IF('Données projet'!$A$166&gt;35,DO122+DN123-DW122,IF(A123&lt;'Données projet'!$A$166,$DL$205^A123,IF(A123='Données projet'!$A$166,'Données projet'!$B$166,DO122+DN123-DW122)))</f>
        <v>301.99999999999955</v>
      </c>
      <c r="DP123" s="17">
        <f>DO123*VLOOKUP('Données projet'!$B$14,Paramètres!$A$1:$I$89,3,0)*VLOOKUP('Données projet'!$B$14,Paramètres!$A$1:$I$89,5,0)</f>
        <v>287.38319999999959</v>
      </c>
      <c r="DQ123" s="13">
        <f t="shared" si="97"/>
        <v>68.524919967962646</v>
      </c>
      <c r="DR123" s="20">
        <f t="shared" si="70"/>
        <v>619.87330894420086</v>
      </c>
      <c r="DS123" s="59">
        <f t="shared" si="71"/>
        <v>913.20664227753423</v>
      </c>
      <c r="DT123" s="59">
        <f ca="1">AVERAGE(OFFSET($DS$3,0,0,'Données projet'!$E$14+1,1))-AVERAGE(OFFSET($H$3,0,0,'Données projet'!$E$14+1,1))</f>
        <v>448.88533925504049</v>
      </c>
      <c r="DU123" s="59">
        <f t="shared" si="98"/>
        <v>259.66733848378163</v>
      </c>
      <c r="DV123" s="15">
        <f>IF(ISNA(VLOOKUP(A123,'Données projet'!$A$165:$I$185,3,0)),0,VLOOKUP(A123,'Données projet'!$A$165:$I$185,3,0))</f>
        <v>11</v>
      </c>
      <c r="DW123" s="15">
        <f>IF(ISNA(VLOOKUP(A123,'Données projet'!$A$165:$I$185,4,0)),0,VLOOKUP(A123,'Données projet'!$A$165:$I$185,4,0))</f>
        <v>35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36.767477837509638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3.5037205378544749E-11</v>
      </c>
      <c r="ED123" s="22">
        <f t="shared" si="72"/>
        <v>36.767477837544675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300.98794489079791</v>
      </c>
      <c r="EP123" s="59">
        <f t="shared" si="100"/>
        <v>444.94404092890767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35.636077559723276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2.0326265791582349E-10</v>
      </c>
      <c r="EY123" s="22">
        <f t="shared" si="75"/>
        <v>35.636077559926541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-2.8421709430404007E-13</v>
      </c>
      <c r="FF123" s="17">
        <f>FE123*VLOOKUP('Données projet'!$B$16,Paramètres!$A$1:$I$89,3,0)*VLOOKUP('Données projet'!$B$16,Paramètres!$A$1:$I$89,5,0)</f>
        <v>-2.3055690689943731E-13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358.75637627589799</v>
      </c>
      <c r="FK123" s="59">
        <f t="shared" si="102"/>
        <v>349.64821164483607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56.650340709389766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4.8029516582312819E-5</v>
      </c>
      <c r="FT123" s="22">
        <f t="shared" si="78"/>
        <v>56.650388738906351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303.49714356858993</v>
      </c>
      <c r="GF123" s="59">
        <f t="shared" si="104"/>
        <v>448.64727935823993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35.967062800216063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2.0515054637943824E-10</v>
      </c>
      <c r="GO123" s="21">
        <f t="shared" si="81"/>
        <v>35.967062800421211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3.2</v>
      </c>
      <c r="N124" s="13">
        <f>IF('Données projet'!$A$36&gt;35,N123+M124-V123,IF(A124&lt;'Données projet'!$A$36,$K$205^A124,IF(A124='Données projet'!$A$36,'Données projet'!$B$36,N123+M124-V123)))</f>
        <v>270.19999999999953</v>
      </c>
      <c r="O124" s="13">
        <f>N124*VLOOKUP('Données projet'!$B$9,Paramètres!$A$1:$I$89,3,0)*VLOOKUP('Données projet'!$B$9,Paramètres!$A$1:$I$89,5,0)</f>
        <v>273.98279999999954</v>
      </c>
      <c r="P124" s="13">
        <f t="shared" si="87"/>
        <v>65.69379825947766</v>
      </c>
      <c r="Q124" s="20">
        <f t="shared" si="107"/>
        <v>591.60340863525607</v>
      </c>
      <c r="R124" s="59">
        <f t="shared" si="55"/>
        <v>884.93674196858933</v>
      </c>
      <c r="S124" s="59">
        <f ca="1">AVERAGE(OFFSET($R$3,0,0,'Données projet'!$E$9+1,1))-AVERAGE(OFFSET($H$3,0,0,'Données projet'!$E$9+1,1))</f>
        <v>475.52010215365254</v>
      </c>
      <c r="T124" s="59">
        <f t="shared" si="88"/>
        <v>273.91893734509262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38.410194286870592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2.6399638665650157E-11</v>
      </c>
      <c r="AC124" s="22">
        <f t="shared" si="57"/>
        <v>38.410194286896989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3.2</v>
      </c>
      <c r="AI124" s="13">
        <f>IF('Données projet'!$A$62&gt;35,AI123+AH124-AQ123,IF(A124&lt;'Données projet'!$A$62,$AF$205^A124,IF(A124='Données projet'!$A$62,'Données projet'!$B$62,AI123+AH124-AQ123)))</f>
        <v>270.19999999999953</v>
      </c>
      <c r="AJ124" s="13">
        <f>AI124*VLOOKUP('Données projet'!$B$10,Paramètres!$A$1:$I$89,3,0)*VLOOKUP('Données projet'!$B$10,Paramètres!$A$1:$I$89,5,0)</f>
        <v>244.47695999999956</v>
      </c>
      <c r="AK124" s="13">
        <f t="shared" si="89"/>
        <v>59.401731670234092</v>
      </c>
      <c r="AL124" s="20">
        <f t="shared" si="58"/>
        <v>529.25538799232356</v>
      </c>
      <c r="AM124" s="59">
        <f t="shared" si="59"/>
        <v>822.58872132565693</v>
      </c>
      <c r="AN124" s="59">
        <f ca="1">AVERAGE(OFFSET($AM$3,0,0,'Données projet'!$E$10+1,1))-AVERAGE(OFFSET($H$3,0,0,'Données projet'!$E$10+1,1))</f>
        <v>428.8856275972966</v>
      </c>
      <c r="AO124" s="59">
        <f t="shared" si="90"/>
        <v>248.96498044443103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34.273711825207606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2.3556600655503198E-11</v>
      </c>
      <c r="AX124" s="21">
        <f t="shared" si="60"/>
        <v>34.27371182523116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3.2</v>
      </c>
      <c r="BD124" s="12">
        <f>IF('Données projet'!$A$88&gt;35,BD123+BC124-BL123,IF(A124&lt;'Données projet'!$A$88,$BA$205^A124,IF(A124='Données projet'!$A$88,'Données projet'!$B$88,BD123+BC124-BL123)))</f>
        <v>270.19999999999953</v>
      </c>
      <c r="BE124" s="13">
        <f>BD124*VLOOKUP('Données projet'!$B$11,Paramètres!$A$1:$I$89,3,0)*VLOOKUP('Données projet'!$B$11,Paramètres!$A$1:$I$89,5,0)</f>
        <v>227.61647999999963</v>
      </c>
      <c r="BF124" s="13">
        <f t="shared" si="91"/>
        <v>55.766996736151185</v>
      </c>
      <c r="BG124" s="20">
        <f t="shared" si="61"/>
        <v>493.5595553154626</v>
      </c>
      <c r="BH124" s="59">
        <f t="shared" si="62"/>
        <v>786.89288864879586</v>
      </c>
      <c r="BI124" s="59">
        <f ca="1">AVERAGE(OFFSET($BH$3,0,0,'Données projet'!$E$11+1,1))-AVERAGE(OFFSET($H$3,0,0,'Données projet'!$E$11+1,1))</f>
        <v>402.18557752041221</v>
      </c>
      <c r="BJ124" s="59">
        <f t="shared" si="92"/>
        <v>234.67565865251817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31.910007561400175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2.1932007506847809E-11</v>
      </c>
      <c r="BS124" s="22">
        <f t="shared" si="63"/>
        <v>31.910007561422105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-2.8421709430404007E-13</v>
      </c>
      <c r="BZ124" s="13">
        <f>BY124*VLOOKUP('Données projet'!$B$12,Paramètres!$A$1:$I$89,3,0)*VLOOKUP('Données projet'!$B$12,Paramètres!$A$1:$I$89,5,0)</f>
        <v>-2.4829205358400943E-13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383.46266660377637</v>
      </c>
      <c r="CE124" s="59">
        <f t="shared" si="94"/>
        <v>373.1287543230714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103.81592985586364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2.1046792061964859E-14</v>
      </c>
      <c r="CN124" s="22">
        <f t="shared" si="66"/>
        <v>103.81592985586366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2.2000000000000002</v>
      </c>
      <c r="CT124" s="12">
        <f>IF('Données projet'!$A$140&gt;35,CT123+CS124-DB123,IF(A124&lt;'Données projet'!$A$140,$CQ$205^A124,IF(A124='Données projet'!$A$140,'Données projet'!$B$140,CT123+CS124-DB123)))</f>
        <v>210.19999999999951</v>
      </c>
      <c r="CU124" s="17">
        <f>CT124*VLOOKUP('Données projet'!$B$13,Paramètres!$A$1:$I$89,3,0)*VLOOKUP('Données projet'!$B$13,Paramètres!$A$1:$I$89,5,0)</f>
        <v>239.37575999999942</v>
      </c>
      <c r="CV124" s="13">
        <f t="shared" si="95"/>
        <v>58.305201854245233</v>
      </c>
      <c r="CW124" s="20">
        <f t="shared" si="67"/>
        <v>518.4610085628093</v>
      </c>
      <c r="CX124" s="59">
        <f t="shared" si="68"/>
        <v>811.79434189614267</v>
      </c>
      <c r="CY124" s="59">
        <f ca="1">AVERAGE(OFFSET($CX$3,0,0,'Données projet'!$E$13+1,1))-AVERAGE(OFFSET($H$3,0,0,'Données projet'!$E$13+1,1))</f>
        <v>398.97653653651656</v>
      </c>
      <c r="CZ124" s="59">
        <f t="shared" si="96"/>
        <v>174.32967064896349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34.526168576822762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6.3780604086381399E-10</v>
      </c>
      <c r="DI124" s="22">
        <f t="shared" si="69"/>
        <v>34.526168577460567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3.2</v>
      </c>
      <c r="DO124" s="12">
        <f>IF('Données projet'!$A$166&gt;35,DO123+DN124-DW123,IF(A124&lt;'Données projet'!$A$166,$DL$205^A124,IF(A124='Données projet'!$A$166,'Données projet'!$B$166,DO123+DN124-DW123)))</f>
        <v>270.19999999999953</v>
      </c>
      <c r="DP124" s="17">
        <f>DO124*VLOOKUP('Données projet'!$B$14,Paramètres!$A$1:$I$89,3,0)*VLOOKUP('Données projet'!$B$14,Paramètres!$A$1:$I$89,5,0)</f>
        <v>257.12231999999955</v>
      </c>
      <c r="DQ124" s="13">
        <f t="shared" si="97"/>
        <v>62.108576103251487</v>
      </c>
      <c r="DR124" s="20">
        <f t="shared" si="70"/>
        <v>555.99381071316213</v>
      </c>
      <c r="DS124" s="59">
        <f t="shared" si="71"/>
        <v>849.3271440464955</v>
      </c>
      <c r="DT124" s="59">
        <f ca="1">AVERAGE(OFFSET($DS$3,0,0,'Données projet'!$E$14+1,1))-AVERAGE(OFFSET($H$3,0,0,'Données projet'!$E$14+1,1))</f>
        <v>448.88533925504049</v>
      </c>
      <c r="DU124" s="59">
        <f t="shared" si="98"/>
        <v>259.66733848378163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36.046490023063178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2.4775045516994768E-11</v>
      </c>
      <c r="ED124" s="22">
        <f t="shared" si="72"/>
        <v>36.046490023087955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300.98794489079791</v>
      </c>
      <c r="EP124" s="59">
        <f t="shared" si="100"/>
        <v>444.94404092890767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34.937275814638177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1.4372840377428026E-10</v>
      </c>
      <c r="EY124" s="22">
        <f t="shared" si="75"/>
        <v>34.937275814781906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-2.8421709430404007E-13</v>
      </c>
      <c r="FF124" s="17">
        <f>FE124*VLOOKUP('Données projet'!$B$16,Paramètres!$A$1:$I$89,3,0)*VLOOKUP('Données projet'!$B$16,Paramètres!$A$1:$I$89,5,0)</f>
        <v>-2.3055690689943731E-13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358.75637627589799</v>
      </c>
      <c r="FK124" s="59">
        <f t="shared" si="102"/>
        <v>349.64821164483607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55.539462081374609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3.3961996872465125E-5</v>
      </c>
      <c r="FT124" s="22">
        <f t="shared" si="78"/>
        <v>55.539496043371479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303.49714356858993</v>
      </c>
      <c r="GF124" s="59">
        <f t="shared" si="104"/>
        <v>448.64727935823993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35.261770636445959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1.4506334250902611E-10</v>
      </c>
      <c r="GO124" s="21">
        <f t="shared" si="81"/>
        <v>35.261770636591024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3.2</v>
      </c>
      <c r="N125" s="13">
        <f>IF('Données projet'!$A$36&gt;35,N124+M125-V124,IF(A125&lt;'Données projet'!$A$36,$K$205^A125,IF(A125='Données projet'!$A$36,'Données projet'!$B$36,N124+M125-V124)))</f>
        <v>273.39999999999952</v>
      </c>
      <c r="O125" s="13">
        <f>N125*VLOOKUP('Données projet'!$B$9,Paramètres!$A$1:$I$89,3,0)*VLOOKUP('Données projet'!$B$9,Paramètres!$A$1:$I$89,5,0)</f>
        <v>277.22759999999954</v>
      </c>
      <c r="P125" s="13">
        <f t="shared" si="87"/>
        <v>66.380782187895392</v>
      </c>
      <c r="Q125" s="20">
        <f t="shared" si="107"/>
        <v>598.45126564391694</v>
      </c>
      <c r="R125" s="59">
        <f t="shared" si="55"/>
        <v>891.7845989772502</v>
      </c>
      <c r="S125" s="59">
        <f ca="1">AVERAGE(OFFSET($R$3,0,0,'Données projet'!$E$9+1,1))-AVERAGE(OFFSET($H$3,0,0,'Données projet'!$E$9+1,1))</f>
        <v>475.52010215365254</v>
      </c>
      <c r="T125" s="59">
        <f t="shared" si="88"/>
        <v>273.91893734509262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37.656993804810263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1.8667363521355805E-11</v>
      </c>
      <c r="AC125" s="22">
        <f t="shared" si="57"/>
        <v>37.656993804828929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3.2</v>
      </c>
      <c r="AI125" s="13">
        <f>IF('Données projet'!$A$62&gt;35,AI124+AH125-AQ124,IF(A125&lt;'Données projet'!$A$62,$AF$205^A125,IF(A125='Données projet'!$A$62,'Données projet'!$B$62,AI124+AH125-AQ124)))</f>
        <v>273.39999999999952</v>
      </c>
      <c r="AJ125" s="13">
        <f>AI125*VLOOKUP('Données projet'!$B$10,Paramètres!$A$1:$I$89,3,0)*VLOOKUP('Données projet'!$B$10,Paramètres!$A$1:$I$89,5,0)</f>
        <v>247.37231999999958</v>
      </c>
      <c r="AK125" s="13">
        <f t="shared" si="89"/>
        <v>60.022917171130942</v>
      </c>
      <c r="AL125" s="20">
        <f t="shared" si="58"/>
        <v>535.38003807305233</v>
      </c>
      <c r="AM125" s="59">
        <f t="shared" si="59"/>
        <v>828.7133714063857</v>
      </c>
      <c r="AN125" s="59">
        <f ca="1">AVERAGE(OFFSET($AM$3,0,0,'Données projet'!$E$10+1,1))-AVERAGE(OFFSET($H$3,0,0,'Données projet'!$E$10+1,1))</f>
        <v>428.8856275972966</v>
      </c>
      <c r="AO125" s="59">
        <f t="shared" si="90"/>
        <v>248.96498044443103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33.601625241215309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1.6657032065209782E-11</v>
      </c>
      <c r="AX125" s="21">
        <f t="shared" si="60"/>
        <v>33.601625241231964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3.2</v>
      </c>
      <c r="BD125" s="12">
        <f>IF('Données projet'!$A$88&gt;35,BD124+BC125-BL124,IF(A125&lt;'Données projet'!$A$88,$BA$205^A125,IF(A125='Données projet'!$A$88,'Données projet'!$B$88,BD124+BC125-BL124)))</f>
        <v>273.39999999999952</v>
      </c>
      <c r="BE125" s="13">
        <f>BD125*VLOOKUP('Données projet'!$B$11,Paramètres!$A$1:$I$89,3,0)*VLOOKUP('Données projet'!$B$11,Paramètres!$A$1:$I$89,5,0)</f>
        <v>230.31215999999961</v>
      </c>
      <c r="BF125" s="13">
        <f t="shared" si="91"/>
        <v>56.350172492598276</v>
      </c>
      <c r="BG125" s="20">
        <f t="shared" si="61"/>
        <v>499.27022909127464</v>
      </c>
      <c r="BH125" s="59">
        <f t="shared" si="62"/>
        <v>792.60356242460796</v>
      </c>
      <c r="BI125" s="59">
        <f ca="1">AVERAGE(OFFSET($BH$3,0,0,'Données projet'!$E$11+1,1))-AVERAGE(OFFSET($H$3,0,0,'Données projet'!$E$11+1,1))</f>
        <v>402.18557752041221</v>
      </c>
      <c r="BJ125" s="59">
        <f t="shared" si="92"/>
        <v>234.67565865251817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31.2842717763039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1.5508271233126351E-11</v>
      </c>
      <c r="BS125" s="22">
        <f t="shared" si="63"/>
        <v>31.284271776319407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-2.8421709430404007E-13</v>
      </c>
      <c r="BZ125" s="13">
        <f>BY125*VLOOKUP('Données projet'!$B$12,Paramètres!$A$1:$I$89,3,0)*VLOOKUP('Données projet'!$B$12,Paramètres!$A$1:$I$89,5,0)</f>
        <v>-2.4829205358400943E-13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383.46266660377637</v>
      </c>
      <c r="CE125" s="59">
        <f t="shared" si="94"/>
        <v>373.1287543230714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101.7801627928549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1.4882329389238551E-14</v>
      </c>
      <c r="CN125" s="22">
        <f t="shared" si="66"/>
        <v>101.78016279285491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2.2000000000000002</v>
      </c>
      <c r="CT125" s="12">
        <f>IF('Données projet'!$A$140&gt;35,CT124+CS125-DB124,IF(A125&lt;'Données projet'!$A$140,$CQ$205^A125,IF(A125='Données projet'!$A$140,'Données projet'!$B$140,CT124+CS125-DB124)))</f>
        <v>212.39999999999949</v>
      </c>
      <c r="CU125" s="17">
        <f>CT125*VLOOKUP('Données projet'!$B$13,Paramètres!$A$1:$I$89,3,0)*VLOOKUP('Données projet'!$B$13,Paramètres!$A$1:$I$89,5,0)</f>
        <v>241.88111999999941</v>
      </c>
      <c r="CV125" s="13">
        <f t="shared" si="95"/>
        <v>58.844078522878263</v>
      </c>
      <c r="CW125" s="20">
        <f t="shared" si="67"/>
        <v>523.76305409401198</v>
      </c>
      <c r="CX125" s="59">
        <f t="shared" si="68"/>
        <v>817.09638742734523</v>
      </c>
      <c r="CY125" s="59">
        <f ca="1">AVERAGE(OFFSET($CX$3,0,0,'Données projet'!$E$13+1,1))-AVERAGE(OFFSET($H$3,0,0,'Données projet'!$E$13+1,1))</f>
        <v>398.97653653651656</v>
      </c>
      <c r="CZ125" s="59">
        <f t="shared" si="96"/>
        <v>174.32967064896349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33.84913146991471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4.5099697657654712E-10</v>
      </c>
      <c r="DI125" s="22">
        <f t="shared" si="69"/>
        <v>33.849131470365705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3.2</v>
      </c>
      <c r="DO125" s="12">
        <f>IF('Données projet'!$A$166&gt;35,DO124+DN125-DW124,IF(A125&lt;'Données projet'!$A$166,$DL$205^A125,IF(A125='Données projet'!$A$166,'Données projet'!$B$166,DO124+DN125-DW124)))</f>
        <v>273.39999999999952</v>
      </c>
      <c r="DP125" s="17">
        <f>DO125*VLOOKUP('Données projet'!$B$14,Paramètres!$A$1:$I$89,3,0)*VLOOKUP('Données projet'!$B$14,Paramètres!$A$1:$I$89,5,0)</f>
        <v>260.16743999999954</v>
      </c>
      <c r="DQ125" s="13">
        <f t="shared" si="97"/>
        <v>62.758068060335646</v>
      </c>
      <c r="DR125" s="20">
        <f t="shared" si="70"/>
        <v>562.42859320508376</v>
      </c>
      <c r="DS125" s="59">
        <f t="shared" si="71"/>
        <v>855.76192653841713</v>
      </c>
      <c r="DT125" s="59">
        <f ca="1">AVERAGE(OFFSET($DS$3,0,0,'Données projet'!$E$14+1,1))-AVERAGE(OFFSET($H$3,0,0,'Données projet'!$E$14+1,1))</f>
        <v>448.88533925504049</v>
      </c>
      <c r="DU125" s="59">
        <f t="shared" si="98"/>
        <v>259.66733848378163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35.339640339898871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1.7518602689272375E-11</v>
      </c>
      <c r="ED125" s="22">
        <f t="shared" si="72"/>
        <v>35.339640339916393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300.98794489079791</v>
      </c>
      <c r="EP125" s="59">
        <f t="shared" si="100"/>
        <v>444.94404092890767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34.252177145547215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1.0163132895791175E-10</v>
      </c>
      <c r="EY125" s="22">
        <f t="shared" si="75"/>
        <v>34.252177145648844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-2.8421709430404007E-13</v>
      </c>
      <c r="FF125" s="17">
        <f>FE125*VLOOKUP('Données projet'!$B$16,Paramètres!$A$1:$I$89,3,0)*VLOOKUP('Données projet'!$B$16,Paramètres!$A$1:$I$89,5,0)</f>
        <v>-2.3055690689943731E-13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358.75637627589799</v>
      </c>
      <c r="FK125" s="59">
        <f t="shared" si="102"/>
        <v>349.64821164483607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54.450367105685771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2.4014758291156409E-5</v>
      </c>
      <c r="FT125" s="22">
        <f t="shared" si="78"/>
        <v>54.45039112044406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303.49714356858993</v>
      </c>
      <c r="GF125" s="59">
        <f t="shared" si="104"/>
        <v>448.64727935823993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34.570308821821648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1.0257527318971912E-10</v>
      </c>
      <c r="GO125" s="21">
        <f t="shared" si="81"/>
        <v>34.570308821924222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3.2</v>
      </c>
      <c r="N126" s="13">
        <f>IF('Données projet'!$A$36&gt;35,N125+M126-V125,IF(A126&lt;'Données projet'!$A$36,$K$205^A126,IF(A126='Données projet'!$A$36,'Données projet'!$B$36,N125+M126-V125)))</f>
        <v>276.59999999999951</v>
      </c>
      <c r="O126" s="13">
        <f>N126*VLOOKUP('Données projet'!$B$9,Paramètres!$A$1:$I$89,3,0)*VLOOKUP('Données projet'!$B$9,Paramètres!$A$1:$I$89,5,0)</f>
        <v>280.47239999999948</v>
      </c>
      <c r="P126" s="13">
        <f t="shared" si="87"/>
        <v>67.066830784503892</v>
      </c>
      <c r="Q126" s="20">
        <f t="shared" si="107"/>
        <v>605.29749361634333</v>
      </c>
      <c r="R126" s="59">
        <f t="shared" si="55"/>
        <v>898.6308269496767</v>
      </c>
      <c r="S126" s="59">
        <f ca="1">AVERAGE(OFFSET($R$3,0,0,'Données projet'!$E$9+1,1))-AVERAGE(OFFSET($H$3,0,0,'Données projet'!$E$9+1,1))</f>
        <v>475.52010215365254</v>
      </c>
      <c r="T126" s="59">
        <f t="shared" si="88"/>
        <v>273.91893734509262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36.918563124796201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1.3199819332825079E-11</v>
      </c>
      <c r="AC126" s="22">
        <f t="shared" si="57"/>
        <v>36.918563124809403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3.2</v>
      </c>
      <c r="AI126" s="13">
        <f>IF('Données projet'!$A$62&gt;35,AI125+AH126-AQ125,IF(A126&lt;'Données projet'!$A$62,$AF$205^A126,IF(A126='Données projet'!$A$62,'Données projet'!$B$62,AI125+AH126-AQ125)))</f>
        <v>276.59999999999951</v>
      </c>
      <c r="AJ126" s="13">
        <f>AI126*VLOOKUP('Données projet'!$B$10,Paramètres!$A$1:$I$89,3,0)*VLOOKUP('Données projet'!$B$10,Paramètres!$A$1:$I$89,5,0)</f>
        <v>250.26767999999956</v>
      </c>
      <c r="AK126" s="13">
        <f t="shared" si="89"/>
        <v>60.643256925083328</v>
      </c>
      <c r="AL126" s="20">
        <f t="shared" si="58"/>
        <v>541.50321514451923</v>
      </c>
      <c r="AM126" s="59">
        <f t="shared" si="59"/>
        <v>834.8365484778526</v>
      </c>
      <c r="AN126" s="59">
        <f ca="1">AVERAGE(OFFSET($AM$3,0,0,'Données projet'!$E$10+1,1))-AVERAGE(OFFSET($H$3,0,0,'Données projet'!$E$10+1,1))</f>
        <v>428.8856275972966</v>
      </c>
      <c r="AO126" s="59">
        <f t="shared" si="90"/>
        <v>248.96498044443103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32.942717865202766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1.1778300327751599E-11</v>
      </c>
      <c r="AX126" s="21">
        <f t="shared" si="60"/>
        <v>32.942717865214547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3.2</v>
      </c>
      <c r="BD126" s="12">
        <f>IF('Données projet'!$A$88&gt;35,BD125+BC126-BL125,IF(A126&lt;'Données projet'!$A$88,$BA$205^A126,IF(A126='Données projet'!$A$88,'Données projet'!$B$88,BD125+BC126-BL125)))</f>
        <v>276.59999999999951</v>
      </c>
      <c r="BE126" s="13">
        <f>BD126*VLOOKUP('Données projet'!$B$11,Paramètres!$A$1:$I$89,3,0)*VLOOKUP('Données projet'!$B$11,Paramètres!$A$1:$I$89,5,0)</f>
        <v>233.00783999999962</v>
      </c>
      <c r="BF126" s="13">
        <f t="shared" si="91"/>
        <v>56.932554252544612</v>
      </c>
      <c r="BG126" s="20">
        <f t="shared" si="61"/>
        <v>504.97951998984792</v>
      </c>
      <c r="BH126" s="59">
        <f t="shared" si="62"/>
        <v>798.31285332318123</v>
      </c>
      <c r="BI126" s="59">
        <f ca="1">AVERAGE(OFFSET($BH$3,0,0,'Données projet'!$E$11+1,1))-AVERAGE(OFFSET($H$3,0,0,'Données projet'!$E$11+1,1))</f>
        <v>402.18557752041221</v>
      </c>
      <c r="BJ126" s="59">
        <f t="shared" si="92"/>
        <v>234.67565865251817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30.670806288292219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1.0966003753423905E-11</v>
      </c>
      <c r="BS126" s="22">
        <f t="shared" si="63"/>
        <v>30.670806288303186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-2.8421709430404007E-13</v>
      </c>
      <c r="BZ126" s="13">
        <f>BY126*VLOOKUP('Données projet'!$B$12,Paramètres!$A$1:$I$89,3,0)*VLOOKUP('Données projet'!$B$12,Paramètres!$A$1:$I$89,5,0)</f>
        <v>-2.4829205358400943E-13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383.46266660377637</v>
      </c>
      <c r="CE126" s="59">
        <f t="shared" si="94"/>
        <v>373.1287543230714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99.784315880256443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1.052339603098243E-14</v>
      </c>
      <c r="CN126" s="22">
        <f t="shared" si="66"/>
        <v>99.784315880256457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2.2000000000000002</v>
      </c>
      <c r="CT126" s="12">
        <f>IF('Données projet'!$A$140&gt;35,CT125+CS126-DB125,IF(A126&lt;'Données projet'!$A$140,$CQ$205^A126,IF(A126='Données projet'!$A$140,'Données projet'!$B$140,CT125+CS126-DB125)))</f>
        <v>214.59999999999948</v>
      </c>
      <c r="CU126" s="17">
        <f>CT126*VLOOKUP('Données projet'!$B$13,Paramètres!$A$1:$I$89,3,0)*VLOOKUP('Données projet'!$B$13,Paramètres!$A$1:$I$89,5,0)</f>
        <v>244.38647999999941</v>
      </c>
      <c r="CV126" s="13">
        <f t="shared" si="95"/>
        <v>59.382305874225011</v>
      </c>
      <c r="CW126" s="20">
        <f t="shared" si="67"/>
        <v>529.06396873094093</v>
      </c>
      <c r="CX126" s="59">
        <f t="shared" si="68"/>
        <v>822.3973020642743</v>
      </c>
      <c r="CY126" s="59">
        <f ca="1">AVERAGE(OFFSET($CX$3,0,0,'Données projet'!$E$13+1,1))-AVERAGE(OFFSET($H$3,0,0,'Données projet'!$E$13+1,1))</f>
        <v>398.97653653651656</v>
      </c>
      <c r="CZ126" s="59">
        <f t="shared" si="96"/>
        <v>174.32967064896349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33.185370647721264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3.18903020431907E-10</v>
      </c>
      <c r="DI126" s="22">
        <f t="shared" si="69"/>
        <v>33.18537064804017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3.2</v>
      </c>
      <c r="DO126" s="12">
        <f>IF('Données projet'!$A$166&gt;35,DO125+DN126-DW125,IF(A126&lt;'Données projet'!$A$166,$DL$205^A126,IF(A126='Données projet'!$A$166,'Données projet'!$B$166,DO125+DN126-DW125)))</f>
        <v>276.59999999999951</v>
      </c>
      <c r="DP126" s="17">
        <f>DO126*VLOOKUP('Données projet'!$B$14,Paramètres!$A$1:$I$89,3,0)*VLOOKUP('Données projet'!$B$14,Paramètres!$A$1:$I$89,5,0)</f>
        <v>263.21255999999954</v>
      </c>
      <c r="DQ126" s="13">
        <f t="shared" si="97"/>
        <v>63.406675731103782</v>
      </c>
      <c r="DR126" s="20">
        <f t="shared" si="70"/>
        <v>568.86183556500498</v>
      </c>
      <c r="DS126" s="59">
        <f t="shared" si="71"/>
        <v>862.19516889833835</v>
      </c>
      <c r="DT126" s="59">
        <f ca="1">AVERAGE(OFFSET($DS$3,0,0,'Données projet'!$E$14+1,1))-AVERAGE(OFFSET($H$3,0,0,'Données projet'!$E$14+1,1))</f>
        <v>448.88533925504049</v>
      </c>
      <c r="DU126" s="59">
        <f t="shared" si="98"/>
        <v>259.66733848378163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34.646651547885675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1.2387522758497384E-11</v>
      </c>
      <c r="ED126" s="22">
        <f t="shared" si="72"/>
        <v>34.64665154789806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300.98794489079791</v>
      </c>
      <c r="EP126" s="59">
        <f t="shared" si="100"/>
        <v>444.94404092890767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33.580512843488201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7.186420188714013E-11</v>
      </c>
      <c r="EY126" s="22">
        <f t="shared" si="75"/>
        <v>33.580512843560065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-2.8421709430404007E-13</v>
      </c>
      <c r="FF126" s="17">
        <f>FE126*VLOOKUP('Données projet'!$B$16,Paramètres!$A$1:$I$89,3,0)*VLOOKUP('Données projet'!$B$16,Paramètres!$A$1:$I$89,5,0)</f>
        <v>-2.3055690689943731E-13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358.75637627589799</v>
      </c>
      <c r="FK126" s="59">
        <f t="shared" si="102"/>
        <v>349.64821164483607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53.382628618187852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1.6980998436232563E-5</v>
      </c>
      <c r="FT126" s="22">
        <f t="shared" si="78"/>
        <v>53.38264559918629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303.49714356858993</v>
      </c>
      <c r="GF126" s="59">
        <f t="shared" si="104"/>
        <v>448.64727935823993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33.892406151632059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7.2531671254513053E-11</v>
      </c>
      <c r="GO126" s="21">
        <f t="shared" si="81"/>
        <v>33.892406151704591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3.2</v>
      </c>
      <c r="N127" s="13">
        <f>IF('Données projet'!$A$36&gt;35,N126+M127-V126,IF(A127&lt;'Données projet'!$A$36,$K$205^A127,IF(A127='Données projet'!$A$36,'Données projet'!$B$36,N126+M127-V126)))</f>
        <v>279.7999999999995</v>
      </c>
      <c r="O127" s="13">
        <f>N127*VLOOKUP('Données projet'!$B$9,Paramètres!$A$1:$I$89,3,0)*VLOOKUP('Données projet'!$B$9,Paramètres!$A$1:$I$89,5,0)</f>
        <v>283.71719999999954</v>
      </c>
      <c r="P127" s="13">
        <f t="shared" si="87"/>
        <v>67.751956122170583</v>
      </c>
      <c r="Q127" s="20">
        <f t="shared" si="107"/>
        <v>612.14211357944635</v>
      </c>
      <c r="R127" s="59">
        <f t="shared" si="55"/>
        <v>905.47544691277972</v>
      </c>
      <c r="S127" s="59">
        <f ca="1">AVERAGE(OFFSET($R$3,0,0,'Données projet'!$E$9+1,1))-AVERAGE(OFFSET($H$3,0,0,'Données projet'!$E$9+1,1))</f>
        <v>475.52010215365254</v>
      </c>
      <c r="T127" s="59">
        <f t="shared" si="88"/>
        <v>273.91893734509262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36.194612620018972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9.3336817606779025E-12</v>
      </c>
      <c r="AC127" s="22">
        <f t="shared" si="57"/>
        <v>36.194612620028309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</v>
      </c>
      <c r="AI127" s="13">
        <f>IF('Données projet'!$A$62&gt;35,AI126+AH127-AQ126,IF(A127&lt;'Données projet'!$A$62,$AF$205^A127,IF(A127='Données projet'!$A$62,'Données projet'!$B$62,AI126+AH127-AQ126)))</f>
        <v>279.7999999999995</v>
      </c>
      <c r="AJ127" s="13">
        <f>AI127*VLOOKUP('Données projet'!$B$10,Paramètres!$A$1:$I$89,3,0)*VLOOKUP('Données projet'!$B$10,Paramètres!$A$1:$I$89,5,0)</f>
        <v>253.16303999999954</v>
      </c>
      <c r="AK127" s="13">
        <f t="shared" si="89"/>
        <v>61.26276184863498</v>
      </c>
      <c r="AL127" s="20">
        <f t="shared" si="58"/>
        <v>547.62493821970509</v>
      </c>
      <c r="AM127" s="59">
        <f t="shared" si="59"/>
        <v>840.95827155303846</v>
      </c>
      <c r="AN127" s="59">
        <f ca="1">AVERAGE(OFFSET($AM$3,0,0,'Données projet'!$E$10+1,1))-AVERAGE(OFFSET($H$3,0,0,'Données projet'!$E$10+1,1))</f>
        <v>428.8856275972966</v>
      </c>
      <c r="AO127" s="59">
        <f t="shared" si="90"/>
        <v>248.96498044443103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32.296731260940014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8.3285160326048908E-12</v>
      </c>
      <c r="AX127" s="21">
        <f t="shared" si="60"/>
        <v>32.296731260948341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3.2</v>
      </c>
      <c r="BD127" s="12">
        <f>IF('Données projet'!$A$88&gt;35,BD126+BC127-BL126,IF(A127&lt;'Données projet'!$A$88,$BA$205^A127,IF(A127='Données projet'!$A$88,'Données projet'!$B$88,BD126+BC127-BL126)))</f>
        <v>279.7999999999995</v>
      </c>
      <c r="BE127" s="13">
        <f>BD127*VLOOKUP('Données projet'!$B$11,Paramètres!$A$1:$I$89,3,0)*VLOOKUP('Données projet'!$B$11,Paramètres!$A$1:$I$89,5,0)</f>
        <v>235.70351999999957</v>
      </c>
      <c r="BF127" s="13">
        <f t="shared" si="91"/>
        <v>57.51415226456087</v>
      </c>
      <c r="BG127" s="20">
        <f t="shared" si="61"/>
        <v>510.68744586077611</v>
      </c>
      <c r="BH127" s="59">
        <f t="shared" si="62"/>
        <v>804.02077919410942</v>
      </c>
      <c r="BI127" s="59">
        <f ca="1">AVERAGE(OFFSET($BH$3,0,0,'Données projet'!$E$11+1,1))-AVERAGE(OFFSET($H$3,0,0,'Données projet'!$E$11+1,1))</f>
        <v>402.18557752041221</v>
      </c>
      <c r="BJ127" s="59">
        <f t="shared" si="92"/>
        <v>234.67565865251817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30.069370484323446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7.7541356165631756E-12</v>
      </c>
      <c r="BS127" s="22">
        <f t="shared" si="63"/>
        <v>30.069370484331202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-2.8421709430404007E-13</v>
      </c>
      <c r="BZ127" s="13">
        <f>BY127*VLOOKUP('Données projet'!$B$12,Paramètres!$A$1:$I$89,3,0)*VLOOKUP('Données projet'!$B$12,Paramètres!$A$1:$I$89,5,0)</f>
        <v>-2.4829205358400943E-13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383.46266660377637</v>
      </c>
      <c r="CE127" s="59">
        <f t="shared" si="94"/>
        <v>373.1287543230714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97.827606308267633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7.4411646946192756E-15</v>
      </c>
      <c r="CN127" s="22">
        <f t="shared" si="66"/>
        <v>97.827606308267647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2.2000000000000002</v>
      </c>
      <c r="CT127" s="12">
        <f>IF('Données projet'!$A$140&gt;35,CT126+CS127-DB126,IF(A127&lt;'Données projet'!$A$140,$CQ$205^A127,IF(A127='Données projet'!$A$140,'Données projet'!$B$140,CT126+CS127-DB126)))</f>
        <v>216.79999999999947</v>
      </c>
      <c r="CU127" s="17">
        <f>CT127*VLOOKUP('Données projet'!$B$13,Paramètres!$A$1:$I$89,3,0)*VLOOKUP('Données projet'!$B$13,Paramètres!$A$1:$I$89,5,0)</f>
        <v>246.89183999999941</v>
      </c>
      <c r="CV127" s="13">
        <f t="shared" si="95"/>
        <v>59.919891335499479</v>
      </c>
      <c r="CW127" s="20">
        <f t="shared" si="67"/>
        <v>534.36376540932724</v>
      </c>
      <c r="CX127" s="59">
        <f t="shared" si="68"/>
        <v>827.6970987426605</v>
      </c>
      <c r="CY127" s="59">
        <f ca="1">AVERAGE(OFFSET($CX$3,0,0,'Données projet'!$E$13+1,1))-AVERAGE(OFFSET($H$3,0,0,'Données projet'!$E$13+1,1))</f>
        <v>398.97653653651656</v>
      </c>
      <c r="CZ127" s="59">
        <f t="shared" si="96"/>
        <v>174.32967064896349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32.534625770396907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2.2549848828827356E-10</v>
      </c>
      <c r="DI127" s="22">
        <f t="shared" si="69"/>
        <v>32.534625770622405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3.2</v>
      </c>
      <c r="DO127" s="12">
        <f>IF('Données projet'!$A$166&gt;35,DO126+DN127-DW126,IF(A127&lt;'Données projet'!$A$166,$DL$205^A127,IF(A127='Données projet'!$A$166,'Données projet'!$B$166,DO126+DN127-DW126)))</f>
        <v>279.7999999999995</v>
      </c>
      <c r="DP127" s="17">
        <f>DO127*VLOOKUP('Données projet'!$B$14,Paramètres!$A$1:$I$89,3,0)*VLOOKUP('Données projet'!$B$14,Paramètres!$A$1:$I$89,5,0)</f>
        <v>266.25767999999954</v>
      </c>
      <c r="DQ127" s="13">
        <f t="shared" si="97"/>
        <v>64.054410529549514</v>
      </c>
      <c r="DR127" s="20">
        <f t="shared" si="70"/>
        <v>575.29355767229788</v>
      </c>
      <c r="DS127" s="59">
        <f t="shared" si="71"/>
        <v>868.62689100563125</v>
      </c>
      <c r="DT127" s="59">
        <f ca="1">AVERAGE(OFFSET($DS$3,0,0,'Données projet'!$E$14+1,1))-AVERAGE(OFFSET($H$3,0,0,'Données projet'!$E$14+1,1))</f>
        <v>448.88533925504049</v>
      </c>
      <c r="DU127" s="59">
        <f t="shared" si="98"/>
        <v>259.66733848378163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33.96725184340243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8.7593013446361873E-12</v>
      </c>
      <c r="ED127" s="22">
        <f t="shared" si="72"/>
        <v>33.967251843411191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300.98794489079791</v>
      </c>
      <c r="EP127" s="59">
        <f t="shared" si="100"/>
        <v>444.94404092890767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32.922019468717792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5.0815664478955873E-11</v>
      </c>
      <c r="EY127" s="22">
        <f t="shared" si="75"/>
        <v>32.92201946876861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-2.8421709430404007E-13</v>
      </c>
      <c r="FF127" s="17">
        <f>FE127*VLOOKUP('Données projet'!$B$16,Paramètres!$A$1:$I$89,3,0)*VLOOKUP('Données projet'!$B$16,Paramètres!$A$1:$I$89,5,0)</f>
        <v>-2.3055690689943731E-13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358.75637627589799</v>
      </c>
      <c r="FK127" s="59">
        <f t="shared" si="102"/>
        <v>349.64821164483607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52.335827831173596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1.2007379145578205E-5</v>
      </c>
      <c r="FT127" s="22">
        <f t="shared" si="78"/>
        <v>52.335839838552744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303.49714356858993</v>
      </c>
      <c r="GF127" s="59">
        <f t="shared" si="104"/>
        <v>448.64727935823993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33.227796739325086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5.1287636594859561E-11</v>
      </c>
      <c r="GO127" s="21">
        <f t="shared" si="81"/>
        <v>33.227796739376373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3.2</v>
      </c>
      <c r="N128" s="13">
        <f>IF('Données projet'!$A$36&gt;35,N127+M128-V127,IF(A128&lt;'Données projet'!$A$36,$K$205^A128,IF(A128='Données projet'!$A$36,'Données projet'!$B$36,N127+M128-V127)))</f>
        <v>282.99999999999949</v>
      </c>
      <c r="O128" s="13">
        <f>N128*VLOOKUP('Données projet'!$B$9,Paramètres!$A$1:$I$89,3,0)*VLOOKUP('Données projet'!$B$9,Paramètres!$A$1:$I$89,5,0)</f>
        <v>286.96199999999948</v>
      </c>
      <c r="P128" s="13">
        <f t="shared" si="87"/>
        <v>68.43616998171774</v>
      </c>
      <c r="Q128" s="20">
        <f t="shared" si="107"/>
        <v>618.9851460514908</v>
      </c>
      <c r="R128" s="59">
        <f t="shared" si="55"/>
        <v>912.31847938482406</v>
      </c>
      <c r="S128" s="59">
        <f ca="1">AVERAGE(OFFSET($R$3,0,0,'Données projet'!$E$9+1,1))-AVERAGE(OFFSET($H$3,0,0,'Données projet'!$E$9+1,1))</f>
        <v>475.52010215365254</v>
      </c>
      <c r="T128" s="59">
        <f t="shared" si="88"/>
        <v>273.91893734509262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35.484858343074222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6.5999096664125394E-12</v>
      </c>
      <c r="AC128" s="22">
        <f t="shared" si="57"/>
        <v>35.484858343080823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3.2</v>
      </c>
      <c r="AI128" s="13">
        <f>IF('Données projet'!$A$62&gt;35,AI127+AH128-AQ127,IF(A128&lt;'Données projet'!$A$62,$AF$205^A128,IF(A128='Données projet'!$A$62,'Données projet'!$B$62,AI127+AH128-AQ127)))</f>
        <v>282.99999999999949</v>
      </c>
      <c r="AJ128" s="13">
        <f>AI128*VLOOKUP('Données projet'!$B$10,Paramètres!$A$1:$I$89,3,0)*VLOOKUP('Données projet'!$B$10,Paramètres!$A$1:$I$89,5,0)</f>
        <v>256.05839999999955</v>
      </c>
      <c r="AK128" s="13">
        <f t="shared" si="89"/>
        <v>61.881442594256377</v>
      </c>
      <c r="AL128" s="20">
        <f t="shared" si="58"/>
        <v>553.74522585166233</v>
      </c>
      <c r="AM128" s="59">
        <f t="shared" si="59"/>
        <v>847.07855918499558</v>
      </c>
      <c r="AN128" s="59">
        <f ca="1">AVERAGE(OFFSET($AM$3,0,0,'Données projet'!$E$10+1,1))-AVERAGE(OFFSET($H$3,0,0,'Données projet'!$E$10+1,1))</f>
        <v>428.8856275972966</v>
      </c>
      <c r="AO128" s="59">
        <f t="shared" si="90"/>
        <v>248.96498044443103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31.663412059973929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5.8891501638757996E-12</v>
      </c>
      <c r="AX128" s="21">
        <f t="shared" si="60"/>
        <v>31.663412059979819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3.2</v>
      </c>
      <c r="BD128" s="12">
        <f>IF('Données projet'!$A$88&gt;35,BD127+BC128-BL127,IF(A128&lt;'Données projet'!$A$88,$BA$205^A128,IF(A128='Données projet'!$A$88,'Données projet'!$B$88,BD127+BC128-BL127)))</f>
        <v>282.99999999999949</v>
      </c>
      <c r="BE128" s="13">
        <f>BD128*VLOOKUP('Données projet'!$B$11,Paramètres!$A$1:$I$89,3,0)*VLOOKUP('Données projet'!$B$11,Paramètres!$A$1:$I$89,5,0)</f>
        <v>238.39919999999961</v>
      </c>
      <c r="BF128" s="13">
        <f t="shared" si="91"/>
        <v>58.094976529303302</v>
      </c>
      <c r="BG128" s="20">
        <f t="shared" si="61"/>
        <v>516.39402412186928</v>
      </c>
      <c r="BH128" s="59">
        <f t="shared" si="62"/>
        <v>809.72735745520254</v>
      </c>
      <c r="BI128" s="59">
        <f ca="1">AVERAGE(OFFSET($BH$3,0,0,'Données projet'!$E$11+1,1))-AVERAGE(OFFSET($H$3,0,0,'Données projet'!$E$11+1,1))</f>
        <v>402.18557752041221</v>
      </c>
      <c r="BJ128" s="59">
        <f t="shared" si="92"/>
        <v>234.67565865251817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29.479728469630885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5.4830018767119523E-12</v>
      </c>
      <c r="BS128" s="22">
        <f t="shared" si="63"/>
        <v>29.479728469636367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-2.8421709430404007E-13</v>
      </c>
      <c r="BZ128" s="13">
        <f>BY128*VLOOKUP('Données projet'!$B$12,Paramètres!$A$1:$I$89,3,0)*VLOOKUP('Données projet'!$B$12,Paramètres!$A$1:$I$89,5,0)</f>
        <v>-2.4829205358400943E-13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383.46266660377637</v>
      </c>
      <c r="CE128" s="59">
        <f t="shared" si="94"/>
        <v>373.1287543230714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95.909266617510539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5.2616980154912149E-15</v>
      </c>
      <c r="CN128" s="22">
        <f t="shared" si="66"/>
        <v>95.909266617510539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2.2000000000000002</v>
      </c>
      <c r="CT128" s="12">
        <f>IF('Données projet'!$A$140&gt;35,CT127+CS128-DB127,IF(A128&lt;'Données projet'!$A$140,$CQ$205^A128,IF(A128='Données projet'!$A$140,'Données projet'!$B$140,CT127+CS128-DB127)))</f>
        <v>218.99999999999946</v>
      </c>
      <c r="CU128" s="17">
        <f>CT128*VLOOKUP('Données projet'!$B$13,Paramètres!$A$1:$I$89,3,0)*VLOOKUP('Données projet'!$B$13,Paramètres!$A$1:$I$89,5,0)</f>
        <v>249.3971999999994</v>
      </c>
      <c r="CV128" s="13">
        <f t="shared" si="95"/>
        <v>60.456842174492238</v>
      </c>
      <c r="CW128" s="20">
        <f t="shared" si="67"/>
        <v>539.66245678723953</v>
      </c>
      <c r="CX128" s="59">
        <f t="shared" si="68"/>
        <v>832.99579012057279</v>
      </c>
      <c r="CY128" s="59">
        <f ca="1">AVERAGE(OFFSET($CX$3,0,0,'Données projet'!$E$13+1,1))-AVERAGE(OFFSET($H$3,0,0,'Données projet'!$E$13+1,1))</f>
        <v>398.97653653651656</v>
      </c>
      <c r="CZ128" s="59">
        <f t="shared" si="96"/>
        <v>174.32967064896349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31.896641603201697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1.594515102159535E-10</v>
      </c>
      <c r="DI128" s="22">
        <f t="shared" si="69"/>
        <v>31.89664160336115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3.2</v>
      </c>
      <c r="DO128" s="12">
        <f>IF('Données projet'!$A$166&gt;35,DO127+DN128-DW127,IF(A128&lt;'Données projet'!$A$166,$DL$205^A128,IF(A128='Données projet'!$A$166,'Données projet'!$B$166,DO127+DN128-DW127)))</f>
        <v>282.99999999999949</v>
      </c>
      <c r="DP128" s="17">
        <f>DO128*VLOOKUP('Données projet'!$B$14,Paramètres!$A$1:$I$89,3,0)*VLOOKUP('Données projet'!$B$14,Paramètres!$A$1:$I$89,5,0)</f>
        <v>269.30279999999954</v>
      </c>
      <c r="DQ128" s="13">
        <f t="shared" si="97"/>
        <v>64.701283593559836</v>
      </c>
      <c r="DR128" s="20">
        <f t="shared" si="70"/>
        <v>581.72377892544921</v>
      </c>
      <c r="DS128" s="59">
        <f t="shared" si="71"/>
        <v>875.05711225878258</v>
      </c>
      <c r="DT128" s="59">
        <f ca="1">AVERAGE(OFFSET($DS$3,0,0,'Données projet'!$E$14+1,1))-AVERAGE(OFFSET($H$3,0,0,'Données projet'!$E$14+1,1))</f>
        <v>448.88533925504049</v>
      </c>
      <c r="DU128" s="59">
        <f t="shared" si="98"/>
        <v>259.66733848378163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33.3011747527312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6.1937613792486921E-12</v>
      </c>
      <c r="ED128" s="22">
        <f t="shared" si="72"/>
        <v>33.301174752737396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300.98794489079791</v>
      </c>
      <c r="EP128" s="59">
        <f t="shared" si="100"/>
        <v>444.94404092890767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32.276438747385335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3.5932100943570065E-11</v>
      </c>
      <c r="EY128" s="22">
        <f t="shared" si="75"/>
        <v>32.276438747421267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-2.8421709430404007E-13</v>
      </c>
      <c r="FF128" s="17">
        <f>FE128*VLOOKUP('Données projet'!$B$16,Paramètres!$A$1:$I$89,3,0)*VLOOKUP('Données projet'!$B$16,Paramètres!$A$1:$I$89,5,0)</f>
        <v>-2.3055690689943731E-13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358.75637627589799</v>
      </c>
      <c r="FK128" s="59">
        <f t="shared" si="102"/>
        <v>349.64821164483607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51.309554169107251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8.4904992181162813E-6</v>
      </c>
      <c r="FT128" s="22">
        <f t="shared" si="78"/>
        <v>51.30956265960647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303.49714356858993</v>
      </c>
      <c r="GF128" s="59">
        <f t="shared" si="104"/>
        <v>448.64727935823993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32.576219912221738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3.6265835627256526E-11</v>
      </c>
      <c r="GO128" s="21">
        <f t="shared" si="81"/>
        <v>32.576219912258004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3.2</v>
      </c>
      <c r="N129" s="13">
        <f>IF('Données projet'!$A$36&gt;35,N128+M129-V128,IF(A129&lt;'Données projet'!$A$36,$K$205^A129,IF(A129='Données projet'!$A$36,'Données projet'!$B$36,N128+M129-V128)))</f>
        <v>286.19999999999948</v>
      </c>
      <c r="O129" s="13">
        <f>N129*VLOOKUP('Données projet'!$B$9,Paramètres!$A$1:$I$89,3,0)*VLOOKUP('Données projet'!$B$9,Paramètres!$A$1:$I$89,5,0)</f>
        <v>290.20679999999948</v>
      </c>
      <c r="P129" s="13">
        <f t="shared" si="87"/>
        <v>69.119483862208341</v>
      </c>
      <c r="Q129" s="20">
        <f t="shared" si="107"/>
        <v>625.82661106001194</v>
      </c>
      <c r="R129" s="59">
        <f t="shared" si="55"/>
        <v>919.15994439334531</v>
      </c>
      <c r="S129" s="59">
        <f ca="1">AVERAGE(OFFSET($R$3,0,0,'Données projet'!$E$9+1,1))-AVERAGE(OFFSET($H$3,0,0,'Données projet'!$E$9+1,1))</f>
        <v>475.52010215365254</v>
      </c>
      <c r="T129" s="59">
        <f t="shared" si="88"/>
        <v>273.91893734509262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34.789021914592993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4.6668408803389513E-12</v>
      </c>
      <c r="AC129" s="22">
        <f t="shared" si="57"/>
        <v>34.789021914597662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3.2</v>
      </c>
      <c r="AI129" s="13">
        <f>IF('Données projet'!$A$62&gt;35,AI128+AH129-AQ128,IF(A129&lt;'Données projet'!$A$62,$AF$205^A129,IF(A129='Données projet'!$A$62,'Données projet'!$B$62,AI128+AH129-AQ128)))</f>
        <v>286.19999999999948</v>
      </c>
      <c r="AJ129" s="13">
        <f>AI129*VLOOKUP('Données projet'!$B$10,Paramètres!$A$1:$I$89,3,0)*VLOOKUP('Données projet'!$B$10,Paramètres!$A$1:$I$89,5,0)</f>
        <v>258.95375999999953</v>
      </c>
      <c r="AK129" s="13">
        <f t="shared" si="89"/>
        <v>62.499309559645205</v>
      </c>
      <c r="AL129" s="20">
        <f t="shared" si="58"/>
        <v>559.86409614971456</v>
      </c>
      <c r="AM129" s="59">
        <f t="shared" si="59"/>
        <v>853.19742948304793</v>
      </c>
      <c r="AN129" s="59">
        <f ca="1">AVERAGE(OFFSET($AM$3,0,0,'Données projet'!$E$10+1,1))-AVERAGE(OFFSET($H$3,0,0,'Données projet'!$E$10+1,1))</f>
        <v>428.8856275972966</v>
      </c>
      <c r="AO129" s="59">
        <f t="shared" si="90"/>
        <v>248.96498044443103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31.042511862252219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4.1642580163024454E-12</v>
      </c>
      <c r="AX129" s="21">
        <f t="shared" si="60"/>
        <v>31.042511862256383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3.2</v>
      </c>
      <c r="BD129" s="12">
        <f>IF('Données projet'!$A$88&gt;35,BD128+BC129-BL128,IF(A129&lt;'Données projet'!$A$88,$BA$205^A129,IF(A129='Données projet'!$A$88,'Données projet'!$B$88,BD128+BC129-BL128)))</f>
        <v>286.19999999999948</v>
      </c>
      <c r="BE129" s="13">
        <f>BD129*VLOOKUP('Données projet'!$B$11,Paramètres!$A$1:$I$89,3,0)*VLOOKUP('Données projet'!$B$11,Paramètres!$A$1:$I$89,5,0)</f>
        <v>241.09487999999956</v>
      </c>
      <c r="BF129" s="13">
        <f t="shared" si="91"/>
        <v>58.675036808244251</v>
      </c>
      <c r="BG129" s="20">
        <f t="shared" si="61"/>
        <v>522.09927177435793</v>
      </c>
      <c r="BH129" s="59">
        <f t="shared" si="62"/>
        <v>815.43260510769119</v>
      </c>
      <c r="BI129" s="59">
        <f ca="1">AVERAGE(OFFSET($BH$3,0,0,'Données projet'!$E$11+1,1))-AVERAGE(OFFSET($H$3,0,0,'Données projet'!$E$11+1,1))</f>
        <v>402.18557752041221</v>
      </c>
      <c r="BJ129" s="59">
        <f t="shared" si="92"/>
        <v>234.67565865251817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28.901648975200327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3.8770678082815878E-12</v>
      </c>
      <c r="BS129" s="22">
        <f t="shared" si="63"/>
        <v>28.901648975204203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-2.8421709430404007E-13</v>
      </c>
      <c r="BZ129" s="13">
        <f>BY129*VLOOKUP('Données projet'!$B$12,Paramètres!$A$1:$I$89,3,0)*VLOOKUP('Données projet'!$B$12,Paramètres!$A$1:$I$89,5,0)</f>
        <v>-2.4829205358400943E-13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383.46266660377637</v>
      </c>
      <c r="CE129" s="59">
        <f t="shared" si="94"/>
        <v>373.1287543230714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94.028544398017516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3.7205823473096378E-15</v>
      </c>
      <c r="CN129" s="22">
        <f t="shared" si="66"/>
        <v>94.028544398017516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2.2000000000000002</v>
      </c>
      <c r="CT129" s="12">
        <f>IF('Données projet'!$A$140&gt;35,CT128+CS129-DB128,IF(A129&lt;'Données projet'!$A$140,$CQ$205^A129,IF(A129='Données projet'!$A$140,'Données projet'!$B$140,CT128+CS129-DB128)))</f>
        <v>221.19999999999945</v>
      </c>
      <c r="CU129" s="17">
        <f>CT129*VLOOKUP('Données projet'!$B$13,Paramètres!$A$1:$I$89,3,0)*VLOOKUP('Données projet'!$B$13,Paramètres!$A$1:$I$89,5,0)</f>
        <v>251.9025599999994</v>
      </c>
      <c r="CV129" s="13">
        <f t="shared" si="95"/>
        <v>60.993165504558554</v>
      </c>
      <c r="CW129" s="20">
        <f t="shared" si="67"/>
        <v>544.96005525377177</v>
      </c>
      <c r="CX129" s="59">
        <f t="shared" si="68"/>
        <v>838.29338858710503</v>
      </c>
      <c r="CY129" s="59">
        <f ca="1">AVERAGE(OFFSET($CX$3,0,0,'Données projet'!$E$13+1,1))-AVERAGE(OFFSET($H$3,0,0,'Données projet'!$E$13+1,1))</f>
        <v>398.97653653651656</v>
      </c>
      <c r="CZ129" s="59">
        <f t="shared" si="96"/>
        <v>174.32967064896349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31.271167916393264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1.1274924414413678E-10</v>
      </c>
      <c r="DI129" s="22">
        <f t="shared" si="69"/>
        <v>31.271167916506013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3.2</v>
      </c>
      <c r="DO129" s="12">
        <f>IF('Données projet'!$A$166&gt;35,DO128+DN129-DW128,IF(A129&lt;'Données projet'!$A$166,$DL$205^A129,IF(A129='Données projet'!$A$166,'Données projet'!$B$166,DO128+DN129-DW128)))</f>
        <v>286.19999999999948</v>
      </c>
      <c r="DP129" s="17">
        <f>DO129*VLOOKUP('Données projet'!$B$14,Paramètres!$A$1:$I$89,3,0)*VLOOKUP('Données projet'!$B$14,Paramètres!$A$1:$I$89,5,0)</f>
        <v>272.34791999999953</v>
      </c>
      <c r="DQ129" s="13">
        <f t="shared" si="97"/>
        <v>65.347305794639254</v>
      </c>
      <c r="DR129" s="20">
        <f t="shared" si="70"/>
        <v>588.15251825899577</v>
      </c>
      <c r="DS129" s="59">
        <f t="shared" si="71"/>
        <v>881.48585159232903</v>
      </c>
      <c r="DT129" s="59">
        <f ca="1">AVERAGE(OFFSET($DS$3,0,0,'Données projet'!$E$14+1,1))-AVERAGE(OFFSET($H$3,0,0,'Données projet'!$E$14+1,1))</f>
        <v>448.88533925504049</v>
      </c>
      <c r="DU129" s="59">
        <f t="shared" si="98"/>
        <v>259.66733848378163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32.648159027541126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4.3796506723180937E-12</v>
      </c>
      <c r="ED129" s="22">
        <f t="shared" si="72"/>
        <v>32.648159027545503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300.98794489079791</v>
      </c>
      <c r="EP129" s="59">
        <f t="shared" si="100"/>
        <v>444.94404092890767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31.643517470232844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2.5407832239477936E-11</v>
      </c>
      <c r="EY129" s="22">
        <f t="shared" si="75"/>
        <v>31.643517470258253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-2.8421709430404007E-13</v>
      </c>
      <c r="FF129" s="17">
        <f>FE129*VLOOKUP('Données projet'!$B$16,Paramètres!$A$1:$I$89,3,0)*VLOOKUP('Données projet'!$B$16,Paramètres!$A$1:$I$89,5,0)</f>
        <v>-2.3055690689943731E-13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358.75637627589799</v>
      </c>
      <c r="FK129" s="59">
        <f t="shared" si="102"/>
        <v>349.64821164483607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50.303405107588901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6.0036895727891023E-6</v>
      </c>
      <c r="FT129" s="22">
        <f t="shared" si="78"/>
        <v>50.303411111278471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303.49714356858993</v>
      </c>
      <c r="GF129" s="59">
        <f t="shared" si="104"/>
        <v>448.64727935823993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31.937420109275262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2.5643818297429781E-11</v>
      </c>
      <c r="GO129" s="21">
        <f t="shared" si="81"/>
        <v>31.937420109300906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3.2</v>
      </c>
      <c r="N130" s="13">
        <f>IF('Données projet'!$A$36&gt;35,N129+M130-V129,IF(A130&lt;'Données projet'!$A$36,$K$205^A130,IF(A130='Données projet'!$A$36,'Données projet'!$B$36,N129+M130-V129)))</f>
        <v>289.39999999999947</v>
      </c>
      <c r="O130" s="13">
        <f>N130*VLOOKUP('Données projet'!$B$9,Paramètres!$A$1:$I$89,3,0)*VLOOKUP('Données projet'!$B$9,Paramètres!$A$1:$I$89,5,0)</f>
        <v>293.45159999999947</v>
      </c>
      <c r="P130" s="13">
        <f t="shared" si="87"/>
        <v>69.801908990757681</v>
      </c>
      <c r="Q130" s="20">
        <f t="shared" si="107"/>
        <v>632.666528158902</v>
      </c>
      <c r="R130" s="59">
        <f t="shared" si="55"/>
        <v>925.99986149223537</v>
      </c>
      <c r="S130" s="59">
        <f ca="1">AVERAGE(OFFSET($R$3,0,0,'Données projet'!$E$9+1,1))-AVERAGE(OFFSET($H$3,0,0,'Données projet'!$E$9+1,1))</f>
        <v>475.52010215365254</v>
      </c>
      <c r="T130" s="59">
        <f t="shared" si="88"/>
        <v>273.91893734509262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34.10683041405597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3.2999548332062697E-12</v>
      </c>
      <c r="AC130" s="22">
        <f t="shared" si="57"/>
        <v>34.106830414059267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3.2</v>
      </c>
      <c r="AI130" s="13">
        <f>IF('Données projet'!$A$62&gt;35,AI129+AH130-AQ129,IF(A130&lt;'Données projet'!$A$62,$AF$205^A130,IF(A130='Données projet'!$A$62,'Données projet'!$B$62,AI129+AH130-AQ129)))</f>
        <v>289.39999999999947</v>
      </c>
      <c r="AJ130" s="13">
        <f>AI130*VLOOKUP('Données projet'!$B$10,Paramètres!$A$1:$I$89,3,0)*VLOOKUP('Données projet'!$B$10,Paramètres!$A$1:$I$89,5,0)</f>
        <v>261.84911999999952</v>
      </c>
      <c r="AK130" s="13">
        <f t="shared" si="89"/>
        <v>63.116372896598236</v>
      </c>
      <c r="AL130" s="20">
        <f t="shared" si="58"/>
        <v>565.98156679490774</v>
      </c>
      <c r="AM130" s="59">
        <f t="shared" si="59"/>
        <v>859.31490012824111</v>
      </c>
      <c r="AN130" s="59">
        <f ca="1">AVERAGE(OFFSET($AM$3,0,0,'Données projet'!$E$10+1,1))-AVERAGE(OFFSET($H$3,0,0,'Données projet'!$E$10+1,1))</f>
        <v>428.8856275972966</v>
      </c>
      <c r="AO130" s="59">
        <f t="shared" si="90"/>
        <v>248.96498044443103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30.433787138696104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2.9445750819378998E-12</v>
      </c>
      <c r="AX130" s="21">
        <f t="shared" si="60"/>
        <v>30.433787138699049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3.2</v>
      </c>
      <c r="BD130" s="12">
        <f>IF('Données projet'!$A$88&gt;35,BD129+BC130-BL129,IF(A130&lt;'Données projet'!$A$88,$BA$205^A130,IF(A130='Données projet'!$A$88,'Données projet'!$B$88,BD129+BC130-BL129)))</f>
        <v>289.39999999999947</v>
      </c>
      <c r="BE130" s="13">
        <f>BD130*VLOOKUP('Données projet'!$B$11,Paramètres!$A$1:$I$89,3,0)*VLOOKUP('Données projet'!$B$11,Paramètres!$A$1:$I$89,5,0)</f>
        <v>243.79055999999957</v>
      </c>
      <c r="BF130" s="13">
        <f t="shared" si="91"/>
        <v>59.254342632002</v>
      </c>
      <c r="BG130" s="20">
        <f t="shared" si="61"/>
        <v>527.80320541740286</v>
      </c>
      <c r="BH130" s="59">
        <f t="shared" si="62"/>
        <v>821.13653875073624</v>
      </c>
      <c r="BI130" s="59">
        <f ca="1">AVERAGE(OFFSET($BH$3,0,0,'Données projet'!$E$11+1,1))-AVERAGE(OFFSET($H$3,0,0,'Données projet'!$E$11+1,1))</f>
        <v>402.18557752041221</v>
      </c>
      <c r="BJ130" s="59">
        <f t="shared" si="92"/>
        <v>234.67565865251817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28.334905267061878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2.7415009383559761E-12</v>
      </c>
      <c r="BS130" s="22">
        <f t="shared" si="63"/>
        <v>28.33490526706462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-2.8421709430404007E-13</v>
      </c>
      <c r="BZ130" s="13">
        <f>BY130*VLOOKUP('Données projet'!$B$12,Paramètres!$A$1:$I$89,3,0)*VLOOKUP('Données projet'!$B$12,Paramètres!$A$1:$I$89,5,0)</f>
        <v>-2.4829205358400943E-13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383.46266660377637</v>
      </c>
      <c r="CE130" s="59">
        <f t="shared" si="94"/>
        <v>373.1287543230714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92.184701994121454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2.6308490077456074E-15</v>
      </c>
      <c r="CN130" s="22">
        <f t="shared" si="66"/>
        <v>92.184701994121454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2.2000000000000002</v>
      </c>
      <c r="CT130" s="12">
        <f>IF('Données projet'!$A$140&gt;35,CT129+CS130-DB129,IF(A130&lt;'Données projet'!$A$140,$CQ$205^A130,IF(A130='Données projet'!$A$140,'Données projet'!$B$140,CT129+CS130-DB129)))</f>
        <v>223.39999999999944</v>
      </c>
      <c r="CU130" s="17">
        <f>CT130*VLOOKUP('Données projet'!$B$13,Paramètres!$A$1:$I$89,3,0)*VLOOKUP('Données projet'!$B$13,Paramètres!$A$1:$I$89,5,0)</f>
        <v>254.40791999999936</v>
      </c>
      <c r="CV130" s="13">
        <f t="shared" si="95"/>
        <v>61.528868289402531</v>
      </c>
      <c r="CW130" s="20">
        <f t="shared" si="67"/>
        <v>550.25657293737493</v>
      </c>
      <c r="CX130" s="59">
        <f t="shared" si="68"/>
        <v>843.5899062707083</v>
      </c>
      <c r="CY130" s="59">
        <f ca="1">AVERAGE(OFFSET($CX$3,0,0,'Données projet'!$E$13+1,1))-AVERAGE(OFFSET($H$3,0,0,'Données projet'!$E$13+1,1))</f>
        <v>398.97653653651656</v>
      </c>
      <c r="CZ130" s="59">
        <f t="shared" si="96"/>
        <v>174.32967064896349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30.657959387081867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7.9725755107976749E-11</v>
      </c>
      <c r="DI130" s="22">
        <f t="shared" si="69"/>
        <v>30.657959387161593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3.2</v>
      </c>
      <c r="DO130" s="12">
        <f>IF('Données projet'!$A$166&gt;35,DO129+DN130-DW129,IF(A130&lt;'Données projet'!$A$166,$DL$205^A130,IF(A130='Données projet'!$A$166,'Données projet'!$B$166,DO129+DN130-DW129)))</f>
        <v>289.39999999999947</v>
      </c>
      <c r="DP130" s="17">
        <f>DO130*VLOOKUP('Données projet'!$B$14,Paramètres!$A$1:$I$89,3,0)*VLOOKUP('Données projet'!$B$14,Paramètres!$A$1:$I$89,5,0)</f>
        <v>275.39303999999953</v>
      </c>
      <c r="DQ130" s="13">
        <f t="shared" si="97"/>
        <v>65.99248774718636</v>
      </c>
      <c r="DR130" s="20">
        <f t="shared" si="70"/>
        <v>594.57979415968214</v>
      </c>
      <c r="DS130" s="59">
        <f t="shared" si="71"/>
        <v>887.91312749301551</v>
      </c>
      <c r="DT130" s="59">
        <f ca="1">AVERAGE(OFFSET($DS$3,0,0,'Données projet'!$E$14+1,1))-AVERAGE(OFFSET($H$3,0,0,'Données projet'!$E$14+1,1))</f>
        <v>448.88533925504049</v>
      </c>
      <c r="DU130" s="59">
        <f t="shared" si="98"/>
        <v>259.66733848378163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32.007948542421765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3.096880689624346E-12</v>
      </c>
      <c r="ED130" s="22">
        <f t="shared" si="72"/>
        <v>32.007948542424863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300.98794489079791</v>
      </c>
      <c r="EP130" s="59">
        <f t="shared" si="100"/>
        <v>444.94404092890767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31.023007393281453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1.7966050471785033E-11</v>
      </c>
      <c r="EY130" s="22">
        <f t="shared" si="75"/>
        <v>31.023007393299419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-2.8421709430404007E-13</v>
      </c>
      <c r="FF130" s="17">
        <f>FE130*VLOOKUP('Données projet'!$B$16,Paramètres!$A$1:$I$89,3,0)*VLOOKUP('Données projet'!$B$16,Paramètres!$A$1:$I$89,5,0)</f>
        <v>-2.3055690689943731E-13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358.75637627589799</v>
      </c>
      <c r="FK130" s="59">
        <f t="shared" si="102"/>
        <v>349.64821164483607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49.316986015476594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4.2452496090581407E-6</v>
      </c>
      <c r="FT130" s="22">
        <f t="shared" si="78"/>
        <v>49.3169902607262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303.49714356858993</v>
      </c>
      <c r="GF130" s="59">
        <f t="shared" si="104"/>
        <v>448.64727935823993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31.311146780835159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1.8132917813628263E-11</v>
      </c>
      <c r="GO130" s="21">
        <f t="shared" si="81"/>
        <v>31.311146780853292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3.2</v>
      </c>
      <c r="N131" s="13">
        <f>IF('Données projet'!$A$36&gt;35,N130+M131-V130,IF(A131&lt;'Données projet'!$A$36,$K$205^A131,IF(A131='Données projet'!$A$36,'Données projet'!$B$36,N130+M131-V130)))</f>
        <v>292.59999999999945</v>
      </c>
      <c r="O131" s="13">
        <f>N131*VLOOKUP('Données projet'!$B$9,Paramètres!$A$1:$I$89,3,0)*VLOOKUP('Données projet'!$B$9,Paramètres!$A$1:$I$89,5,0)</f>
        <v>296.69639999999947</v>
      </c>
      <c r="P131" s="13">
        <f t="shared" si="87"/>
        <v>70.483456331899859</v>
      </c>
      <c r="Q131" s="20">
        <f t="shared" ref="Q131:Q153" si="108">(O131+P131)*0.475*44/12</f>
        <v>639.50491644472459</v>
      </c>
      <c r="R131" s="59">
        <f t="shared" ref="R131:R194" si="109">Q131+(I131+J131)*44/12</f>
        <v>932.83824977805784</v>
      </c>
      <c r="S131" s="59">
        <f ca="1">AVERAGE(OFFSET($R$3,0,0,'Données projet'!$E$9+1,1))-AVERAGE(OFFSET($H$3,0,0,'Données projet'!$E$9+1,1))</f>
        <v>475.52010215365254</v>
      </c>
      <c r="T131" s="59">
        <f t="shared" si="88"/>
        <v>273.91893734509262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33.438016272748747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2.3334204401694756E-12</v>
      </c>
      <c r="AC131" s="22">
        <f t="shared" si="57"/>
        <v>33.438016272751078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3.2</v>
      </c>
      <c r="AI131" s="13">
        <f>IF('Données projet'!$A$62&gt;35,AI130+AH131-AQ130,IF(A131&lt;'Données projet'!$A$62,$AF$205^A131,IF(A131='Données projet'!$A$62,'Données projet'!$B$62,AI130+AH131-AQ130)))</f>
        <v>292.59999999999945</v>
      </c>
      <c r="AJ131" s="13">
        <f>AI131*VLOOKUP('Données projet'!$B$10,Paramètres!$A$1:$I$89,3,0)*VLOOKUP('Données projet'!$B$10,Paramètres!$A$1:$I$89,5,0)</f>
        <v>264.7444799999995</v>
      </c>
      <c r="AK131" s="13">
        <f t="shared" si="89"/>
        <v>63.73264251948072</v>
      </c>
      <c r="AL131" s="20">
        <f t="shared" si="58"/>
        <v>572.09765505476128</v>
      </c>
      <c r="AM131" s="59">
        <f t="shared" si="59"/>
        <v>865.43098838809465</v>
      </c>
      <c r="AN131" s="59">
        <f ca="1">AVERAGE(OFFSET($AM$3,0,0,'Données projet'!$E$10+1,1))-AVERAGE(OFFSET($H$3,0,0,'Données projet'!$E$10+1,1))</f>
        <v>428.8856275972966</v>
      </c>
      <c r="AO131" s="59">
        <f t="shared" si="90"/>
        <v>248.96498044443103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29.836999135683506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2.0821290081512227E-12</v>
      </c>
      <c r="AX131" s="21">
        <f t="shared" si="60"/>
        <v>29.836999135685588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3.2</v>
      </c>
      <c r="BD131" s="12">
        <f>IF('Données projet'!$A$88&gt;35,BD130+BC131-BL130,IF(A131&lt;'Données projet'!$A$88,$BA$205^A131,IF(A131='Données projet'!$A$88,'Données projet'!$B$88,BD130+BC131-BL130)))</f>
        <v>292.59999999999945</v>
      </c>
      <c r="BE131" s="13">
        <f>BD131*VLOOKUP('Données projet'!$B$11,Paramètres!$A$1:$I$89,3,0)*VLOOKUP('Données projet'!$B$11,Paramètres!$A$1:$I$89,5,0)</f>
        <v>246.48623999999955</v>
      </c>
      <c r="BF131" s="13">
        <f t="shared" si="91"/>
        <v>59.832903308291129</v>
      </c>
      <c r="BG131" s="20">
        <f t="shared" si="61"/>
        <v>533.50584126193951</v>
      </c>
      <c r="BH131" s="59">
        <f t="shared" si="62"/>
        <v>826.83917459527288</v>
      </c>
      <c r="BI131" s="59">
        <f ca="1">AVERAGE(OFFSET($BH$3,0,0,'Données projet'!$E$11+1,1))-AVERAGE(OFFSET($H$3,0,0,'Données projet'!$E$11+1,1))</f>
        <v>402.18557752041221</v>
      </c>
      <c r="BJ131" s="59">
        <f t="shared" si="92"/>
        <v>234.67565865251817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27.779275057360493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1.9385339041407939E-12</v>
      </c>
      <c r="BS131" s="22">
        <f t="shared" si="63"/>
        <v>27.779275057362433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-2.8421709430404007E-13</v>
      </c>
      <c r="BZ131" s="13">
        <f>BY131*VLOOKUP('Données projet'!$B$12,Paramètres!$A$1:$I$89,3,0)*VLOOKUP('Données projet'!$B$12,Paramètres!$A$1:$I$89,5,0)</f>
        <v>-2.4829205358400943E-13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383.46266660377637</v>
      </c>
      <c r="CE131" s="59">
        <f t="shared" si="94"/>
        <v>373.1287543230714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90.377016215132983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1.8602911736548189E-15</v>
      </c>
      <c r="CN131" s="22">
        <f t="shared" si="66"/>
        <v>90.377016215132983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2.2000000000000002</v>
      </c>
      <c r="CT131" s="12">
        <f>IF('Données projet'!$A$140&gt;35,CT130+CS131-DB130,IF(A131&lt;'Données projet'!$A$140,$CQ$205^A131,IF(A131='Données projet'!$A$140,'Données projet'!$B$140,CT130+CS131-DB130)))</f>
        <v>225.59999999999943</v>
      </c>
      <c r="CU131" s="17">
        <f>CT131*VLOOKUP('Données projet'!$B$13,Paramètres!$A$1:$I$89,3,0)*VLOOKUP('Données projet'!$B$13,Paramètres!$A$1:$I$89,5,0)</f>
        <v>256.91327999999936</v>
      </c>
      <c r="CV131" s="13">
        <f t="shared" si="95"/>
        <v>62.063957347667802</v>
      </c>
      <c r="CW131" s="20">
        <f t="shared" si="67"/>
        <v>555.55202171385361</v>
      </c>
      <c r="CX131" s="59">
        <f t="shared" si="68"/>
        <v>848.88535504718698</v>
      </c>
      <c r="CY131" s="59">
        <f ca="1">AVERAGE(OFFSET($CX$3,0,0,'Données projet'!$E$13+1,1))-AVERAGE(OFFSET($H$3,0,0,'Données projet'!$E$13+1,1))</f>
        <v>398.97653653651656</v>
      </c>
      <c r="CZ131" s="59">
        <f t="shared" si="96"/>
        <v>174.32967064896349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30.056775503009995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5.6374622072068389E-11</v>
      </c>
      <c r="DI131" s="22">
        <f t="shared" si="69"/>
        <v>30.056775503066369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3.2</v>
      </c>
      <c r="DO131" s="12">
        <f>IF('Données projet'!$A$166&gt;35,DO130+DN131-DW130,IF(A131&lt;'Données projet'!$A$166,$DL$205^A131,IF(A131='Données projet'!$A$166,'Données projet'!$B$166,DO130+DN131-DW130)))</f>
        <v>292.59999999999945</v>
      </c>
      <c r="DP131" s="17">
        <f>DO131*VLOOKUP('Données projet'!$B$14,Paramètres!$A$1:$I$89,3,0)*VLOOKUP('Données projet'!$B$14,Paramètres!$A$1:$I$89,5,0)</f>
        <v>278.43815999999953</v>
      </c>
      <c r="DQ131" s="13">
        <f t="shared" si="97"/>
        <v>66.636839817348275</v>
      </c>
      <c r="DR131" s="20">
        <f t="shared" si="70"/>
        <v>601.00562468188082</v>
      </c>
      <c r="DS131" s="59">
        <f t="shared" si="71"/>
        <v>894.33895801521408</v>
      </c>
      <c r="DT131" s="59">
        <f ca="1">AVERAGE(OFFSET($DS$3,0,0,'Données projet'!$E$14+1,1))-AVERAGE(OFFSET($H$3,0,0,'Données projet'!$E$14+1,1))</f>
        <v>448.88533925504049</v>
      </c>
      <c r="DU131" s="59">
        <f t="shared" si="98"/>
        <v>259.66733848378163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31.380292194425756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2.1898253361590468E-12</v>
      </c>
      <c r="ED131" s="22">
        <f t="shared" si="72"/>
        <v>31.380292194427945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300.98794489079791</v>
      </c>
      <c r="EP131" s="59">
        <f t="shared" si="100"/>
        <v>444.94404092890767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30.414665140465306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1.2703916119738968E-11</v>
      </c>
      <c r="EY131" s="22">
        <f t="shared" si="75"/>
        <v>30.414665140478011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-2.8421709430404007E-13</v>
      </c>
      <c r="FF131" s="17">
        <f>FE131*VLOOKUP('Données projet'!$B$16,Paramètres!$A$1:$I$89,3,0)*VLOOKUP('Données projet'!$B$16,Paramètres!$A$1:$I$89,5,0)</f>
        <v>-2.3055690689943731E-13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358.75637627589799</v>
      </c>
      <c r="FK131" s="59">
        <f t="shared" si="102"/>
        <v>349.64821164483607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48.349910000104373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3.0018447863945512E-6</v>
      </c>
      <c r="FT131" s="22">
        <f t="shared" si="78"/>
        <v>48.349913001949162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303.49714356858993</v>
      </c>
      <c r="GF131" s="59">
        <f t="shared" si="104"/>
        <v>448.64727935823993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30.697154290376755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1.282190914871489E-11</v>
      </c>
      <c r="GO131" s="21">
        <f t="shared" si="81"/>
        <v>30.697154290389577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3.2</v>
      </c>
      <c r="N132" s="13">
        <f>IF('Données projet'!$A$36&gt;35,N131+M132-V131,IF(A132&lt;'Données projet'!$A$36,$K$205^A132,IF(A132='Données projet'!$A$36,'Données projet'!$B$36,N131+M132-V131)))</f>
        <v>295.79999999999944</v>
      </c>
      <c r="O132" s="13">
        <f>N132*VLOOKUP('Données projet'!$B$9,Paramètres!$A$1:$I$89,3,0)*VLOOKUP('Données projet'!$B$9,Paramètres!$A$1:$I$89,5,0)</f>
        <v>299.94119999999947</v>
      </c>
      <c r="P132" s="13">
        <f t="shared" si="87"/>
        <v>71.164136596531449</v>
      </c>
      <c r="Q132" s="20">
        <f t="shared" si="108"/>
        <v>646.34179457229141</v>
      </c>
      <c r="R132" s="59">
        <f t="shared" si="109"/>
        <v>939.67512790562478</v>
      </c>
      <c r="S132" s="59">
        <f ca="1">AVERAGE(OFFSET($R$3,0,0,'Données projet'!$E$9+1,1))-AVERAGE(OFFSET($H$3,0,0,'Données projet'!$E$9+1,1))</f>
        <v>475.52010215365254</v>
      </c>
      <c r="T132" s="59">
        <f t="shared" si="88"/>
        <v>273.91893734509262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32.782317168816213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1.6499774166031348E-12</v>
      </c>
      <c r="AC132" s="22">
        <f t="shared" ref="AC132:AC153" si="111">SUM(Z132:AB132)</f>
        <v>32.782317168817862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3.2</v>
      </c>
      <c r="AI132" s="13">
        <f>IF('Données projet'!$A$62&gt;35,AI131+AH132-AQ131,IF(A132&lt;'Données projet'!$A$62,$AF$205^A132,IF(A132='Données projet'!$A$62,'Données projet'!$B$62,AI131+AH132-AQ131)))</f>
        <v>295.79999999999944</v>
      </c>
      <c r="AJ132" s="13">
        <f>AI132*VLOOKUP('Données projet'!$B$10,Paramètres!$A$1:$I$89,3,0)*VLOOKUP('Données projet'!$B$10,Paramètres!$A$1:$I$89,5,0)</f>
        <v>267.63983999999948</v>
      </c>
      <c r="AK132" s="13">
        <f t="shared" si="89"/>
        <v>64.34812811331355</v>
      </c>
      <c r="AL132" s="20">
        <f t="shared" ref="AL132:AL153" si="112">(AJ132+AK132)*0.475*44/12</f>
        <v>578.2123777973535</v>
      </c>
      <c r="AM132" s="59">
        <f t="shared" ref="AM132:AM195" si="113">AL132+(AD132+AE132)*44/12</f>
        <v>871.54571113068687</v>
      </c>
      <c r="AN132" s="59">
        <f ca="1">AVERAGE(OFFSET($AM$3,0,0,'Données projet'!$E$10+1,1))-AVERAGE(OFFSET($H$3,0,0,'Données projet'!$E$10+1,1))</f>
        <v>428.8856275972966</v>
      </c>
      <c r="AO132" s="59">
        <f t="shared" si="90"/>
        <v>248.96498044443103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29.251913781405246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1.4722875409689499E-12</v>
      </c>
      <c r="AX132" s="21">
        <f t="shared" ref="AX132:AX153" si="114">SUM(AU132:AW132)</f>
        <v>29.251913781406717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3.2</v>
      </c>
      <c r="BD132" s="12">
        <f>IF('Données projet'!$A$88&gt;35,BD131+BC132-BL131,IF(A132&lt;'Données projet'!$A$88,$BA$205^A132,IF(A132='Données projet'!$A$88,'Données projet'!$B$88,BD131+BC132-BL131)))</f>
        <v>295.79999999999944</v>
      </c>
      <c r="BE132" s="13">
        <f>BD132*VLOOKUP('Données projet'!$B$11,Paramètres!$A$1:$I$89,3,0)*VLOOKUP('Données projet'!$B$11,Paramètres!$A$1:$I$89,5,0)</f>
        <v>249.18191999999956</v>
      </c>
      <c r="BF132" s="13">
        <f t="shared" si="91"/>
        <v>60.410727929515488</v>
      </c>
      <c r="BG132" s="20">
        <f t="shared" ref="BG132:BG153" si="115">(BE132+BF132)*0.475*44/12</f>
        <v>539.20719514390532</v>
      </c>
      <c r="BH132" s="59">
        <f t="shared" ref="BH132:BH195" si="116">BG132+(AY132+AZ132)*44/12</f>
        <v>832.54052847723869</v>
      </c>
      <c r="BI132" s="59">
        <f ca="1">AVERAGE(OFFSET($BH$3,0,0,'Données projet'!$E$11+1,1))-AVERAGE(OFFSET($H$3,0,0,'Données projet'!$E$11+1,1))</f>
        <v>402.18557752041221</v>
      </c>
      <c r="BJ132" s="59">
        <f t="shared" si="92"/>
        <v>234.67565865251817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27.23454041717039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1.3707504691779881E-12</v>
      </c>
      <c r="BS132" s="22">
        <f t="shared" ref="BS132:BS153" si="117">SUM(BP132:BR132)</f>
        <v>27.234540417171761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-2.8421709430404007E-13</v>
      </c>
      <c r="BZ132" s="13">
        <f>BY132*VLOOKUP('Données projet'!$B$12,Paramètres!$A$1:$I$89,3,0)*VLOOKUP('Données projet'!$B$12,Paramètres!$A$1:$I$89,5,0)</f>
        <v>-2.4829205358400943E-13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383.46266660377637</v>
      </c>
      <c r="CE132" s="59">
        <f t="shared" si="94"/>
        <v>373.1287543230714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88.604778051691014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1.3154245038728037E-15</v>
      </c>
      <c r="CN132" s="22">
        <f t="shared" ref="CN132:CN153" si="120">SUM(CK132:CM132)</f>
        <v>88.604778051691014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2.2000000000000002</v>
      </c>
      <c r="CT132" s="12">
        <f>IF('Données projet'!$A$140&gt;35,CT131+CS132-DB131,IF(A132&lt;'Données projet'!$A$140,$CQ$205^A132,IF(A132='Données projet'!$A$140,'Données projet'!$B$140,CT131+CS132-DB131)))</f>
        <v>227.79999999999941</v>
      </c>
      <c r="CU132" s="17">
        <f>CT132*VLOOKUP('Données projet'!$B$13,Paramètres!$A$1:$I$89,3,0)*VLOOKUP('Données projet'!$B$13,Paramètres!$A$1:$I$89,5,0)</f>
        <v>259.4186399999993</v>
      </c>
      <c r="CV132" s="13">
        <f t="shared" si="95"/>
        <v>62.59843935734348</v>
      </c>
      <c r="CW132" s="20">
        <f t="shared" ref="CW132:CW153" si="121">(CU132+CV132)*0.475*44/12</f>
        <v>560.84641321403853</v>
      </c>
      <c r="CX132" s="59">
        <f t="shared" ref="CX132:CX195" si="122">CW132+(CO132+CP132)*44/12</f>
        <v>854.17974654737191</v>
      </c>
      <c r="CY132" s="59">
        <f ca="1">AVERAGE(OFFSET($CX$3,0,0,'Données projet'!$E$13+1,1))-AVERAGE(OFFSET($H$3,0,0,'Données projet'!$E$13+1,1))</f>
        <v>398.97653653651656</v>
      </c>
      <c r="CZ132" s="59">
        <f t="shared" si="96"/>
        <v>174.32967064896349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29.46738046821881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3.9862877553988375E-11</v>
      </c>
      <c r="DI132" s="22">
        <f t="shared" ref="DI132:DI153" si="123">SUM(DF132:DH132)</f>
        <v>29.467380468258671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3.2</v>
      </c>
      <c r="DO132" s="12">
        <f>IF('Données projet'!$A$166&gt;35,DO131+DN132-DW131,IF(A132&lt;'Données projet'!$A$166,$DL$205^A132,IF(A132='Données projet'!$A$166,'Données projet'!$B$166,DO131+DN132-DW131)))</f>
        <v>295.79999999999944</v>
      </c>
      <c r="DP132" s="17">
        <f>DO132*VLOOKUP('Données projet'!$B$14,Paramètres!$A$1:$I$89,3,0)*VLOOKUP('Données projet'!$B$14,Paramètres!$A$1:$I$89,5,0)</f>
        <v>281.48327999999947</v>
      </c>
      <c r="DQ132" s="13">
        <f t="shared" si="97"/>
        <v>67.280372131477378</v>
      </c>
      <c r="DR132" s="20">
        <f t="shared" ref="DR132:DR153" si="124">(DP132+DQ132)*0.475*44/12</f>
        <v>607.4300274623223</v>
      </c>
      <c r="DS132" s="59">
        <f t="shared" ref="DS132:DS195" si="125">DR132+(DJ132+DK132)*44/12</f>
        <v>900.76336079565567</v>
      </c>
      <c r="DT132" s="59">
        <f ca="1">AVERAGE(OFFSET($DS$3,0,0,'Données projet'!$E$14+1,1))-AVERAGE(OFFSET($H$3,0,0,'Données projet'!$E$14+1,1))</f>
        <v>448.88533925504049</v>
      </c>
      <c r="DU132" s="59">
        <f t="shared" si="98"/>
        <v>259.66733848378163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30.764943804581378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1.548440344812173E-12</v>
      </c>
      <c r="ED132" s="22">
        <f t="shared" ref="ED132:ED153" si="126">SUM(EA132:EC132)</f>
        <v>30.764943804582927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300.98794489079791</v>
      </c>
      <c r="EP132" s="59">
        <f t="shared" si="100"/>
        <v>444.94404092890767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29.818252108174747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8.9830252358925163E-12</v>
      </c>
      <c r="EY132" s="22">
        <f t="shared" ref="EY132:EY153" si="129">SUM(EV132:EX132)</f>
        <v>29.818252108183728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-2.8421709430404007E-13</v>
      </c>
      <c r="FF132" s="17">
        <f>FE132*VLOOKUP('Données projet'!$B$16,Paramètres!$A$1:$I$89,3,0)*VLOOKUP('Données projet'!$B$16,Paramètres!$A$1:$I$89,5,0)</f>
        <v>-2.3055690689943731E-13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358.75637627589799</v>
      </c>
      <c r="FK132" s="59">
        <f t="shared" si="102"/>
        <v>349.64821164483607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47.401797755535476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2.1226248045290703E-6</v>
      </c>
      <c r="FT132" s="22">
        <f t="shared" ref="FT132:FT153" si="132">SUM(FQ132:FS132)</f>
        <v>47.401799878160283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303.49714356858993</v>
      </c>
      <c r="GF132" s="59">
        <f t="shared" si="104"/>
        <v>448.64727935823993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30.0952018181578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9.0664589068141316E-12</v>
      </c>
      <c r="GO132" s="21">
        <f t="shared" ref="GO132:GO153" si="135">SUM(GL132:GN132)</f>
        <v>30.095201818166867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299</v>
      </c>
      <c r="L133" s="12">
        <f>VLOOKUP(A133,'Données projet'!$A$35:$I$55,9,0)</f>
        <v>3.2</v>
      </c>
      <c r="M133" s="12">
        <f t="array" ref="M133">INDEX(L:L,MIN(IF(ISNUMBER(L133:L329),ROW(L133:L329),"")))</f>
        <v>3.2</v>
      </c>
      <c r="N133" s="13">
        <f>IF('Données projet'!$A$36&gt;35,N132+M133-V132,IF(A133&lt;'Données projet'!$A$36,$K$205^A133,IF(A133='Données projet'!$A$36,'Données projet'!$B$36,N132+M133-V132)))</f>
        <v>298.99999999999943</v>
      </c>
      <c r="O133" s="13">
        <f>N133*VLOOKUP('Données projet'!$B$9,Paramètres!$A$1:$I$89,3,0)*VLOOKUP('Données projet'!$B$9,Paramètres!$A$1:$I$89,5,0)</f>
        <v>303.18599999999941</v>
      </c>
      <c r="P133" s="13">
        <f t="shared" ref="P133:P196" si="141">EXP(-1.0587+0.8836*LN(O133)+0.284)</f>
        <v>71.843960250458295</v>
      </c>
      <c r="Q133" s="20">
        <f t="shared" si="108"/>
        <v>653.17718076954714</v>
      </c>
      <c r="R133" s="59">
        <f t="shared" si="109"/>
        <v>946.51051410288051</v>
      </c>
      <c r="S133" s="59">
        <f ca="1">AVERAGE(OFFSET($R$3,0,0,'Données projet'!$E$9+1,1))-AVERAGE(OFFSET($H$3,0,0,'Données projet'!$E$9+1,1))</f>
        <v>475.52010215365254</v>
      </c>
      <c r="T133" s="59">
        <f t="shared" ref="T133:T196" si="142">$T$3</f>
        <v>273.91893734509262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31</v>
      </c>
      <c r="W133" s="16">
        <f>IF(ISNA(VLOOKUP(A133,'Données projet'!$A$35:$I$55,5,0)),0%,VLOOKUP(A133,'Données projet'!$A$35:$I$55,5,0)*VLOOKUP('Données projet'!$B$9,Paramètres!$A$1:$I$89,7,0))</f>
        <v>0.43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47.081698965777498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1.1667102200847378E-12</v>
      </c>
      <c r="AC133" s="22">
        <f t="shared" si="111"/>
        <v>47.081698965778664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299</v>
      </c>
      <c r="AG133" s="12">
        <f>VLOOKUP(A133,'Données projet'!$A$61:$I$81,9,0)</f>
        <v>3.2</v>
      </c>
      <c r="AH133" s="12">
        <f t="array" ref="AH133">INDEX(AG:AG,MIN(IF(ISNUMBER(AG133:AG329),ROW(AG133:AG329),"")))</f>
        <v>3.2</v>
      </c>
      <c r="AI133" s="13">
        <f>IF('Données projet'!$A$62&gt;35,AI132+AH133-AQ132,IF(A133&lt;'Données projet'!$A$62,$AF$205^A133,IF(A133='Données projet'!$A$62,'Données projet'!$B$62,AI132+AH133-AQ132)))</f>
        <v>298.99999999999943</v>
      </c>
      <c r="AJ133" s="13">
        <f>AI133*VLOOKUP('Données projet'!$B$10,Paramètres!$A$1:$I$89,3,0)*VLOOKUP('Données projet'!$B$10,Paramètres!$A$1:$I$89,5,0)</f>
        <v>270.53519999999946</v>
      </c>
      <c r="AK133" s="13">
        <f t="shared" ref="AK133:AK153" si="143">EXP(-1.0587+0.8836*LN(AJ133)+0.284)</f>
        <v>64.962839141501291</v>
      </c>
      <c r="AL133" s="20">
        <f t="shared" si="112"/>
        <v>584.32575150478044</v>
      </c>
      <c r="AM133" s="59">
        <f t="shared" si="113"/>
        <v>877.65908483811381</v>
      </c>
      <c r="AN133" s="59">
        <f ca="1">AVERAGE(OFFSET($AM$3,0,0,'Données projet'!$E$10+1,1))-AVERAGE(OFFSET($H$3,0,0,'Données projet'!$E$10+1,1))</f>
        <v>428.8856275972966</v>
      </c>
      <c r="AO133" s="59">
        <f t="shared" ref="AO133:AO196" si="144">$AO$3</f>
        <v>248.96498044443103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31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42.011362154078391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1.0410645040756114E-12</v>
      </c>
      <c r="AX133" s="21">
        <f t="shared" si="114"/>
        <v>42.011362154079436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299</v>
      </c>
      <c r="BB133" s="12">
        <f>VLOOKUP(A133,'Données projet'!$A$87:$I$107,9,0)</f>
        <v>3.2</v>
      </c>
      <c r="BC133" s="12">
        <f t="array" ref="BC133">INDEX(BB:BB,MIN(IF(ISNUMBER(BB133:BB329),ROW(BB133:BB329),"")))</f>
        <v>3.2</v>
      </c>
      <c r="BD133" s="12">
        <f>IF('Données projet'!$A$88&gt;35,BD132+BC133-BL132,IF(A133&lt;'Données projet'!$A$88,$BA$205^A133,IF(A133='Données projet'!$A$88,'Données projet'!$B$88,BD132+BC133-BL132)))</f>
        <v>298.99999999999943</v>
      </c>
      <c r="BE133" s="13">
        <f>BD133*VLOOKUP('Données projet'!$B$11,Paramètres!$A$1:$I$89,3,0)*VLOOKUP('Données projet'!$B$11,Paramètres!$A$1:$I$89,5,0)</f>
        <v>251.87759999999955</v>
      </c>
      <c r="BF133" s="13">
        <f t="shared" ref="BF133:BF153" si="145">EXP(-1.0587+0.8836*LN(BE133)+0.284)</f>
        <v>60.987825380022969</v>
      </c>
      <c r="BG133" s="20">
        <f t="shared" si="115"/>
        <v>544.90728253687257</v>
      </c>
      <c r="BH133" s="59">
        <f t="shared" si="116"/>
        <v>838.24061587020583</v>
      </c>
      <c r="BI133" s="59">
        <f ca="1">AVERAGE(OFFSET($BH$3,0,0,'Données projet'!$E$11+1,1))-AVERAGE(OFFSET($H$3,0,0,'Données projet'!$E$11+1,1))</f>
        <v>402.18557752041221</v>
      </c>
      <c r="BJ133" s="59">
        <f t="shared" ref="BJ133:BJ196" si="146">$BJ$3</f>
        <v>234.67565865251817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31</v>
      </c>
      <c r="BM133" s="16">
        <f>IF(ISNA(VLOOKUP(A133,'Données projet'!$A$87:$I$107,5,0)),0%,VLOOKUP(A133,'Données projet'!$A$87:$I$107,5,0)*VLOOKUP('Données projet'!$B$11,Paramètres!$A$1:$I$89,7,0))</f>
        <v>0.43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39.114026833107459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9.6926695207039695E-13</v>
      </c>
      <c r="BS133" s="22">
        <f t="shared" si="117"/>
        <v>39.114026833108426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-2.8421709430404007E-13</v>
      </c>
      <c r="BZ133" s="13">
        <f>BY133*VLOOKUP('Données projet'!$B$12,Paramètres!$A$1:$I$89,3,0)*VLOOKUP('Données projet'!$B$12,Paramètres!$A$1:$I$89,5,0)</f>
        <v>-2.4829205358400943E-13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383.46266660377637</v>
      </c>
      <c r="CE133" s="59">
        <f t="shared" ref="CE133:CE196" si="148">$CE$3</f>
        <v>373.1287543230714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86.867292397675598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9.3014558682740945E-16</v>
      </c>
      <c r="CN133" s="22">
        <f t="shared" si="120"/>
        <v>86.867292397675598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230</v>
      </c>
      <c r="CR133" s="12">
        <f>VLOOKUP(A133,'Données projet'!$A$139:$I$159,9,0)</f>
        <v>2.2000000000000002</v>
      </c>
      <c r="CS133" s="12">
        <f t="array" ref="CS133">INDEX(CR:CR,MIN(IF(ISNUMBER(CR133:CR329),ROW(CR133:CR329),"")))</f>
        <v>2.2000000000000002</v>
      </c>
      <c r="CT133" s="12">
        <f>IF('Données projet'!$A$140&gt;35,CT132+CS133-DB132,IF(A133&lt;'Données projet'!$A$140,$CQ$205^A133,IF(A133='Données projet'!$A$140,'Données projet'!$B$140,CT132+CS133-DB132)))</f>
        <v>229.9999999999994</v>
      </c>
      <c r="CU133" s="17">
        <f>CT133*VLOOKUP('Données projet'!$B$13,Paramètres!$A$1:$I$89,3,0)*VLOOKUP('Données projet'!$B$13,Paramètres!$A$1:$I$89,5,0)</f>
        <v>261.9239999999993</v>
      </c>
      <c r="CV133" s="13">
        <f t="shared" ref="CV133:CV153" si="149">EXP(-1.0587+0.8836*LN(CU133)+0.284)</f>
        <v>63.132320859995481</v>
      </c>
      <c r="CW133" s="20">
        <f t="shared" si="121"/>
        <v>566.13975883115756</v>
      </c>
      <c r="CX133" s="59">
        <f t="shared" si="122"/>
        <v>859.47309216449094</v>
      </c>
      <c r="CY133" s="59">
        <f ca="1">AVERAGE(OFFSET($CX$3,0,0,'Données projet'!$E$13+1,1))-AVERAGE(OFFSET($H$3,0,0,'Données projet'!$E$13+1,1))</f>
        <v>398.97653653651656</v>
      </c>
      <c r="CZ133" s="59">
        <f t="shared" ref="CZ133:CZ196" si="150">$CZ$3</f>
        <v>174.32967064896349</v>
      </c>
      <c r="DA133" s="15">
        <f>IF(ISNA(VLOOKUP(A133,'Données projet'!$A$139:$I$159,3,0)),0,VLOOKUP(A133,'Données projet'!$A$139:$I$159,3,0))</f>
        <v>11</v>
      </c>
      <c r="DB133" s="15">
        <f>IF(ISNA(VLOOKUP(A133,'Données projet'!$A$139:$I$159,4,0)),0,VLOOKUP(A133,'Données projet'!$A$139:$I$159,4,0))</f>
        <v>21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28.889543110564407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2.8187311036034195E-11</v>
      </c>
      <c r="DI133" s="22">
        <f t="shared" si="123"/>
        <v>28.889543110592594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>
        <f>VLOOKUP(A133,'Données projet'!$A$165:$I$185,2,0)</f>
        <v>299</v>
      </c>
      <c r="DM133" s="12">
        <f>VLOOKUP(A133,'Données projet'!$A$165:$I$185,9,0)</f>
        <v>3.2</v>
      </c>
      <c r="DN133" s="12">
        <f t="array" ref="DN133">INDEX(DM:DM,MIN(IF(ISNUMBER(DM133:DM329),ROW(DM133:DM329),"")))</f>
        <v>3.2</v>
      </c>
      <c r="DO133" s="12">
        <f>IF('Données projet'!$A$166&gt;35,DO132+DN133-DW132,IF(A133&lt;'Données projet'!$A$166,$DL$205^A133,IF(A133='Données projet'!$A$166,'Données projet'!$B$166,DO132+DN133-DW132)))</f>
        <v>298.99999999999943</v>
      </c>
      <c r="DP133" s="17">
        <f>DO133*VLOOKUP('Données projet'!$B$14,Paramètres!$A$1:$I$89,3,0)*VLOOKUP('Données projet'!$B$14,Paramètres!$A$1:$I$89,5,0)</f>
        <v>284.52839999999946</v>
      </c>
      <c r="DQ133" s="13">
        <f t="shared" ref="DQ133:DQ153" si="151">EXP(-1.0587+0.8836*LN(DP133)+0.284)</f>
        <v>67.923094584210745</v>
      </c>
      <c r="DR133" s="20">
        <f t="shared" si="124"/>
        <v>613.85301973416608</v>
      </c>
      <c r="DS133" s="59">
        <f t="shared" si="125"/>
        <v>907.18635306749934</v>
      </c>
      <c r="DT133" s="59">
        <f ca="1">AVERAGE(OFFSET($DS$3,0,0,'Données projet'!$E$14+1,1))-AVERAGE(OFFSET($H$3,0,0,'Données projet'!$E$14+1,1))</f>
        <v>448.88533925504049</v>
      </c>
      <c r="DU133" s="59">
        <f t="shared" ref="DU133:DU196" si="152">$DU$3</f>
        <v>259.66733848378163</v>
      </c>
      <c r="DV133" s="15">
        <f>IF(ISNA(VLOOKUP(A133,'Données projet'!$A$165:$I$185,3,0)),0,VLOOKUP(A133,'Données projet'!$A$165:$I$185,3,0))</f>
        <v>12</v>
      </c>
      <c r="DW133" s="15">
        <f>IF(ISNA(VLOOKUP(A133,'Données projet'!$A$165:$I$185,4,0)),0,VLOOKUP(A133,'Données projet'!$A$165:$I$185,4,0))</f>
        <v>31</v>
      </c>
      <c r="DX133" s="16">
        <f>IF(ISNA(VLOOKUP(A133,'Données projet'!$A$165:$I$185,5,0)),0%,VLOOKUP(A133,'Données projet'!$A$165:$I$185,5,0)*VLOOKUP('Données projet'!$B$14,Paramètres!$A$1:$I$89,7,0))</f>
        <v>0.43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44.184363644806581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1.0949126680795234E-12</v>
      </c>
      <c r="ED133" s="22">
        <f t="shared" si="126"/>
        <v>44.184363644807675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300.98794489079791</v>
      </c>
      <c r="EP133" s="59">
        <f t="shared" ref="EP133:EP196" si="154">$EP$3</f>
        <v>444.94404092890767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29.233534371671375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6.3519580598694841E-12</v>
      </c>
      <c r="EY133" s="22">
        <f t="shared" si="129"/>
        <v>29.233534371677727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-2.8421709430404007E-13</v>
      </c>
      <c r="FF133" s="17">
        <f>FE133*VLOOKUP('Données projet'!$B$16,Paramètres!$A$1:$I$89,3,0)*VLOOKUP('Données projet'!$B$16,Paramètres!$A$1:$I$89,5,0)</f>
        <v>-2.3055690689943731E-13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358.75637627589799</v>
      </c>
      <c r="FK133" s="59">
        <f t="shared" ref="FK133:FK196" si="156">$FK$3</f>
        <v>349.64821164483607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46.472277413791211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1.5009223931972756E-6</v>
      </c>
      <c r="FT133" s="22">
        <f t="shared" si="132"/>
        <v>46.472278914713606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303.49714356858993</v>
      </c>
      <c r="GF133" s="59">
        <f t="shared" ref="GF133:GF196" si="158">$GF$3</f>
        <v>448.64727935823993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29.505053266764303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6.4109545743574451E-12</v>
      </c>
      <c r="GO133" s="21">
        <f t="shared" si="135"/>
        <v>29.505053266770716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2.8</v>
      </c>
      <c r="N134" s="13">
        <f>IF('Données projet'!$A$36&gt;35,N133+M134-V133,IF(A134&lt;'Données projet'!$A$36,$K$205^A134,IF(A134='Données projet'!$A$36,'Données projet'!$B$36,N133+M134-V133)))</f>
        <v>270.79999999999944</v>
      </c>
      <c r="O134" s="13">
        <f>N134*VLOOKUP('Données projet'!$B$9,Paramètres!$A$1:$I$89,3,0)*VLOOKUP('Données projet'!$B$9,Paramètres!$A$1:$I$89,5,0)</f>
        <v>274.59119999999945</v>
      </c>
      <c r="P134" s="13">
        <f t="shared" si="141"/>
        <v>65.822679557346731</v>
      </c>
      <c r="Q134" s="20">
        <f t="shared" si="108"/>
        <v>592.88750689571123</v>
      </c>
      <c r="R134" s="59">
        <f t="shared" si="109"/>
        <v>886.2208402290446</v>
      </c>
      <c r="S134" s="59">
        <f ca="1">AVERAGE(OFFSET($R$3,0,0,'Données projet'!$E$9+1,1))-AVERAGE(OFFSET($H$3,0,0,'Données projet'!$E$9+1,1))</f>
        <v>475.52010215365254</v>
      </c>
      <c r="T134" s="59">
        <f t="shared" si="142"/>
        <v>273.91893734509262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46.158455566059402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8.2498870830156742E-13</v>
      </c>
      <c r="AC134" s="22">
        <f t="shared" si="111"/>
        <v>46.158455566060226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2.8</v>
      </c>
      <c r="AI134" s="13">
        <f>IF('Données projet'!$A$62&gt;35,AI133+AH134-AQ133,IF(A134&lt;'Données projet'!$A$62,$AF$205^A134,IF(A134='Données projet'!$A$62,'Données projet'!$B$62,AI133+AH134-AQ133)))</f>
        <v>270.79999999999944</v>
      </c>
      <c r="AJ134" s="13">
        <f>AI134*VLOOKUP('Données projet'!$B$10,Paramètres!$A$1:$I$89,3,0)*VLOOKUP('Données projet'!$B$10,Paramètres!$A$1:$I$89,5,0)</f>
        <v>245.01983999999948</v>
      </c>
      <c r="AK134" s="13">
        <f t="shared" si="143"/>
        <v>59.518268884950949</v>
      </c>
      <c r="AL134" s="20">
        <f t="shared" si="112"/>
        <v>530.403872974622</v>
      </c>
      <c r="AM134" s="59">
        <f t="shared" si="113"/>
        <v>823.73720630795538</v>
      </c>
      <c r="AN134" s="59">
        <f ca="1">AVERAGE(OFFSET($AM$3,0,0,'Données projet'!$E$10+1,1))-AVERAGE(OFFSET($H$3,0,0,'Données projet'!$E$10+1,1))</f>
        <v>428.8856275972966</v>
      </c>
      <c r="AO134" s="59">
        <f t="shared" si="144"/>
        <v>248.96498044443103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41.187544966637631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7.3614377048447495E-13</v>
      </c>
      <c r="AX134" s="21">
        <f t="shared" si="114"/>
        <v>41.18754496663837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2.8</v>
      </c>
      <c r="BD134" s="12">
        <f>IF('Données projet'!$A$88&gt;35,BD133+BC134-BL133,IF(A134&lt;'Données projet'!$A$88,$BA$205^A134,IF(A134='Données projet'!$A$88,'Données projet'!$B$88,BD133+BC134-BL133)))</f>
        <v>270.79999999999944</v>
      </c>
      <c r="BE134" s="13">
        <f>BD134*VLOOKUP('Données projet'!$B$11,Paramètres!$A$1:$I$89,3,0)*VLOOKUP('Données projet'!$B$11,Paramètres!$A$1:$I$89,5,0)</f>
        <v>228.12191999999956</v>
      </c>
      <c r="BF134" s="13">
        <f t="shared" si="145"/>
        <v>55.876403150577509</v>
      </c>
      <c r="BG134" s="20">
        <f t="shared" si="115"/>
        <v>494.63041282058833</v>
      </c>
      <c r="BH134" s="59">
        <f t="shared" si="116"/>
        <v>787.96374615392165</v>
      </c>
      <c r="BI134" s="59">
        <f ca="1">AVERAGE(OFFSET($BH$3,0,0,'Données projet'!$E$11+1,1))-AVERAGE(OFFSET($H$3,0,0,'Données projet'!$E$11+1,1))</f>
        <v>402.18557752041221</v>
      </c>
      <c r="BJ134" s="59">
        <f t="shared" si="146"/>
        <v>234.67565865251817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38.347024624110887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6.8537523458899404E-13</v>
      </c>
      <c r="BS134" s="22">
        <f t="shared" si="117"/>
        <v>38.347024624111569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-2.8421709430404007E-13</v>
      </c>
      <c r="BZ134" s="13">
        <f>BY134*VLOOKUP('Données projet'!$B$12,Paramètres!$A$1:$I$89,3,0)*VLOOKUP('Données projet'!$B$12,Paramètres!$A$1:$I$89,5,0)</f>
        <v>-2.4829205358400943E-13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383.46266660377637</v>
      </c>
      <c r="CE134" s="59">
        <f t="shared" si="148"/>
        <v>373.1287543230714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85.16387777757383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6.5771225193640186E-16</v>
      </c>
      <c r="CN134" s="22">
        <f t="shared" si="120"/>
        <v>85.16387777757383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1.8</v>
      </c>
      <c r="CT134" s="12">
        <f>IF('Données projet'!$A$140&gt;35,CT133+CS134-DB133,IF(A134&lt;'Données projet'!$A$140,$CQ$205^A134,IF(A134='Données projet'!$A$140,'Données projet'!$B$140,CT133+CS134-DB133)))</f>
        <v>210.79999999999941</v>
      </c>
      <c r="CU134" s="17">
        <f>CT134*VLOOKUP('Données projet'!$B$13,Paramètres!$A$1:$I$89,3,0)*VLOOKUP('Données projet'!$B$13,Paramètres!$A$1:$I$89,5,0)</f>
        <v>240.05903999999933</v>
      </c>
      <c r="CV134" s="13">
        <f t="shared" si="149"/>
        <v>58.452233043970274</v>
      </c>
      <c r="CW134" s="20">
        <f t="shared" si="121"/>
        <v>519.90713388491372</v>
      </c>
      <c r="CX134" s="59">
        <f t="shared" si="122"/>
        <v>813.24046721824698</v>
      </c>
      <c r="CY134" s="59">
        <f ca="1">AVERAGE(OFFSET($CX$3,0,0,'Données projet'!$E$13+1,1))-AVERAGE(OFFSET($H$3,0,0,'Données projet'!$E$13+1,1))</f>
        <v>398.97653653651656</v>
      </c>
      <c r="CZ134" s="59">
        <f t="shared" si="150"/>
        <v>174.32967064896349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28.32303679104762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1.9931438776994187E-11</v>
      </c>
      <c r="DI134" s="22">
        <f t="shared" si="123"/>
        <v>28.323036791067551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2.8</v>
      </c>
      <c r="DO134" s="12">
        <f>IF('Données projet'!$A$166&gt;35,DO133+DN134-DW133,IF(A134&lt;'Données projet'!$A$166,$DL$205^A134,IF(A134='Données projet'!$A$166,'Données projet'!$B$166,DO133+DN134-DW133)))</f>
        <v>270.79999999999944</v>
      </c>
      <c r="DP134" s="17">
        <f>DO134*VLOOKUP('Données projet'!$B$14,Paramètres!$A$1:$I$89,3,0)*VLOOKUP('Données projet'!$B$14,Paramètres!$A$1:$I$89,5,0)</f>
        <v>257.69327999999945</v>
      </c>
      <c r="DQ134" s="13">
        <f t="shared" si="151"/>
        <v>62.230423737412742</v>
      </c>
      <c r="DR134" s="20">
        <f t="shared" si="124"/>
        <v>557.20045067599301</v>
      </c>
      <c r="DS134" s="59">
        <f t="shared" si="125"/>
        <v>850.53378400932638</v>
      </c>
      <c r="DT134" s="59">
        <f ca="1">AVERAGE(OFFSET($DS$3,0,0,'Données projet'!$E$14+1,1))-AVERAGE(OFFSET($H$3,0,0,'Données projet'!$E$14+1,1))</f>
        <v>448.88533925504049</v>
      </c>
      <c r="DU134" s="59">
        <f t="shared" si="152"/>
        <v>259.66733848378163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43.317935223532672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7.7422017240608651E-13</v>
      </c>
      <c r="ED134" s="22">
        <f t="shared" si="126"/>
        <v>43.317935223533446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300.98794489079791</v>
      </c>
      <c r="EP134" s="59">
        <f t="shared" si="154"/>
        <v>444.94404092890767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28.660282593338231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4.4915126179462581E-12</v>
      </c>
      <c r="EY134" s="22">
        <f t="shared" si="129"/>
        <v>28.660282593342721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-2.8421709430404007E-13</v>
      </c>
      <c r="FF134" s="17">
        <f>FE134*VLOOKUP('Données projet'!$B$16,Paramètres!$A$1:$I$89,3,0)*VLOOKUP('Données projet'!$B$16,Paramètres!$A$1:$I$89,5,0)</f>
        <v>-2.3055690689943731E-13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358.75637627589799</v>
      </c>
      <c r="FK134" s="59">
        <f t="shared" si="156"/>
        <v>349.64821164483607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45.560984398997121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1.0613124022645352E-6</v>
      </c>
      <c r="FT134" s="22">
        <f t="shared" si="132"/>
        <v>45.560985460309524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303.49714356858993</v>
      </c>
      <c r="GF134" s="59">
        <f t="shared" si="158"/>
        <v>448.64727935823993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28.926477168508562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4.5332294534070658E-12</v>
      </c>
      <c r="GO134" s="21">
        <f t="shared" si="135"/>
        <v>28.926477168513095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2.8</v>
      </c>
      <c r="N135" s="13">
        <f>IF('Données projet'!$A$36&gt;35,N134+M135-V134,IF(A135&lt;'Données projet'!$A$36,$K$205^A135,IF(A135='Données projet'!$A$36,'Données projet'!$B$36,N134+M135-V134)))</f>
        <v>273.59999999999945</v>
      </c>
      <c r="O135" s="13">
        <f>N135*VLOOKUP('Données projet'!$B$9,Paramètres!$A$1:$I$89,3,0)*VLOOKUP('Données projet'!$B$9,Paramètres!$A$1:$I$89,5,0)</f>
        <v>277.43039999999951</v>
      </c>
      <c r="P135" s="13">
        <f t="shared" si="141"/>
        <v>66.423687500715616</v>
      </c>
      <c r="Q135" s="20">
        <f t="shared" si="108"/>
        <v>598.87920239707887</v>
      </c>
      <c r="R135" s="59">
        <f t="shared" si="109"/>
        <v>892.21253573041213</v>
      </c>
      <c r="S135" s="59">
        <f ca="1">AVERAGE(OFFSET($R$3,0,0,'Données projet'!$E$9+1,1))-AVERAGE(OFFSET($H$3,0,0,'Données projet'!$E$9+1,1))</f>
        <v>475.52010215365254</v>
      </c>
      <c r="T135" s="59">
        <f t="shared" si="142"/>
        <v>273.91893734509262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45.253316406286906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5.8335511004236891E-13</v>
      </c>
      <c r="AC135" s="22">
        <f t="shared" si="111"/>
        <v>45.253316406287489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2.8</v>
      </c>
      <c r="AI135" s="13">
        <f>IF('Données projet'!$A$62&gt;35,AI134+AH135-AQ134,IF(A135&lt;'Données projet'!$A$62,$AF$205^A135,IF(A135='Données projet'!$A$62,'Données projet'!$B$62,AI134+AH135-AQ134)))</f>
        <v>273.59999999999945</v>
      </c>
      <c r="AJ135" s="13">
        <f>AI135*VLOOKUP('Données projet'!$B$10,Paramètres!$A$1:$I$89,3,0)*VLOOKUP('Données projet'!$B$10,Paramètres!$A$1:$I$89,5,0)</f>
        <v>247.55327999999949</v>
      </c>
      <c r="AK135" s="13">
        <f t="shared" si="143"/>
        <v>60.061713068870148</v>
      </c>
      <c r="AL135" s="20">
        <f t="shared" si="112"/>
        <v>535.76277959494792</v>
      </c>
      <c r="AM135" s="59">
        <f t="shared" si="113"/>
        <v>829.09611292828117</v>
      </c>
      <c r="AN135" s="59">
        <f ca="1">AVERAGE(OFFSET($AM$3,0,0,'Données projet'!$E$10+1,1))-AVERAGE(OFFSET($H$3,0,0,'Données projet'!$E$10+1,1))</f>
        <v>428.8856275972966</v>
      </c>
      <c r="AO135" s="59">
        <f t="shared" si="144"/>
        <v>248.96498044443103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40.37988233176371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5.2053225203780568E-13</v>
      </c>
      <c r="AX135" s="21">
        <f t="shared" si="114"/>
        <v>40.379882331764229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2.8</v>
      </c>
      <c r="BD135" s="12">
        <f>IF('Données projet'!$A$88&gt;35,BD134+BC135-BL134,IF(A135&lt;'Données projet'!$A$88,$BA$205^A135,IF(A135='Données projet'!$A$88,'Données projet'!$B$88,BD134+BC135-BL134)))</f>
        <v>273.59999999999945</v>
      </c>
      <c r="BE135" s="13">
        <f>BD135*VLOOKUP('Données projet'!$B$11,Paramètres!$A$1:$I$89,3,0)*VLOOKUP('Données projet'!$B$11,Paramètres!$A$1:$I$89,5,0)</f>
        <v>230.48063999999957</v>
      </c>
      <c r="BF135" s="13">
        <f t="shared" si="145"/>
        <v>56.386594506599693</v>
      </c>
      <c r="BG135" s="20">
        <f t="shared" si="115"/>
        <v>499.62710009899371</v>
      </c>
      <c r="BH135" s="59">
        <f t="shared" si="116"/>
        <v>792.96043343232702</v>
      </c>
      <c r="BI135" s="59">
        <f ca="1">AVERAGE(OFFSET($BH$3,0,0,'Données projet'!$E$11+1,1))-AVERAGE(OFFSET($H$3,0,0,'Données projet'!$E$11+1,1))</f>
        <v>402.18557752041221</v>
      </c>
      <c r="BJ135" s="59">
        <f t="shared" si="146"/>
        <v>234.67565865251817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37.595062860607584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4.8463347603519847E-13</v>
      </c>
      <c r="BS135" s="22">
        <f t="shared" si="117"/>
        <v>37.595062860608067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-2.8421709430404007E-13</v>
      </c>
      <c r="BZ135" s="13">
        <f>BY135*VLOOKUP('Données projet'!$B$12,Paramètres!$A$1:$I$89,3,0)*VLOOKUP('Données projet'!$B$12,Paramètres!$A$1:$I$89,5,0)</f>
        <v>-2.4829205358400943E-13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383.46266660377637</v>
      </c>
      <c r="CE135" s="59">
        <f t="shared" si="148"/>
        <v>373.1287543230714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83.493866079191932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4.6507279341370472E-16</v>
      </c>
      <c r="CN135" s="22">
        <f t="shared" si="120"/>
        <v>83.493866079191932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1.8</v>
      </c>
      <c r="CT135" s="12">
        <f>IF('Données projet'!$A$140&gt;35,CT134+CS135-DB134,IF(A135&lt;'Données projet'!$A$140,$CQ$205^A135,IF(A135='Données projet'!$A$140,'Données projet'!$B$140,CT134+CS135-DB134)))</f>
        <v>212.59999999999943</v>
      </c>
      <c r="CU135" s="17">
        <f>CT135*VLOOKUP('Données projet'!$B$13,Paramètres!$A$1:$I$89,3,0)*VLOOKUP('Données projet'!$B$13,Paramètres!$A$1:$I$89,5,0)</f>
        <v>242.10887999999935</v>
      </c>
      <c r="CV135" s="13">
        <f t="shared" si="149"/>
        <v>58.893035000616173</v>
      </c>
      <c r="CW135" s="20">
        <f t="shared" si="121"/>
        <v>524.24500195940539</v>
      </c>
      <c r="CX135" s="59">
        <f t="shared" si="122"/>
        <v>817.57833529273876</v>
      </c>
      <c r="CY135" s="59">
        <f ca="1">AVERAGE(OFFSET($CX$3,0,0,'Données projet'!$E$13+1,1))-AVERAGE(OFFSET($H$3,0,0,'Données projet'!$E$13+1,1))</f>
        <v>398.97653653651656</v>
      </c>
      <c r="CZ135" s="59">
        <f t="shared" si="150"/>
        <v>174.32967064896349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27.767639314921819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1.4093655518017097E-11</v>
      </c>
      <c r="DI135" s="22">
        <f t="shared" si="123"/>
        <v>27.767639314935913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2.8</v>
      </c>
      <c r="DO135" s="12">
        <f>IF('Données projet'!$A$166&gt;35,DO134+DN135-DW134,IF(A135&lt;'Données projet'!$A$166,$DL$205^A135,IF(A135='Données projet'!$A$166,'Données projet'!$B$166,DO134+DN135-DW134)))</f>
        <v>273.59999999999945</v>
      </c>
      <c r="DP135" s="17">
        <f>DO135*VLOOKUP('Données projet'!$B$14,Paramètres!$A$1:$I$89,3,0)*VLOOKUP('Données projet'!$B$14,Paramètres!$A$1:$I$89,5,0)</f>
        <v>260.35775999999947</v>
      </c>
      <c r="DQ135" s="13">
        <f t="shared" si="151"/>
        <v>62.798631826735694</v>
      </c>
      <c r="DR135" s="20">
        <f t="shared" si="124"/>
        <v>562.83071576489704</v>
      </c>
      <c r="DS135" s="59">
        <f t="shared" si="125"/>
        <v>856.16404909823041</v>
      </c>
      <c r="DT135" s="59">
        <f ca="1">AVERAGE(OFFSET($DS$3,0,0,'Données projet'!$E$14+1,1))-AVERAGE(OFFSET($H$3,0,0,'Données projet'!$E$14+1,1))</f>
        <v>448.88533925504049</v>
      </c>
      <c r="DU135" s="59">
        <f t="shared" si="152"/>
        <v>259.66733848378163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42.468496935130794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5.4745633403976171E-13</v>
      </c>
      <c r="ED135" s="22">
        <f t="shared" si="126"/>
        <v>42.468496935131341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300.98794489079791</v>
      </c>
      <c r="EP135" s="59">
        <f t="shared" si="154"/>
        <v>444.94404092890767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28.098271932729141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3.175979029934742E-12</v>
      </c>
      <c r="EY135" s="22">
        <f t="shared" si="129"/>
        <v>28.098271932732317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-2.8421709430404007E-13</v>
      </c>
      <c r="FF135" s="17">
        <f>FE135*VLOOKUP('Données projet'!$B$16,Paramètres!$A$1:$I$89,3,0)*VLOOKUP('Données projet'!$B$16,Paramètres!$A$1:$I$89,5,0)</f>
        <v>-2.3055690689943731E-13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358.75637627589799</v>
      </c>
      <c r="FK135" s="59">
        <f t="shared" si="156"/>
        <v>349.64821164483607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44.667561284389294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7.5046119659863779E-7</v>
      </c>
      <c r="FT135" s="22">
        <f t="shared" si="132"/>
        <v>44.667562034850491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303.49714356858993</v>
      </c>
      <c r="GF135" s="59">
        <f t="shared" si="158"/>
        <v>448.64727935823993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28.359246594643039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3.2054772871787226E-12</v>
      </c>
      <c r="GO135" s="21">
        <f t="shared" si="135"/>
        <v>28.359246594646244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2.8</v>
      </c>
      <c r="N136" s="13">
        <f>IF('Données projet'!$A$36&gt;35,N135+M136-V135,IF(A136&lt;'Données projet'!$A$36,$K$205^A136,IF(A136='Données projet'!$A$36,'Données projet'!$B$36,N135+M136-V135)))</f>
        <v>276.39999999999947</v>
      </c>
      <c r="O136" s="13">
        <f>N136*VLOOKUP('Données projet'!$B$9,Paramètres!$A$1:$I$89,3,0)*VLOOKUP('Données projet'!$B$9,Paramètres!$A$1:$I$89,5,0)</f>
        <v>280.26959999999946</v>
      </c>
      <c r="P136" s="13">
        <f t="shared" si="141"/>
        <v>67.023979919595888</v>
      </c>
      <c r="Q136" s="20">
        <f t="shared" si="108"/>
        <v>604.86965169329517</v>
      </c>
      <c r="R136" s="59">
        <f t="shared" si="109"/>
        <v>898.20298502662854</v>
      </c>
      <c r="S136" s="59">
        <f ca="1">AVERAGE(OFFSET($R$3,0,0,'Données projet'!$E$9+1,1))-AVERAGE(OFFSET($H$3,0,0,'Données projet'!$E$9+1,1))</f>
        <v>475.52010215365254</v>
      </c>
      <c r="T136" s="59">
        <f t="shared" si="142"/>
        <v>273.91893734509262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44.365926473357177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4.1249435415078371E-13</v>
      </c>
      <c r="AC136" s="22">
        <f t="shared" si="111"/>
        <v>44.36592647335759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2.8</v>
      </c>
      <c r="AI136" s="13">
        <f>IF('Données projet'!$A$62&gt;35,AI135+AH136-AQ135,IF(A136&lt;'Données projet'!$A$62,$AF$205^A136,IF(A136='Données projet'!$A$62,'Données projet'!$B$62,AI135+AH136-AQ135)))</f>
        <v>276.39999999999947</v>
      </c>
      <c r="AJ136" s="13">
        <f>AI136*VLOOKUP('Données projet'!$B$10,Paramètres!$A$1:$I$89,3,0)*VLOOKUP('Données projet'!$B$10,Paramètres!$A$1:$I$89,5,0)</f>
        <v>250.0867199999995</v>
      </c>
      <c r="AK136" s="13">
        <f t="shared" si="143"/>
        <v>60.60451026030605</v>
      </c>
      <c r="AL136" s="20">
        <f t="shared" si="112"/>
        <v>541.12055937003208</v>
      </c>
      <c r="AM136" s="59">
        <f t="shared" si="113"/>
        <v>834.45389270336545</v>
      </c>
      <c r="AN136" s="59">
        <f ca="1">AVERAGE(OFFSET($AM$3,0,0,'Données projet'!$E$10+1,1))-AVERAGE(OFFSET($H$3,0,0,'Données projet'!$E$10+1,1))</f>
        <v>428.8856275972966</v>
      </c>
      <c r="AO136" s="59">
        <f t="shared" si="144"/>
        <v>248.96498044443103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39.588057468534103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3.6807188524223747E-13</v>
      </c>
      <c r="AX136" s="21">
        <f t="shared" si="114"/>
        <v>39.588057468534473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2.8</v>
      </c>
      <c r="BD136" s="12">
        <f>IF('Données projet'!$A$88&gt;35,BD135+BC136-BL135,IF(A136&lt;'Données projet'!$A$88,$BA$205^A136,IF(A136='Données projet'!$A$88,'Données projet'!$B$88,BD135+BC136-BL135)))</f>
        <v>276.39999999999947</v>
      </c>
      <c r="BE136" s="13">
        <f>BD136*VLOOKUP('Données projet'!$B$11,Paramètres!$A$1:$I$89,3,0)*VLOOKUP('Données projet'!$B$11,Paramètres!$A$1:$I$89,5,0)</f>
        <v>232.83935999999957</v>
      </c>
      <c r="BF136" s="13">
        <f t="shared" si="145"/>
        <v>56.89617845898745</v>
      </c>
      <c r="BG136" s="20">
        <f t="shared" si="115"/>
        <v>504.62272948273568</v>
      </c>
      <c r="BH136" s="59">
        <f t="shared" si="116"/>
        <v>797.95606281606899</v>
      </c>
      <c r="BI136" s="59">
        <f ca="1">AVERAGE(OFFSET($BH$3,0,0,'Données projet'!$E$11+1,1))-AVERAGE(OFFSET($H$3,0,0,'Données projet'!$E$11+1,1))</f>
        <v>402.18557752041221</v>
      </c>
      <c r="BJ136" s="59">
        <f t="shared" si="146"/>
        <v>234.67565865251817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36.857846608635192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3.4268761729449702E-13</v>
      </c>
      <c r="BS136" s="22">
        <f t="shared" si="117"/>
        <v>36.857846608635533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-2.8421709430404007E-13</v>
      </c>
      <c r="BZ136" s="13">
        <f>BY136*VLOOKUP('Données projet'!$B$12,Paramètres!$A$1:$I$89,3,0)*VLOOKUP('Données projet'!$B$12,Paramètres!$A$1:$I$89,5,0)</f>
        <v>-2.4829205358400943E-13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383.46266660377637</v>
      </c>
      <c r="CE136" s="59">
        <f t="shared" si="148"/>
        <v>373.1287543230714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81.856602291608738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3.2885612596820093E-16</v>
      </c>
      <c r="CN136" s="22">
        <f t="shared" si="120"/>
        <v>81.856602291608738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1.8</v>
      </c>
      <c r="CT136" s="12">
        <f>IF('Données projet'!$A$140&gt;35,CT135+CS136-DB135,IF(A136&lt;'Données projet'!$A$140,$CQ$205^A136,IF(A136='Données projet'!$A$140,'Données projet'!$B$140,CT135+CS136-DB135)))</f>
        <v>214.39999999999944</v>
      </c>
      <c r="CU136" s="17">
        <f>CT136*VLOOKUP('Données projet'!$B$13,Paramètres!$A$1:$I$89,3,0)*VLOOKUP('Données projet'!$B$13,Paramètres!$A$1:$I$89,5,0)</f>
        <v>244.15871999999933</v>
      </c>
      <c r="CV136" s="13">
        <f t="shared" si="149"/>
        <v>59.333402749839685</v>
      </c>
      <c r="CW136" s="20">
        <f t="shared" si="121"/>
        <v>528.58211378930298</v>
      </c>
      <c r="CX136" s="59">
        <f t="shared" si="122"/>
        <v>821.91544712263635</v>
      </c>
      <c r="CY136" s="59">
        <f ca="1">AVERAGE(OFFSET($CX$3,0,0,'Données projet'!$E$13+1,1))-AVERAGE(OFFSET($H$3,0,0,'Données projet'!$E$13+1,1))</f>
        <v>398.97653653651656</v>
      </c>
      <c r="CZ136" s="59">
        <f t="shared" si="150"/>
        <v>174.32967064896349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27.223132844543834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9.9657193884970936E-12</v>
      </c>
      <c r="DI136" s="22">
        <f t="shared" si="123"/>
        <v>27.223132844553799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2.8</v>
      </c>
      <c r="DO136" s="12">
        <f>IF('Données projet'!$A$166&gt;35,DO135+DN136-DW135,IF(A136&lt;'Données projet'!$A$166,$DL$205^A136,IF(A136='Données projet'!$A$166,'Données projet'!$B$166,DO135+DN136-DW135)))</f>
        <v>276.39999999999947</v>
      </c>
      <c r="DP136" s="17">
        <f>DO136*VLOOKUP('Données projet'!$B$14,Paramètres!$A$1:$I$89,3,0)*VLOOKUP('Données projet'!$B$14,Paramètres!$A$1:$I$89,5,0)</f>
        <v>263.0222399999995</v>
      </c>
      <c r="DQ136" s="13">
        <f t="shared" si="151"/>
        <v>63.366163441135093</v>
      </c>
      <c r="DR136" s="20">
        <f t="shared" si="124"/>
        <v>568.45980265997594</v>
      </c>
      <c r="DS136" s="59">
        <f t="shared" si="125"/>
        <v>861.79313599330931</v>
      </c>
      <c r="DT136" s="59">
        <f ca="1">AVERAGE(OFFSET($DS$3,0,0,'Données projet'!$E$14+1,1))-AVERAGE(OFFSET($H$3,0,0,'Données projet'!$E$14+1,1))</f>
        <v>448.88533925504049</v>
      </c>
      <c r="DU136" s="59">
        <f t="shared" si="152"/>
        <v>259.66733848378163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41.635715613458281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3.8711008620304326E-13</v>
      </c>
      <c r="ED136" s="22">
        <f t="shared" si="126"/>
        <v>41.635715613458665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300.98794489079791</v>
      </c>
      <c r="EP136" s="59">
        <f t="shared" si="154"/>
        <v>444.94404092890767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27.547281958381941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2.2457563089731291E-12</v>
      </c>
      <c r="EY136" s="22">
        <f t="shared" si="129"/>
        <v>27.547281958384186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-2.8421709430404007E-13</v>
      </c>
      <c r="FF136" s="17">
        <f>FE136*VLOOKUP('Données projet'!$B$16,Paramètres!$A$1:$I$89,3,0)*VLOOKUP('Données projet'!$B$16,Paramètres!$A$1:$I$89,5,0)</f>
        <v>-2.3055690689943731E-13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358.75637627589799</v>
      </c>
      <c r="FK136" s="59">
        <f t="shared" si="156"/>
        <v>349.64821164483607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43.791657652124627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5.3065620113226758E-7</v>
      </c>
      <c r="FT136" s="22">
        <f t="shared" si="132"/>
        <v>43.791658182780829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303.49714356858993</v>
      </c>
      <c r="GF136" s="59">
        <f t="shared" si="158"/>
        <v>448.64727935823993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27.803139066354532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2.2666147267035329E-12</v>
      </c>
      <c r="GO136" s="21">
        <f t="shared" si="135"/>
        <v>27.803139066356799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2.8</v>
      </c>
      <c r="N137" s="13">
        <f>IF('Données projet'!$A$36&gt;35,N136+M137-V136,IF(A137&lt;'Données projet'!$A$36,$K$205^A137,IF(A137='Données projet'!$A$36,'Données projet'!$B$36,N136+M137-V136)))</f>
        <v>279.19999999999948</v>
      </c>
      <c r="O137" s="13">
        <f>N137*VLOOKUP('Données projet'!$B$9,Paramètres!$A$1:$I$89,3,0)*VLOOKUP('Données projet'!$B$9,Paramètres!$A$1:$I$89,5,0)</f>
        <v>283.10879999999952</v>
      </c>
      <c r="P137" s="13">
        <f t="shared" si="141"/>
        <v>67.623564901653751</v>
      </c>
      <c r="Q137" s="20">
        <f t="shared" si="108"/>
        <v>610.85886887037941</v>
      </c>
      <c r="R137" s="59">
        <f t="shared" si="109"/>
        <v>904.19220220371267</v>
      </c>
      <c r="S137" s="59">
        <f ca="1">AVERAGE(OFFSET($R$3,0,0,'Données projet'!$E$9+1,1))-AVERAGE(OFFSET($H$3,0,0,'Données projet'!$E$9+1,1))</f>
        <v>475.52010215365254</v>
      </c>
      <c r="T137" s="59">
        <f t="shared" si="142"/>
        <v>273.91893734509262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43.495937715757783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2.9167755502118445E-13</v>
      </c>
      <c r="AC137" s="22">
        <f t="shared" si="111"/>
        <v>43.495937715758075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2.8</v>
      </c>
      <c r="AI137" s="13">
        <f>IF('Données projet'!$A$62&gt;35,AI136+AH137-AQ136,IF(A137&lt;'Données projet'!$A$62,$AF$205^A137,IF(A137='Données projet'!$A$62,'Données projet'!$B$62,AI136+AH137-AQ136)))</f>
        <v>279.19999999999948</v>
      </c>
      <c r="AJ137" s="13">
        <f>AI137*VLOOKUP('Données projet'!$B$10,Paramètres!$A$1:$I$89,3,0)*VLOOKUP('Données projet'!$B$10,Paramètres!$A$1:$I$89,5,0)</f>
        <v>252.62015999999954</v>
      </c>
      <c r="AK137" s="13">
        <f t="shared" si="143"/>
        <v>61.146667772298663</v>
      </c>
      <c r="AL137" s="20">
        <f t="shared" si="112"/>
        <v>546.47722503675266</v>
      </c>
      <c r="AM137" s="59">
        <f t="shared" si="113"/>
        <v>839.81055837008603</v>
      </c>
      <c r="AN137" s="59">
        <f ca="1">AVERAGE(OFFSET($AM$3,0,0,'Données projet'!$E$10+1,1))-AVERAGE(OFFSET($H$3,0,0,'Données projet'!$E$10+1,1))</f>
        <v>428.8856275972966</v>
      </c>
      <c r="AO137" s="59">
        <f t="shared" si="144"/>
        <v>248.96498044443103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38.811759807906952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2.6026612601890284E-13</v>
      </c>
      <c r="AX137" s="21">
        <f t="shared" si="114"/>
        <v>38.811759807907215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2.8</v>
      </c>
      <c r="BD137" s="12">
        <f>IF('Données projet'!$A$88&gt;35,BD136+BC137-BL136,IF(A137&lt;'Données projet'!$A$88,$BA$205^A137,IF(A137='Données projet'!$A$88,'Données projet'!$B$88,BD136+BC137-BL136)))</f>
        <v>279.19999999999948</v>
      </c>
      <c r="BE137" s="13">
        <f>BD137*VLOOKUP('Données projet'!$B$11,Paramètres!$A$1:$I$89,3,0)*VLOOKUP('Données projet'!$B$11,Paramètres!$A$1:$I$89,5,0)</f>
        <v>235.19807999999958</v>
      </c>
      <c r="BF137" s="13">
        <f t="shared" si="145"/>
        <v>57.405161873303051</v>
      </c>
      <c r="BG137" s="20">
        <f t="shared" si="115"/>
        <v>509.61731292933541</v>
      </c>
      <c r="BH137" s="59">
        <f t="shared" si="116"/>
        <v>802.95064626266867</v>
      </c>
      <c r="BI137" s="59">
        <f ca="1">AVERAGE(OFFSET($BH$3,0,0,'Données projet'!$E$11+1,1))-AVERAGE(OFFSET($H$3,0,0,'Données projet'!$E$11+1,1))</f>
        <v>402.18557752041221</v>
      </c>
      <c r="BJ137" s="59">
        <f t="shared" si="146"/>
        <v>234.67565865251817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36.135086717706464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2.4231673801759924E-13</v>
      </c>
      <c r="BS137" s="22">
        <f t="shared" si="117"/>
        <v>36.135086717706706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-2.8421709430404007E-13</v>
      </c>
      <c r="BZ137" s="13">
        <f>BY137*VLOOKUP('Données projet'!$B$12,Paramètres!$A$1:$I$89,3,0)*VLOOKUP('Données projet'!$B$12,Paramètres!$A$1:$I$89,5,0)</f>
        <v>-2.4829205358400943E-13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383.46266660377637</v>
      </c>
      <c r="CE137" s="59">
        <f t="shared" si="148"/>
        <v>373.1287543230714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80.251444248267745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2.3253639670685236E-16</v>
      </c>
      <c r="CN137" s="22">
        <f t="shared" si="120"/>
        <v>80.251444248267745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1.8</v>
      </c>
      <c r="CT137" s="12">
        <f>IF('Données projet'!$A$140&gt;35,CT136+CS137-DB136,IF(A137&lt;'Données projet'!$A$140,$CQ$205^A137,IF(A137='Données projet'!$A$140,'Données projet'!$B$140,CT136+CS137-DB136)))</f>
        <v>216.19999999999945</v>
      </c>
      <c r="CU137" s="17">
        <f>CT137*VLOOKUP('Données projet'!$B$13,Paramètres!$A$1:$I$89,3,0)*VLOOKUP('Données projet'!$B$13,Paramètres!$A$1:$I$89,5,0)</f>
        <v>246.20855999999938</v>
      </c>
      <c r="CV137" s="13">
        <f t="shared" si="149"/>
        <v>59.773340359471312</v>
      </c>
      <c r="CW137" s="20">
        <f t="shared" si="121"/>
        <v>532.91847645941141</v>
      </c>
      <c r="CX137" s="59">
        <f t="shared" si="122"/>
        <v>826.25180979274478</v>
      </c>
      <c r="CY137" s="59">
        <f ca="1">AVERAGE(OFFSET($CX$3,0,0,'Données projet'!$E$13+1,1))-AVERAGE(OFFSET($H$3,0,0,'Données projet'!$E$13+1,1))</f>
        <v>398.97653653651656</v>
      </c>
      <c r="CZ137" s="59">
        <f t="shared" si="150"/>
        <v>174.32967064896349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26.689303813933808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7.0468277590085487E-12</v>
      </c>
      <c r="DI137" s="22">
        <f t="shared" si="123"/>
        <v>26.689303813940857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2.8</v>
      </c>
      <c r="DO137" s="12">
        <f>IF('Données projet'!$A$166&gt;35,DO136+DN137-DW136,IF(A137&lt;'Données projet'!$A$166,$DL$205^A137,IF(A137='Données projet'!$A$166,'Données projet'!$B$166,DO136+DN137-DW136)))</f>
        <v>279.19999999999948</v>
      </c>
      <c r="DP137" s="17">
        <f>DO137*VLOOKUP('Données projet'!$B$14,Paramètres!$A$1:$I$89,3,0)*VLOOKUP('Données projet'!$B$14,Paramètres!$A$1:$I$89,5,0)</f>
        <v>265.68671999999947</v>
      </c>
      <c r="DQ137" s="13">
        <f t="shared" si="151"/>
        <v>63.93302622689491</v>
      </c>
      <c r="DR137" s="20">
        <f t="shared" si="124"/>
        <v>574.0877246785077</v>
      </c>
      <c r="DS137" s="59">
        <f t="shared" si="125"/>
        <v>867.42105801184107</v>
      </c>
      <c r="DT137" s="59">
        <f ca="1">AVERAGE(OFFSET($DS$3,0,0,'Données projet'!$E$14+1,1))-AVERAGE(OFFSET($H$3,0,0,'Données projet'!$E$14+1,1))</f>
        <v>448.88533925504049</v>
      </c>
      <c r="DU137" s="59">
        <f t="shared" si="152"/>
        <v>259.66733848378163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40.81926462555731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2.7372816701988085E-13</v>
      </c>
      <c r="ED137" s="22">
        <f t="shared" si="126"/>
        <v>40.819264625557587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300.98794489079791</v>
      </c>
      <c r="EP137" s="59">
        <f t="shared" si="154"/>
        <v>444.94404092890767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27.007096561360989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1.587989514967371E-12</v>
      </c>
      <c r="EY137" s="22">
        <f t="shared" si="129"/>
        <v>27.007096561362577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-2.8421709430404007E-13</v>
      </c>
      <c r="FF137" s="17">
        <f>FE137*VLOOKUP('Données projet'!$B$16,Paramètres!$A$1:$I$89,3,0)*VLOOKUP('Données projet'!$B$16,Paramètres!$A$1:$I$89,5,0)</f>
        <v>-2.3055690689943731E-13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358.75637627589799</v>
      </c>
      <c r="FK137" s="59">
        <f t="shared" si="156"/>
        <v>349.64821164483607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42.932929955840208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3.752305982993189E-7</v>
      </c>
      <c r="FT137" s="22">
        <f t="shared" si="132"/>
        <v>42.932930331070807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303.49714356858993</v>
      </c>
      <c r="GF137" s="59">
        <f t="shared" si="158"/>
        <v>448.64727935823993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27.257936467503665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1.6027386435893613E-12</v>
      </c>
      <c r="GO137" s="21">
        <f t="shared" si="135"/>
        <v>27.257936467505267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2.8</v>
      </c>
      <c r="N138" s="13">
        <f>IF('Données projet'!$A$36&gt;35,N137+M138-V137,IF(A138&lt;'Données projet'!$A$36,$K$205^A138,IF(A138='Données projet'!$A$36,'Données projet'!$B$36,N137+M138-V137)))</f>
        <v>281.99999999999949</v>
      </c>
      <c r="O138" s="13">
        <f>N138*VLOOKUP('Données projet'!$B$9,Paramètres!$A$1:$I$89,3,0)*VLOOKUP('Données projet'!$B$9,Paramètres!$A$1:$I$89,5,0)</f>
        <v>285.94799999999947</v>
      </c>
      <c r="P138" s="13">
        <f t="shared" si="141"/>
        <v>68.222450362989306</v>
      </c>
      <c r="Q138" s="20">
        <f t="shared" si="108"/>
        <v>616.84686771553879</v>
      </c>
      <c r="R138" s="59">
        <f t="shared" si="109"/>
        <v>910.18020104887205</v>
      </c>
      <c r="S138" s="59">
        <f ca="1">AVERAGE(OFFSET($R$3,0,0,'Données projet'!$E$9+1,1))-AVERAGE(OFFSET($H$3,0,0,'Données projet'!$E$9+1,1))</f>
        <v>475.52010215365254</v>
      </c>
      <c r="T138" s="59">
        <f t="shared" si="142"/>
        <v>273.91893734509262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42.643008907054167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2.0624717707539185E-13</v>
      </c>
      <c r="AC138" s="22">
        <f t="shared" si="111"/>
        <v>42.643008907054373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2.8</v>
      </c>
      <c r="AI138" s="13">
        <f>IF('Données projet'!$A$62&gt;35,AI137+AH138-AQ137,IF(A138&lt;'Données projet'!$A$62,$AF$205^A138,IF(A138='Données projet'!$A$62,'Données projet'!$B$62,AI137+AH138-AQ137)))</f>
        <v>281.99999999999949</v>
      </c>
      <c r="AJ138" s="13">
        <f>AI138*VLOOKUP('Données projet'!$B$10,Paramètres!$A$1:$I$89,3,0)*VLOOKUP('Données projet'!$B$10,Paramètres!$A$1:$I$89,5,0)</f>
        <v>255.15359999999953</v>
      </c>
      <c r="AK138" s="13">
        <f t="shared" si="143"/>
        <v>61.688192762754319</v>
      </c>
      <c r="AL138" s="20">
        <f t="shared" si="112"/>
        <v>551.83278906179635</v>
      </c>
      <c r="AM138" s="59">
        <f t="shared" si="113"/>
        <v>845.16612239512961</v>
      </c>
      <c r="AN138" s="59">
        <f ca="1">AVERAGE(OFFSET($AM$3,0,0,'Données projet'!$E$10+1,1))-AVERAGE(OFFSET($H$3,0,0,'Données projet'!$E$10+1,1))</f>
        <v>428.8856275972966</v>
      </c>
      <c r="AO138" s="59">
        <f t="shared" si="144"/>
        <v>248.96498044443103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38.050684870909883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1.8403594262111874E-13</v>
      </c>
      <c r="AX138" s="21">
        <f t="shared" si="114"/>
        <v>38.050684870910068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2.8</v>
      </c>
      <c r="BD138" s="12">
        <f>IF('Données projet'!$A$88&gt;35,BD137+BC138-BL137,IF(A138&lt;'Données projet'!$A$88,$BA$205^A138,IF(A138='Données projet'!$A$88,'Données projet'!$B$88,BD137+BC138-BL137)))</f>
        <v>281.99999999999949</v>
      </c>
      <c r="BE138" s="13">
        <f>BD138*VLOOKUP('Données projet'!$B$11,Paramètres!$A$1:$I$89,3,0)*VLOOKUP('Données projet'!$B$11,Paramètres!$A$1:$I$89,5,0)</f>
        <v>237.55679999999961</v>
      </c>
      <c r="BF138" s="13">
        <f t="shared" si="145"/>
        <v>57.913551469467258</v>
      </c>
      <c r="BG138" s="20">
        <f t="shared" si="115"/>
        <v>514.61086214265481</v>
      </c>
      <c r="BH138" s="59">
        <f t="shared" si="116"/>
        <v>807.94419547598818</v>
      </c>
      <c r="BI138" s="59">
        <f ca="1">AVERAGE(OFFSET($BH$3,0,0,'Données projet'!$E$11+1,1))-AVERAGE(OFFSET($H$3,0,0,'Données projet'!$E$11+1,1))</f>
        <v>402.18557752041221</v>
      </c>
      <c r="BJ138" s="59">
        <f t="shared" si="146"/>
        <v>234.67565865251817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35.426499707398847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1.7134380864724851E-13</v>
      </c>
      <c r="BS138" s="22">
        <f t="shared" si="117"/>
        <v>35.426499707399017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-2.8421709430404007E-13</v>
      </c>
      <c r="BZ138" s="13">
        <f>BY138*VLOOKUP('Données projet'!$B$12,Paramètres!$A$1:$I$89,3,0)*VLOOKUP('Données projet'!$B$12,Paramètres!$A$1:$I$89,5,0)</f>
        <v>-2.4829205358400943E-13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383.46266660377637</v>
      </c>
      <c r="CE138" s="59">
        <f t="shared" si="148"/>
        <v>373.1287543230714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78.677762375106937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1.6442806298410046E-16</v>
      </c>
      <c r="CN138" s="22">
        <f t="shared" si="120"/>
        <v>78.677762375106937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1.8</v>
      </c>
      <c r="CT138" s="12">
        <f>IF('Données projet'!$A$140&gt;35,CT137+CS138-DB137,IF(A138&lt;'Données projet'!$A$140,$CQ$205^A138,IF(A138='Données projet'!$A$140,'Données projet'!$B$140,CT137+CS138-DB137)))</f>
        <v>217.99999999999946</v>
      </c>
      <c r="CU138" s="17">
        <f>CT138*VLOOKUP('Données projet'!$B$13,Paramètres!$A$1:$I$89,3,0)*VLOOKUP('Données projet'!$B$13,Paramètres!$A$1:$I$89,5,0)</f>
        <v>248.25839999999937</v>
      </c>
      <c r="CV138" s="13">
        <f t="shared" si="149"/>
        <v>60.212851825697193</v>
      </c>
      <c r="CW138" s="20">
        <f t="shared" si="121"/>
        <v>537.25409692975484</v>
      </c>
      <c r="CX138" s="59">
        <f t="shared" si="122"/>
        <v>830.58743026308821</v>
      </c>
      <c r="CY138" s="59">
        <f ca="1">AVERAGE(OFFSET($CX$3,0,0,'Données projet'!$E$13+1,1))-AVERAGE(OFFSET($H$3,0,0,'Données projet'!$E$13+1,1))</f>
        <v>398.97653653651656</v>
      </c>
      <c r="CZ138" s="59">
        <f t="shared" si="150"/>
        <v>174.32967064896349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26.165942845010488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4.9828596942485468E-12</v>
      </c>
      <c r="DI138" s="22">
        <f t="shared" si="123"/>
        <v>26.165942845015472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2.8</v>
      </c>
      <c r="DO138" s="12">
        <f>IF('Données projet'!$A$166&gt;35,DO137+DN138-DW137,IF(A138&lt;'Données projet'!$A$166,$DL$205^A138,IF(A138='Données projet'!$A$166,'Données projet'!$B$166,DO137+DN138-DW137)))</f>
        <v>281.99999999999949</v>
      </c>
      <c r="DP138" s="17">
        <f>DO138*VLOOKUP('Données projet'!$B$14,Paramètres!$A$1:$I$89,3,0)*VLOOKUP('Données projet'!$B$14,Paramètres!$A$1:$I$89,5,0)</f>
        <v>268.35119999999955</v>
      </c>
      <c r="DQ138" s="13">
        <f t="shared" si="151"/>
        <v>64.499227668096012</v>
      </c>
      <c r="DR138" s="20">
        <f t="shared" si="124"/>
        <v>579.71449485526637</v>
      </c>
      <c r="DS138" s="59">
        <f t="shared" si="125"/>
        <v>873.04782818859962</v>
      </c>
      <c r="DT138" s="59">
        <f ca="1">AVERAGE(OFFSET($DS$3,0,0,'Données projet'!$E$14+1,1))-AVERAGE(OFFSET($H$3,0,0,'Données projet'!$E$14+1,1))</f>
        <v>448.88533925504049</v>
      </c>
      <c r="DU138" s="59">
        <f t="shared" si="152"/>
        <v>259.66733848378163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40.018823743543152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1.9355504310152163E-13</v>
      </c>
      <c r="ED138" s="22">
        <f t="shared" si="126"/>
        <v>40.018823743543344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300.98794489079791</v>
      </c>
      <c r="EP138" s="59">
        <f t="shared" si="154"/>
        <v>444.94404092890767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26.477503870495056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1.1228781544865645E-12</v>
      </c>
      <c r="EY138" s="22">
        <f t="shared" si="129"/>
        <v>26.477503870496179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-2.8421709430404007E-13</v>
      </c>
      <c r="FF138" s="17">
        <f>FE138*VLOOKUP('Données projet'!$B$16,Paramètres!$A$1:$I$89,3,0)*VLOOKUP('Données projet'!$B$16,Paramètres!$A$1:$I$89,5,0)</f>
        <v>-2.3055690689943731E-13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358.75637627589799</v>
      </c>
      <c r="FK138" s="59">
        <f t="shared" si="156"/>
        <v>349.64821164483607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42.091041385907751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2.6532810056613379E-7</v>
      </c>
      <c r="FT138" s="22">
        <f t="shared" si="132"/>
        <v>42.091041651235848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303.49714356858993</v>
      </c>
      <c r="GF138" s="59">
        <f t="shared" si="158"/>
        <v>448.64727935823993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26.723424959075512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1.1333073633517665E-12</v>
      </c>
      <c r="GO138" s="21">
        <f t="shared" si="135"/>
        <v>26.723424959076645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2.8</v>
      </c>
      <c r="N139" s="13">
        <f>IF('Données projet'!$A$36&gt;35,N138+M139-V138,IF(A139&lt;'Données projet'!$A$36,$K$205^A139,IF(A139='Données projet'!$A$36,'Données projet'!$B$36,N138+M139-V138)))</f>
        <v>284.7999999999995</v>
      </c>
      <c r="O139" s="13">
        <f>N139*VLOOKUP('Données projet'!$B$9,Paramètres!$A$1:$I$89,3,0)*VLOOKUP('Données projet'!$B$9,Paramètres!$A$1:$I$89,5,0)</f>
        <v>288.78719999999953</v>
      </c>
      <c r="P139" s="13">
        <f t="shared" si="141"/>
        <v>68.820644053442308</v>
      </c>
      <c r="Q139" s="20">
        <f t="shared" si="108"/>
        <v>622.83366172641115</v>
      </c>
      <c r="R139" s="59">
        <f t="shared" si="109"/>
        <v>916.16699505974452</v>
      </c>
      <c r="S139" s="59">
        <f ca="1">AVERAGE(OFFSET($R$3,0,0,'Données projet'!$E$9+1,1))-AVERAGE(OFFSET($H$3,0,0,'Données projet'!$E$9+1,1))</f>
        <v>475.52010215365254</v>
      </c>
      <c r="T139" s="59">
        <f t="shared" si="142"/>
        <v>273.91893734509262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41.806805512054027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1.4583877751059223E-13</v>
      </c>
      <c r="AC139" s="22">
        <f t="shared" si="111"/>
        <v>41.806805512054176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2.8</v>
      </c>
      <c r="AI139" s="13">
        <f>IF('Données projet'!$A$62&gt;35,AI138+AH139-AQ138,IF(A139&lt;'Données projet'!$A$62,$AF$205^A139,IF(A139='Données projet'!$A$62,'Données projet'!$B$62,AI138+AH139-AQ138)))</f>
        <v>284.7999999999995</v>
      </c>
      <c r="AJ139" s="13">
        <f>AI139*VLOOKUP('Données projet'!$B$10,Paramètres!$A$1:$I$89,3,0)*VLOOKUP('Données projet'!$B$10,Paramètres!$A$1:$I$89,5,0)</f>
        <v>257.68703999999951</v>
      </c>
      <c r="AK139" s="13">
        <f t="shared" si="143"/>
        <v>62.229092239243236</v>
      </c>
      <c r="AL139" s="20">
        <f t="shared" si="112"/>
        <v>557.18726365001442</v>
      </c>
      <c r="AM139" s="59">
        <f t="shared" si="113"/>
        <v>850.52059698334779</v>
      </c>
      <c r="AN139" s="59">
        <f ca="1">AVERAGE(OFFSET($AM$3,0,0,'Données projet'!$E$10+1,1))-AVERAGE(OFFSET($H$3,0,0,'Données projet'!$E$10+1,1))</f>
        <v>428.8856275972966</v>
      </c>
      <c r="AO139" s="59">
        <f t="shared" si="144"/>
        <v>248.96498044443103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37.304534149217453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1.3013306300945142E-13</v>
      </c>
      <c r="AX139" s="21">
        <f t="shared" si="114"/>
        <v>37.304534149217581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2.8</v>
      </c>
      <c r="BD139" s="12">
        <f>IF('Données projet'!$A$88&gt;35,BD138+BC139-BL138,IF(A139&lt;'Données projet'!$A$88,$BA$205^A139,IF(A139='Données projet'!$A$88,'Données projet'!$B$88,BD138+BC139-BL138)))</f>
        <v>284.7999999999995</v>
      </c>
      <c r="BE139" s="13">
        <f>BD139*VLOOKUP('Données projet'!$B$11,Paramètres!$A$1:$I$89,3,0)*VLOOKUP('Données projet'!$B$11,Paramètres!$A$1:$I$89,5,0)</f>
        <v>239.91551999999962</v>
      </c>
      <c r="BF139" s="13">
        <f t="shared" si="145"/>
        <v>58.421353826263839</v>
      </c>
      <c r="BG139" s="20">
        <f t="shared" si="115"/>
        <v>519.60338858074215</v>
      </c>
      <c r="BH139" s="59">
        <f t="shared" si="116"/>
        <v>812.93672191407541</v>
      </c>
      <c r="BI139" s="59">
        <f ca="1">AVERAGE(OFFSET($BH$3,0,0,'Données projet'!$E$11+1,1))-AVERAGE(OFFSET($H$3,0,0,'Données projet'!$E$11+1,1))</f>
        <v>402.18557752041221</v>
      </c>
      <c r="BJ139" s="59">
        <f t="shared" si="146"/>
        <v>234.67565865251817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34.731807656167959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1.2115836900879962E-13</v>
      </c>
      <c r="BS139" s="22">
        <f t="shared" si="117"/>
        <v>34.73180765616808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-2.8421709430404007E-13</v>
      </c>
      <c r="BZ139" s="13">
        <f>BY139*VLOOKUP('Données projet'!$B$12,Paramètres!$A$1:$I$89,3,0)*VLOOKUP('Données projet'!$B$12,Paramètres!$A$1:$I$89,5,0)</f>
        <v>-2.4829205358400943E-13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383.46266660377637</v>
      </c>
      <c r="CE139" s="59">
        <f t="shared" si="148"/>
        <v>373.1287543230714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77.134939443627644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1.1626819835342618E-16</v>
      </c>
      <c r="CN139" s="22">
        <f t="shared" si="120"/>
        <v>77.134939443627644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1.8</v>
      </c>
      <c r="CT139" s="12">
        <f>IF('Données projet'!$A$140&gt;35,CT138+CS139-DB138,IF(A139&lt;'Données projet'!$A$140,$CQ$205^A139,IF(A139='Données projet'!$A$140,'Données projet'!$B$140,CT138+CS139-DB138)))</f>
        <v>219.79999999999947</v>
      </c>
      <c r="CU139" s="17">
        <f>CT139*VLOOKUP('Données projet'!$B$13,Paramètres!$A$1:$I$89,3,0)*VLOOKUP('Données projet'!$B$13,Paramètres!$A$1:$I$89,5,0)</f>
        <v>250.30823999999939</v>
      </c>
      <c r="CV139" s="13">
        <f t="shared" si="149"/>
        <v>60.651941074901956</v>
      </c>
      <c r="CW139" s="20">
        <f t="shared" si="121"/>
        <v>541.58898203878653</v>
      </c>
      <c r="CX139" s="59">
        <f t="shared" si="122"/>
        <v>834.92231537211978</v>
      </c>
      <c r="CY139" s="59">
        <f ca="1">AVERAGE(OFFSET($CX$3,0,0,'Données projet'!$E$13+1,1))-AVERAGE(OFFSET($H$3,0,0,'Données projet'!$E$13+1,1))</f>
        <v>398.97653653651656</v>
      </c>
      <c r="CZ139" s="59">
        <f t="shared" si="150"/>
        <v>174.32967064896349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25.652844665469082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3.5234138795042743E-12</v>
      </c>
      <c r="DI139" s="22">
        <f t="shared" si="123"/>
        <v>25.652844665472607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2.8</v>
      </c>
      <c r="DO139" s="12">
        <f>IF('Données projet'!$A$166&gt;35,DO138+DN139-DW138,IF(A139&lt;'Données projet'!$A$166,$DL$205^A139,IF(A139='Données projet'!$A$166,'Données projet'!$B$166,DO138+DN139-DW138)))</f>
        <v>284.7999999999995</v>
      </c>
      <c r="DP139" s="17">
        <f>DO139*VLOOKUP('Données projet'!$B$14,Paramètres!$A$1:$I$89,3,0)*VLOOKUP('Données projet'!$B$14,Paramètres!$A$1:$I$89,5,0)</f>
        <v>271.01567999999952</v>
      </c>
      <c r="DQ139" s="13">
        <f t="shared" si="151"/>
        <v>65.064775091632683</v>
      </c>
      <c r="DR139" s="20">
        <f t="shared" si="124"/>
        <v>585.34012595125932</v>
      </c>
      <c r="DS139" s="59">
        <f t="shared" si="125"/>
        <v>878.67345928459258</v>
      </c>
      <c r="DT139" s="59">
        <f ca="1">AVERAGE(OFFSET($DS$3,0,0,'Données projet'!$E$14+1,1))-AVERAGE(OFFSET($H$3,0,0,'Données projet'!$E$14+1,1))</f>
        <v>448.88533925504049</v>
      </c>
      <c r="DU139" s="59">
        <f t="shared" si="152"/>
        <v>259.66733848378163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39.234079019004561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1.3686408350994043E-13</v>
      </c>
      <c r="ED139" s="22">
        <f t="shared" si="126"/>
        <v>39.234079019004696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300.98794489079791</v>
      </c>
      <c r="EP139" s="59">
        <f t="shared" si="154"/>
        <v>444.94404092890767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25.958296169277361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7.9399475748368551E-13</v>
      </c>
      <c r="EY139" s="22">
        <f t="shared" si="129"/>
        <v>25.958296169278153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-2.8421709430404007E-13</v>
      </c>
      <c r="FF139" s="17">
        <f>FE139*VLOOKUP('Données projet'!$B$16,Paramètres!$A$1:$I$89,3,0)*VLOOKUP('Données projet'!$B$16,Paramètres!$A$1:$I$89,5,0)</f>
        <v>-2.3055690689943731E-13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358.75637627589799</v>
      </c>
      <c r="FK139" s="59">
        <f t="shared" si="156"/>
        <v>349.64821164483607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41.265661737330348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1.8761529914965945E-7</v>
      </c>
      <c r="FT139" s="22">
        <f t="shared" si="132"/>
        <v>41.265661924945647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303.49714356858993</v>
      </c>
      <c r="GF139" s="59">
        <f t="shared" si="158"/>
        <v>448.64727935823993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26.199394895307808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8.0136932179468064E-13</v>
      </c>
      <c r="GO139" s="21">
        <f t="shared" si="135"/>
        <v>26.199394895308611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2.8</v>
      </c>
      <c r="N140" s="13">
        <f>IF('Données projet'!$A$36&gt;35,N139+M140-V139,IF(A140&lt;'Données projet'!$A$36,$K$205^A140,IF(A140='Données projet'!$A$36,'Données projet'!$B$36,N139+M140-V139)))</f>
        <v>287.59999999999951</v>
      </c>
      <c r="O140" s="13">
        <f>N140*VLOOKUP('Données projet'!$B$9,Paramètres!$A$1:$I$89,3,0)*VLOOKUP('Données projet'!$B$9,Paramètres!$A$1:$I$89,5,0)</f>
        <v>291.62639999999953</v>
      </c>
      <c r="P140" s="13">
        <f t="shared" si="141"/>
        <v>69.418153561684008</v>
      </c>
      <c r="Q140" s="20">
        <f t="shared" si="108"/>
        <v>628.81926411993209</v>
      </c>
      <c r="R140" s="59">
        <f t="shared" si="109"/>
        <v>922.15259745326534</v>
      </c>
      <c r="S140" s="59">
        <f ca="1">AVERAGE(OFFSET($R$3,0,0,'Données projet'!$E$9+1,1))-AVERAGE(OFFSET($H$3,0,0,'Données projet'!$E$9+1,1))</f>
        <v>475.52010215365254</v>
      </c>
      <c r="T140" s="59">
        <f t="shared" si="142"/>
        <v>273.91893734509262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40.986999555596128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1.0312358853769593E-13</v>
      </c>
      <c r="AC140" s="22">
        <f t="shared" si="111"/>
        <v>40.986999555596235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2.8</v>
      </c>
      <c r="AI140" s="13">
        <f>IF('Données projet'!$A$62&gt;35,AI139+AH140-AQ139,IF(A140&lt;'Données projet'!$A$62,$AF$205^A140,IF(A140='Données projet'!$A$62,'Données projet'!$B$62,AI139+AH140-AQ139)))</f>
        <v>287.59999999999951</v>
      </c>
      <c r="AJ140" s="13">
        <f>AI140*VLOOKUP('Données projet'!$B$10,Paramètres!$A$1:$I$89,3,0)*VLOOKUP('Données projet'!$B$10,Paramètres!$A$1:$I$89,5,0)</f>
        <v>260.22047999999955</v>
      </c>
      <c r="AK140" s="13">
        <f t="shared" si="143"/>
        <v>62.769373063603489</v>
      </c>
      <c r="AL140" s="20">
        <f t="shared" si="112"/>
        <v>562.54066075244191</v>
      </c>
      <c r="AM140" s="59">
        <f t="shared" si="113"/>
        <v>855.87399408577517</v>
      </c>
      <c r="AN140" s="59">
        <f ca="1">AVERAGE(OFFSET($AM$3,0,0,'Données projet'!$E$10+1,1))-AVERAGE(OFFSET($H$3,0,0,'Données projet'!$E$10+1,1))</f>
        <v>428.8856275972966</v>
      </c>
      <c r="AO140" s="59">
        <f t="shared" si="144"/>
        <v>248.96498044443103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36.573014988070405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9.2017971310559368E-14</v>
      </c>
      <c r="AX140" s="21">
        <f t="shared" si="114"/>
        <v>36.573014988070497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2.8</v>
      </c>
      <c r="BD140" s="12">
        <f>IF('Données projet'!$A$88&gt;35,BD139+BC140-BL139,IF(A140&lt;'Données projet'!$A$88,$BA$205^A140,IF(A140='Données projet'!$A$88,'Données projet'!$B$88,BD139+BC140-BL139)))</f>
        <v>287.59999999999951</v>
      </c>
      <c r="BE140" s="13">
        <f>BD140*VLOOKUP('Données projet'!$B$11,Paramètres!$A$1:$I$89,3,0)*VLOOKUP('Données projet'!$B$11,Paramètres!$A$1:$I$89,5,0)</f>
        <v>242.27423999999962</v>
      </c>
      <c r="BF140" s="13">
        <f t="shared" si="145"/>
        <v>58.928575385661603</v>
      </c>
      <c r="BG140" s="20">
        <f t="shared" si="115"/>
        <v>524.59490346335997</v>
      </c>
      <c r="BH140" s="59">
        <f t="shared" si="116"/>
        <v>817.92823679669323</v>
      </c>
      <c r="BI140" s="59">
        <f ca="1">AVERAGE(OFFSET($BH$3,0,0,'Données projet'!$E$11+1,1))-AVERAGE(OFFSET($H$3,0,0,'Données projet'!$E$11+1,1))</f>
        <v>402.18557752041221</v>
      </c>
      <c r="BJ140" s="59">
        <f t="shared" si="146"/>
        <v>234.67565865251817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34.050738092341398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8.5671904323624255E-14</v>
      </c>
      <c r="BS140" s="22">
        <f t="shared" si="117"/>
        <v>34.050738092341483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-2.8421709430404007E-13</v>
      </c>
      <c r="BZ140" s="13">
        <f>BY140*VLOOKUP('Données projet'!$B$12,Paramètres!$A$1:$I$89,3,0)*VLOOKUP('Données projet'!$B$12,Paramètres!$A$1:$I$89,5,0)</f>
        <v>-2.4829205358400943E-13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383.46266660377637</v>
      </c>
      <c r="CE140" s="59">
        <f t="shared" si="148"/>
        <v>373.1287543230714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75.622370328805602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8.2214031492050232E-17</v>
      </c>
      <c r="CN140" s="22">
        <f t="shared" si="120"/>
        <v>75.622370328805602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1.8</v>
      </c>
      <c r="CT140" s="12">
        <f>IF('Données projet'!$A$140&gt;35,CT139+CS140-DB139,IF(A140&lt;'Données projet'!$A$140,$CQ$205^A140,IF(A140='Données projet'!$A$140,'Données projet'!$B$140,CT139+CS140-DB139)))</f>
        <v>221.59999999999948</v>
      </c>
      <c r="CU140" s="17">
        <f>CT140*VLOOKUP('Données projet'!$B$13,Paramètres!$A$1:$I$89,3,0)*VLOOKUP('Données projet'!$B$13,Paramètres!$A$1:$I$89,5,0)</f>
        <v>252.35807999999943</v>
      </c>
      <c r="CV140" s="13">
        <f t="shared" si="149"/>
        <v>61.090611965449156</v>
      </c>
      <c r="CW140" s="20">
        <f t="shared" si="121"/>
        <v>545.92313850648964</v>
      </c>
      <c r="CX140" s="59">
        <f t="shared" si="122"/>
        <v>839.25647183982301</v>
      </c>
      <c r="CY140" s="59">
        <f ca="1">AVERAGE(OFFSET($CX$3,0,0,'Données projet'!$E$13+1,1))-AVERAGE(OFFSET($H$3,0,0,'Données projet'!$E$13+1,1))</f>
        <v>398.97653653651656</v>
      </c>
      <c r="CZ140" s="59">
        <f t="shared" si="150"/>
        <v>174.32967064896349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25.149808028269497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2.4914298471242734E-12</v>
      </c>
      <c r="DI140" s="22">
        <f t="shared" si="123"/>
        <v>25.149808028271988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2.8</v>
      </c>
      <c r="DO140" s="12">
        <f>IF('Données projet'!$A$166&gt;35,DO139+DN140-DW139,IF(A140&lt;'Données projet'!$A$166,$DL$205^A140,IF(A140='Données projet'!$A$166,'Données projet'!$B$166,DO139+DN140-DW139)))</f>
        <v>287.59999999999951</v>
      </c>
      <c r="DP140" s="17">
        <f>DO140*VLOOKUP('Données projet'!$B$14,Paramètres!$A$1:$I$89,3,0)*VLOOKUP('Données projet'!$B$14,Paramètres!$A$1:$I$89,5,0)</f>
        <v>273.68015999999955</v>
      </c>
      <c r="DQ140" s="13">
        <f t="shared" si="151"/>
        <v>65.62967567202638</v>
      </c>
      <c r="DR140" s="20">
        <f t="shared" si="124"/>
        <v>590.96463046211181</v>
      </c>
      <c r="DS140" s="59">
        <f t="shared" si="125"/>
        <v>884.29796379544518</v>
      </c>
      <c r="DT140" s="59">
        <f ca="1">AVERAGE(OFFSET($DS$3,0,0,'Données projet'!$E$14+1,1))-AVERAGE(OFFSET($H$3,0,0,'Données projet'!$E$14+1,1))</f>
        <v>448.88533925504049</v>
      </c>
      <c r="DU140" s="59">
        <f t="shared" si="152"/>
        <v>259.66733848378163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38.464722659867149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9.6777521550760814E-14</v>
      </c>
      <c r="ED140" s="22">
        <f t="shared" si="126"/>
        <v>38.464722659867249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300.98794489079791</v>
      </c>
      <c r="EP140" s="59">
        <f t="shared" si="154"/>
        <v>444.94404092890767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25.449269814395116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5.6143907724328227E-13</v>
      </c>
      <c r="EY140" s="22">
        <f t="shared" si="129"/>
        <v>25.449269814395677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-2.8421709430404007E-13</v>
      </c>
      <c r="FF140" s="17">
        <f>FE140*VLOOKUP('Données projet'!$B$16,Paramètres!$A$1:$I$89,3,0)*VLOOKUP('Données projet'!$B$16,Paramètres!$A$1:$I$89,5,0)</f>
        <v>-2.3055690689943731E-13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358.75637627589799</v>
      </c>
      <c r="FK140" s="59">
        <f t="shared" si="156"/>
        <v>349.64821164483607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40.456467280229674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1.326640502830669E-7</v>
      </c>
      <c r="FT140" s="22">
        <f t="shared" si="132"/>
        <v>40.456467412893723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303.49714356858993</v>
      </c>
      <c r="GF140" s="59">
        <f t="shared" si="158"/>
        <v>448.64727935823993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25.685640741463811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5.6665368167588323E-13</v>
      </c>
      <c r="GO140" s="21">
        <f t="shared" si="135"/>
        <v>25.685640741464375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2.8</v>
      </c>
      <c r="N141" s="13">
        <f>IF('Données projet'!$A$36&gt;35,N140+M141-V140,IF(A141&lt;'Données projet'!$A$36,$K$205^A141,IF(A141='Données projet'!$A$36,'Données projet'!$B$36,N140+M141-V140)))</f>
        <v>290.39999999999952</v>
      </c>
      <c r="O141" s="13">
        <f>N141*VLOOKUP('Données projet'!$B$9,Paramètres!$A$1:$I$89,3,0)*VLOOKUP('Données projet'!$B$9,Paramètres!$A$1:$I$89,5,0)</f>
        <v>294.46559999999954</v>
      </c>
      <c r="P141" s="13">
        <f t="shared" si="141"/>
        <v>70.014986320104157</v>
      </c>
      <c r="Q141" s="20">
        <f t="shared" si="108"/>
        <v>634.80368784084726</v>
      </c>
      <c r="R141" s="59">
        <f t="shared" si="109"/>
        <v>928.13702117418052</v>
      </c>
      <c r="S141" s="59">
        <f ca="1">AVERAGE(OFFSET($R$3,0,0,'Données projet'!$E$9+1,1))-AVERAGE(OFFSET($H$3,0,0,'Données projet'!$E$9+1,1))</f>
        <v>475.52010215365254</v>
      </c>
      <c r="T141" s="59">
        <f t="shared" si="142"/>
        <v>273.91893734509262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40.183269493912114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7.2919388755296114E-14</v>
      </c>
      <c r="AC141" s="22">
        <f t="shared" si="111"/>
        <v>40.183269493912185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2.8</v>
      </c>
      <c r="AI141" s="13">
        <f>IF('Données projet'!$A$62&gt;35,AI140+AH141-AQ140,IF(A141&lt;'Données projet'!$A$62,$AF$205^A141,IF(A141='Données projet'!$A$62,'Données projet'!$B$62,AI140+AH141-AQ140)))</f>
        <v>290.39999999999952</v>
      </c>
      <c r="AJ141" s="13">
        <f>AI141*VLOOKUP('Données projet'!$B$10,Paramètres!$A$1:$I$89,3,0)*VLOOKUP('Données projet'!$B$10,Paramètres!$A$1:$I$89,5,0)</f>
        <v>262.75391999999954</v>
      </c>
      <c r="AK141" s="13">
        <f t="shared" si="143"/>
        <v>63.309041956360268</v>
      </c>
      <c r="AL141" s="20">
        <f t="shared" si="112"/>
        <v>567.89299207399324</v>
      </c>
      <c r="AM141" s="59">
        <f t="shared" si="113"/>
        <v>861.22632540732661</v>
      </c>
      <c r="AN141" s="59">
        <f ca="1">AVERAGE(OFFSET($AM$3,0,0,'Données projet'!$E$10+1,1))-AVERAGE(OFFSET($H$3,0,0,'Données projet'!$E$10+1,1))</f>
        <v>428.8856275972966</v>
      </c>
      <c r="AO141" s="59">
        <f t="shared" si="144"/>
        <v>248.96498044443103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35.855840471490822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6.5066531504725709E-14</v>
      </c>
      <c r="AX141" s="21">
        <f t="shared" si="114"/>
        <v>35.855840471490886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2.8</v>
      </c>
      <c r="BD141" s="12">
        <f>IF('Données projet'!$A$88&gt;35,BD140+BC141-BL140,IF(A141&lt;'Données projet'!$A$88,$BA$205^A141,IF(A141='Données projet'!$A$88,'Données projet'!$B$88,BD140+BC141-BL140)))</f>
        <v>290.39999999999952</v>
      </c>
      <c r="BE141" s="13">
        <f>BD141*VLOOKUP('Données projet'!$B$11,Paramètres!$A$1:$I$89,3,0)*VLOOKUP('Données projet'!$B$11,Paramètres!$A$1:$I$89,5,0)</f>
        <v>244.6329599999996</v>
      </c>
      <c r="BF141" s="13">
        <f t="shared" si="145"/>
        <v>59.435222456963182</v>
      </c>
      <c r="BG141" s="20">
        <f t="shared" si="115"/>
        <v>529.58541777921016</v>
      </c>
      <c r="BH141" s="59">
        <f t="shared" si="116"/>
        <v>822.91875111254353</v>
      </c>
      <c r="BI141" s="59">
        <f ca="1">AVERAGE(OFFSET($BH$3,0,0,'Données projet'!$E$11+1,1))-AVERAGE(OFFSET($H$3,0,0,'Données projet'!$E$11+1,1))</f>
        <v>402.18557752041221</v>
      </c>
      <c r="BJ141" s="59">
        <f t="shared" si="146"/>
        <v>234.67565865251817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33.383023887250062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6.0579184504399809E-14</v>
      </c>
      <c r="BS141" s="22">
        <f t="shared" si="117"/>
        <v>33.383023887250125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-2.8421709430404007E-13</v>
      </c>
      <c r="BZ141" s="13">
        <f>BY141*VLOOKUP('Données projet'!$B$12,Paramètres!$A$1:$I$89,3,0)*VLOOKUP('Données projet'!$B$12,Paramètres!$A$1:$I$89,5,0)</f>
        <v>-2.4829205358400943E-13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383.46266660377637</v>
      </c>
      <c r="CE141" s="59">
        <f t="shared" si="148"/>
        <v>373.1287543230714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74.139461771749154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5.813409917671309E-17</v>
      </c>
      <c r="CN141" s="22">
        <f t="shared" si="120"/>
        <v>74.139461771749154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1.8</v>
      </c>
      <c r="CT141" s="12">
        <f>IF('Données projet'!$A$140&gt;35,CT140+CS141-DB140,IF(A141&lt;'Données projet'!$A$140,$CQ$205^A141,IF(A141='Données projet'!$A$140,'Données projet'!$B$140,CT140+CS141-DB140)))</f>
        <v>223.39999999999949</v>
      </c>
      <c r="CU141" s="17">
        <f>CT141*VLOOKUP('Données projet'!$B$13,Paramètres!$A$1:$I$89,3,0)*VLOOKUP('Données projet'!$B$13,Paramètres!$A$1:$I$89,5,0)</f>
        <v>254.40791999999942</v>
      </c>
      <c r="CV141" s="13">
        <f t="shared" si="149"/>
        <v>61.528868289402531</v>
      </c>
      <c r="CW141" s="20">
        <f t="shared" si="121"/>
        <v>550.25657293737493</v>
      </c>
      <c r="CX141" s="59">
        <f t="shared" si="122"/>
        <v>843.5899062707083</v>
      </c>
      <c r="CY141" s="59">
        <f ca="1">AVERAGE(OFFSET($CX$3,0,0,'Données projet'!$E$13+1,1))-AVERAGE(OFFSET($H$3,0,0,'Données projet'!$E$13+1,1))</f>
        <v>398.97653653651656</v>
      </c>
      <c r="CZ141" s="59">
        <f t="shared" si="150"/>
        <v>174.32967064896349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24.656635632703342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1.7617069397521372E-12</v>
      </c>
      <c r="DI141" s="22">
        <f t="shared" si="123"/>
        <v>24.656635632705104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2.8</v>
      </c>
      <c r="DO141" s="12">
        <f>IF('Données projet'!$A$166&gt;35,DO140+DN141-DW140,IF(A141&lt;'Données projet'!$A$166,$DL$205^A141,IF(A141='Données projet'!$A$166,'Données projet'!$B$166,DO140+DN141-DW140)))</f>
        <v>290.39999999999952</v>
      </c>
      <c r="DP141" s="17">
        <f>DO141*VLOOKUP('Données projet'!$B$14,Paramètres!$A$1:$I$89,3,0)*VLOOKUP('Données projet'!$B$14,Paramètres!$A$1:$I$89,5,0)</f>
        <v>276.34463999999952</v>
      </c>
      <c r="DQ141" s="13">
        <f t="shared" si="151"/>
        <v>66.193936436046059</v>
      </c>
      <c r="DR141" s="20">
        <f t="shared" si="124"/>
        <v>596.58802062611267</v>
      </c>
      <c r="DS141" s="59">
        <f t="shared" si="125"/>
        <v>889.92135395944592</v>
      </c>
      <c r="DT141" s="59">
        <f ca="1">AVERAGE(OFFSET($DS$3,0,0,'Données projet'!$E$14+1,1))-AVERAGE(OFFSET($H$3,0,0,'Données projet'!$E$14+1,1))</f>
        <v>448.88533925504049</v>
      </c>
      <c r="DU141" s="59">
        <f t="shared" si="152"/>
        <v>259.66733848378163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37.710452909671382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6.8432041754970213E-14</v>
      </c>
      <c r="ED141" s="22">
        <f t="shared" si="126"/>
        <v>37.710452909671453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300.98794489079791</v>
      </c>
      <c r="EP141" s="59">
        <f t="shared" si="154"/>
        <v>444.94404092890767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24.950225155856693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3.9699737874184276E-13</v>
      </c>
      <c r="EY141" s="22">
        <f t="shared" si="129"/>
        <v>24.95022515585709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-2.8421709430404007E-13</v>
      </c>
      <c r="FF141" s="17">
        <f>FE141*VLOOKUP('Données projet'!$B$16,Paramètres!$A$1:$I$89,3,0)*VLOOKUP('Données projet'!$B$16,Paramètres!$A$1:$I$89,5,0)</f>
        <v>-2.3055690689943731E-13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358.75637627589799</v>
      </c>
      <c r="FK141" s="59">
        <f t="shared" si="156"/>
        <v>349.64821164483607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39.66314063287286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9.3807649574829724E-8</v>
      </c>
      <c r="FT141" s="22">
        <f t="shared" si="132"/>
        <v>39.66314072668051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303.49714356858993</v>
      </c>
      <c r="GF141" s="59">
        <f t="shared" si="158"/>
        <v>448.64727935823993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25.181960993217601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4.0068466089734032E-13</v>
      </c>
      <c r="GO141" s="21">
        <f t="shared" si="135"/>
        <v>25.181960993218002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2.8</v>
      </c>
      <c r="N142" s="13">
        <f>IF('Données projet'!$A$36&gt;35,N141+M142-V141,IF(A142&lt;'Données projet'!$A$36,$K$205^A142,IF(A142='Données projet'!$A$36,'Données projet'!$B$36,N141+M142-V141)))</f>
        <v>293.19999999999953</v>
      </c>
      <c r="O142" s="13">
        <f>N142*VLOOKUP('Données projet'!$B$9,Paramètres!$A$1:$I$89,3,0)*VLOOKUP('Données projet'!$B$9,Paramètres!$A$1:$I$89,5,0)</f>
        <v>297.30479999999955</v>
      </c>
      <c r="P142" s="13">
        <f t="shared" si="141"/>
        <v>70.611149609504849</v>
      </c>
      <c r="Q142" s="20">
        <f t="shared" si="108"/>
        <v>640.78694556988683</v>
      </c>
      <c r="R142" s="59">
        <f t="shared" si="109"/>
        <v>934.1202789032202</v>
      </c>
      <c r="S142" s="59">
        <f ca="1">AVERAGE(OFFSET($R$3,0,0,'Données projet'!$E$9+1,1))-AVERAGE(OFFSET($H$3,0,0,'Données projet'!$E$9+1,1))</f>
        <v>475.52010215365254</v>
      </c>
      <c r="T142" s="59">
        <f t="shared" si="142"/>
        <v>273.91893734509262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39.395300088510787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5.1561794268847964E-14</v>
      </c>
      <c r="AC142" s="22">
        <f t="shared" si="111"/>
        <v>39.395300088510837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2.8</v>
      </c>
      <c r="AI142" s="13">
        <f>IF('Données projet'!$A$62&gt;35,AI141+AH142-AQ141,IF(A142&lt;'Données projet'!$A$62,$AF$205^A142,IF(A142='Données projet'!$A$62,'Données projet'!$B$62,AI141+AH142-AQ141)))</f>
        <v>293.19999999999953</v>
      </c>
      <c r="AJ142" s="13">
        <f>AI142*VLOOKUP('Données projet'!$B$10,Paramètres!$A$1:$I$89,3,0)*VLOOKUP('Données projet'!$B$10,Paramètres!$A$1:$I$89,5,0)</f>
        <v>265.28735999999958</v>
      </c>
      <c r="AK142" s="13">
        <f t="shared" si="143"/>
        <v>63.848105500969893</v>
      </c>
      <c r="AL142" s="20">
        <f t="shared" si="112"/>
        <v>573.24426908085513</v>
      </c>
      <c r="AM142" s="59">
        <f t="shared" si="113"/>
        <v>866.5776024141885</v>
      </c>
      <c r="AN142" s="59">
        <f ca="1">AVERAGE(OFFSET($AM$3,0,0,'Données projet'!$E$10+1,1))-AVERAGE(OFFSET($H$3,0,0,'Données projet'!$E$10+1,1))</f>
        <v>428.8856275972966</v>
      </c>
      <c r="AO142" s="59">
        <f t="shared" si="144"/>
        <v>248.96498044443103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35.152729309748104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4.6008985655279684E-14</v>
      </c>
      <c r="AX142" s="21">
        <f t="shared" si="114"/>
        <v>35.152729309748146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2.8</v>
      </c>
      <c r="BD142" s="12">
        <f>IF('Données projet'!$A$88&gt;35,BD141+BC142-BL141,IF(A142&lt;'Données projet'!$A$88,$BA$205^A142,IF(A142='Données projet'!$A$88,'Données projet'!$B$88,BD141+BC142-BL141)))</f>
        <v>293.19999999999953</v>
      </c>
      <c r="BE142" s="13">
        <f>BD142*VLOOKUP('Données projet'!$B$11,Paramètres!$A$1:$I$89,3,0)*VLOOKUP('Données projet'!$B$11,Paramètres!$A$1:$I$89,5,0)</f>
        <v>246.9916799999996</v>
      </c>
      <c r="BF142" s="13">
        <f t="shared" si="145"/>
        <v>59.94130122078964</v>
      </c>
      <c r="BG142" s="20">
        <f t="shared" si="115"/>
        <v>534.57494229287454</v>
      </c>
      <c r="BH142" s="59">
        <f t="shared" si="116"/>
        <v>827.9082756262078</v>
      </c>
      <c r="BI142" s="59">
        <f ca="1">AVERAGE(OFFSET($BH$3,0,0,'Données projet'!$E$11+1,1))-AVERAGE(OFFSET($H$3,0,0,'Données projet'!$E$11+1,1))</f>
        <v>402.18557752041221</v>
      </c>
      <c r="BJ142" s="59">
        <f t="shared" si="146"/>
        <v>234.67565865251817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32.728403150455115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4.2835952161812127E-14</v>
      </c>
      <c r="BS142" s="22">
        <f t="shared" si="117"/>
        <v>32.728403150455158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-2.8421709430404007E-13</v>
      </c>
      <c r="BZ142" s="13">
        <f>BY142*VLOOKUP('Données projet'!$B$12,Paramètres!$A$1:$I$89,3,0)*VLOOKUP('Données projet'!$B$12,Paramètres!$A$1:$I$89,5,0)</f>
        <v>-2.4829205358400943E-13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383.46266660377637</v>
      </c>
      <c r="CE142" s="59">
        <f t="shared" si="148"/>
        <v>373.1287543230714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72.685632147011674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4.1107015746025116E-17</v>
      </c>
      <c r="CN142" s="22">
        <f t="shared" si="120"/>
        <v>72.685632147011674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1.8</v>
      </c>
      <c r="CT142" s="12">
        <f>IF('Données projet'!$A$140&gt;35,CT141+CS142-DB141,IF(A142&lt;'Données projet'!$A$140,$CQ$205^A142,IF(A142='Données projet'!$A$140,'Données projet'!$B$140,CT141+CS142-DB141)))</f>
        <v>225.19999999999951</v>
      </c>
      <c r="CU142" s="17">
        <f>CT142*VLOOKUP('Données projet'!$B$13,Paramètres!$A$1:$I$89,3,0)*VLOOKUP('Données projet'!$B$13,Paramètres!$A$1:$I$89,5,0)</f>
        <v>256.45775999999944</v>
      </c>
      <c r="CV142" s="13">
        <f t="shared" si="149"/>
        <v>61.966713774190119</v>
      </c>
      <c r="CW142" s="20">
        <f t="shared" si="121"/>
        <v>554.58929182337999</v>
      </c>
      <c r="CX142" s="59">
        <f t="shared" si="122"/>
        <v>847.92262515671337</v>
      </c>
      <c r="CY142" s="59">
        <f ca="1">AVERAGE(OFFSET($CX$3,0,0,'Données projet'!$E$13+1,1))-AVERAGE(OFFSET($H$3,0,0,'Données projet'!$E$13+1,1))</f>
        <v>398.97653653651656</v>
      </c>
      <c r="CZ142" s="59">
        <f t="shared" si="150"/>
        <v>174.32967064896349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24.17313404700878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1.2457149235621367E-12</v>
      </c>
      <c r="DI142" s="22">
        <f t="shared" si="123"/>
        <v>24.173134047010027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2.8</v>
      </c>
      <c r="DO142" s="12">
        <f>IF('Données projet'!$A$166&gt;35,DO141+DN142-DW141,IF(A142&lt;'Données projet'!$A$166,$DL$205^A142,IF(A142='Données projet'!$A$166,'Données projet'!$B$166,DO141+DN142-DW141)))</f>
        <v>293.19999999999953</v>
      </c>
      <c r="DP142" s="17">
        <f>DO142*VLOOKUP('Données projet'!$B$14,Paramètres!$A$1:$I$89,3,0)*VLOOKUP('Données projet'!$B$14,Paramètres!$A$1:$I$89,5,0)</f>
        <v>279.0091199999996</v>
      </c>
      <c r="DQ142" s="13">
        <f t="shared" si="151"/>
        <v>66.75756426714608</v>
      </c>
      <c r="DR142" s="20">
        <f t="shared" si="124"/>
        <v>602.21030843194546</v>
      </c>
      <c r="DS142" s="59">
        <f t="shared" si="125"/>
        <v>895.54364176527884</v>
      </c>
      <c r="DT142" s="59">
        <f ca="1">AVERAGE(OFFSET($DS$3,0,0,'Données projet'!$E$14+1,1))-AVERAGE(OFFSET($H$3,0,0,'Données projet'!$E$14+1,1))</f>
        <v>448.88533925504049</v>
      </c>
      <c r="DU142" s="59">
        <f t="shared" si="152"/>
        <v>259.66733848378163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36.970973929217827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4.8388760775380407E-14</v>
      </c>
      <c r="ED142" s="22">
        <f t="shared" si="126"/>
        <v>36.970973929217877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300.98794489079791</v>
      </c>
      <c r="EP142" s="59">
        <f t="shared" si="154"/>
        <v>444.94404092890767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24.460966458685022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2.8071953862164113E-13</v>
      </c>
      <c r="EY142" s="22">
        <f t="shared" si="129"/>
        <v>24.460966458685302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-2.8421709430404007E-13</v>
      </c>
      <c r="FF142" s="17">
        <f>FE142*VLOOKUP('Données projet'!$B$16,Paramètres!$A$1:$I$89,3,0)*VLOOKUP('Données projet'!$B$16,Paramètres!$A$1:$I$89,5,0)</f>
        <v>-2.3055690689943731E-13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358.75637627589799</v>
      </c>
      <c r="FK142" s="59">
        <f t="shared" si="156"/>
        <v>349.64821164483607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38.885370637189233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6.6332025141533448E-8</v>
      </c>
      <c r="FT142" s="22">
        <f t="shared" si="132"/>
        <v>38.885370703521261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303.49714356858993</v>
      </c>
      <c r="GF142" s="59">
        <f t="shared" si="158"/>
        <v>448.64727935823993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24.688158097620185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2.8332684083794161E-13</v>
      </c>
      <c r="GO142" s="21">
        <f t="shared" si="135"/>
        <v>24.68815809762047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296</v>
      </c>
      <c r="L143" s="12">
        <f>VLOOKUP(A143,'Données projet'!$A$35:$I$55,9,0)</f>
        <v>2.8</v>
      </c>
      <c r="M143" s="12">
        <f t="array" ref="M143">INDEX(L:L,MIN(IF(ISNUMBER(L143:L339),ROW(L143:L339),"")))</f>
        <v>2.8</v>
      </c>
      <c r="N143" s="13">
        <f>IF('Données projet'!$A$36&gt;35,N142+M143-V142,IF(A143&lt;'Données projet'!$A$36,$K$205^A143,IF(A143='Données projet'!$A$36,'Données projet'!$B$36,N142+M143-V142)))</f>
        <v>295.99999999999955</v>
      </c>
      <c r="O143" s="13">
        <f>N143*VLOOKUP('Données projet'!$B$9,Paramètres!$A$1:$I$89,3,0)*VLOOKUP('Données projet'!$B$9,Paramètres!$A$1:$I$89,5,0)</f>
        <v>300.14399999999955</v>
      </c>
      <c r="P143" s="13">
        <f t="shared" si="141"/>
        <v>71.206650563609799</v>
      </c>
      <c r="Q143" s="20">
        <f t="shared" si="108"/>
        <v>646.76904973161959</v>
      </c>
      <c r="R143" s="59">
        <f t="shared" si="109"/>
        <v>940.10238306495285</v>
      </c>
      <c r="S143" s="59">
        <f ca="1">AVERAGE(OFFSET($R$3,0,0,'Données projet'!$E$9+1,1))-AVERAGE(OFFSET($H$3,0,0,'Données projet'!$E$9+1,1))</f>
        <v>475.52010215365254</v>
      </c>
      <c r="T143" s="59">
        <f t="shared" si="142"/>
        <v>273.91893734509262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27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38.622782282535503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3.6459694377648057E-14</v>
      </c>
      <c r="AC143" s="22">
        <f t="shared" si="111"/>
        <v>38.622782282535539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296</v>
      </c>
      <c r="AG143" s="12">
        <f>VLOOKUP(A143,'Données projet'!$A$61:$I$81,9,0)</f>
        <v>2.8</v>
      </c>
      <c r="AH143" s="12">
        <f t="array" ref="AH143">INDEX(AG:AG,MIN(IF(ISNUMBER(AG143:AG339),ROW(AG143:AG339),"")))</f>
        <v>2.8</v>
      </c>
      <c r="AI143" s="13">
        <f>IF('Données projet'!$A$62&gt;35,AI142+AH143-AQ142,IF(A143&lt;'Données projet'!$A$62,$AF$205^A143,IF(A143='Données projet'!$A$62,'Données projet'!$B$62,AI142+AH143-AQ142)))</f>
        <v>295.99999999999955</v>
      </c>
      <c r="AJ143" s="13">
        <f>AI143*VLOOKUP('Données projet'!$B$10,Paramètres!$A$1:$I$89,3,0)*VLOOKUP('Données projet'!$B$10,Paramètres!$A$1:$I$89,5,0)</f>
        <v>267.82079999999956</v>
      </c>
      <c r="AK143" s="13">
        <f t="shared" si="143"/>
        <v>64.386570147897245</v>
      </c>
      <c r="AL143" s="20">
        <f t="shared" si="112"/>
        <v>578.59450300758692</v>
      </c>
      <c r="AM143" s="59">
        <f t="shared" si="113"/>
        <v>871.92783634092029</v>
      </c>
      <c r="AN143" s="59">
        <f ca="1">AVERAGE(OFFSET($AM$3,0,0,'Données projet'!$E$10+1,1))-AVERAGE(OFFSET($H$3,0,0,'Données projet'!$E$10+1,1))</f>
        <v>428.8856275972966</v>
      </c>
      <c r="AO143" s="59">
        <f t="shared" si="144"/>
        <v>248.96498044443103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27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34.463405729031692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3.2533265752362855E-14</v>
      </c>
      <c r="AX143" s="21">
        <f t="shared" si="114"/>
        <v>34.463405729031727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296</v>
      </c>
      <c r="BB143" s="12">
        <f>VLOOKUP(A143,'Données projet'!$A$87:$I$107,9,0)</f>
        <v>2.8</v>
      </c>
      <c r="BC143" s="12">
        <f t="array" ref="BC143">INDEX(BB:BB,MIN(IF(ISNUMBER(BB143:BB339),ROW(BB143:BB339),"")))</f>
        <v>2.8</v>
      </c>
      <c r="BD143" s="12">
        <f>IF('Données projet'!$A$88&gt;35,BD142+BC143-BL142,IF(A143&lt;'Données projet'!$A$88,$BA$205^A143,IF(A143='Données projet'!$A$88,'Données projet'!$B$88,BD142+BC143-BL142)))</f>
        <v>295.99999999999955</v>
      </c>
      <c r="BE143" s="13">
        <f>BD143*VLOOKUP('Données projet'!$B$11,Paramètres!$A$1:$I$89,3,0)*VLOOKUP('Données projet'!$B$11,Paramètres!$A$1:$I$89,5,0)</f>
        <v>249.35039999999967</v>
      </c>
      <c r="BF143" s="13">
        <f t="shared" si="145"/>
        <v>60.446817732908109</v>
      </c>
      <c r="BG143" s="20">
        <f t="shared" si="115"/>
        <v>539.56348755148099</v>
      </c>
      <c r="BH143" s="59">
        <f t="shared" si="116"/>
        <v>832.89682088481436</v>
      </c>
      <c r="BI143" s="59">
        <f ca="1">AVERAGE(OFFSET($BH$3,0,0,'Données projet'!$E$11+1,1))-AVERAGE(OFFSET($H$3,0,0,'Données projet'!$E$11+1,1))</f>
        <v>402.18557752041221</v>
      </c>
      <c r="BJ143" s="59">
        <f t="shared" si="146"/>
        <v>234.67565865251817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27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32.086619127029493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3.0289592252199905E-14</v>
      </c>
      <c r="BS143" s="22">
        <f t="shared" si="117"/>
        <v>32.086619127029522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-2.8421709430404007E-13</v>
      </c>
      <c r="BZ143" s="13">
        <f>BY143*VLOOKUP('Données projet'!$B$12,Paramètres!$A$1:$I$89,3,0)*VLOOKUP('Données projet'!$B$12,Paramètres!$A$1:$I$89,5,0)</f>
        <v>-2.4829205358400943E-13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383.46266660377637</v>
      </c>
      <c r="CE143" s="59">
        <f t="shared" si="148"/>
        <v>373.1287543230714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71.260311234466784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2.9067049588356545E-17</v>
      </c>
      <c r="CN143" s="22">
        <f t="shared" si="120"/>
        <v>71.260311234466784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227</v>
      </c>
      <c r="CR143" s="12">
        <f>VLOOKUP(A143,'Données projet'!$A$139:$I$159,9,0)</f>
        <v>1.8</v>
      </c>
      <c r="CS143" s="12">
        <f t="array" ref="CS143">INDEX(CR:CR,MIN(IF(ISNUMBER(CR143:CR339),ROW(CR143:CR339),"")))</f>
        <v>1.8</v>
      </c>
      <c r="CT143" s="12">
        <f>IF('Données projet'!$A$140&gt;35,CT142+CS143-DB142,IF(A143&lt;'Données projet'!$A$140,$CQ$205^A143,IF(A143='Données projet'!$A$140,'Données projet'!$B$140,CT142+CS143-DB142)))</f>
        <v>226.99999999999952</v>
      </c>
      <c r="CU143" s="17">
        <f>CT143*VLOOKUP('Données projet'!$B$13,Paramètres!$A$1:$I$89,3,0)*VLOOKUP('Données projet'!$B$13,Paramètres!$A$1:$I$89,5,0)</f>
        <v>258.50759999999946</v>
      </c>
      <c r="CV143" s="13">
        <f t="shared" si="149"/>
        <v>62.404152084213457</v>
      </c>
      <c r="CW143" s="20">
        <f t="shared" si="121"/>
        <v>558.92130154667086</v>
      </c>
      <c r="CX143" s="59">
        <f t="shared" si="122"/>
        <v>852.25463488000423</v>
      </c>
      <c r="CY143" s="59">
        <f ca="1">AVERAGE(OFFSET($CX$3,0,0,'Données projet'!$E$13+1,1))-AVERAGE(OFFSET($H$3,0,0,'Données projet'!$E$13+1,1))</f>
        <v>398.97653653651656</v>
      </c>
      <c r="CZ143" s="59">
        <f t="shared" si="150"/>
        <v>174.32967064896349</v>
      </c>
      <c r="DA143" s="15">
        <f>IF(ISNA(VLOOKUP(A143,'Données projet'!$A$139:$I$159,3,0)),0,VLOOKUP(A143,'Données projet'!$A$139:$I$159,3,0))</f>
        <v>12</v>
      </c>
      <c r="DB143" s="15">
        <f>IF(ISNA(VLOOKUP(A143,'Données projet'!$A$139:$I$159,4,0)),0,VLOOKUP(A143,'Données projet'!$A$139:$I$159,4,0))</f>
        <v>17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23.699113632502844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8.8085346987606859E-13</v>
      </c>
      <c r="DI143" s="22">
        <f t="shared" si="123"/>
        <v>23.699113632503725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>
        <f>VLOOKUP(A143,'Données projet'!$A$165:$I$185,2,0)</f>
        <v>296</v>
      </c>
      <c r="DM143" s="12">
        <f>VLOOKUP(A143,'Données projet'!$A$165:$I$185,9,0)</f>
        <v>2.8</v>
      </c>
      <c r="DN143" s="12">
        <f t="array" ref="DN143">INDEX(DM:DM,MIN(IF(ISNUMBER(DM143:DM339),ROW(DM143:DM339),"")))</f>
        <v>2.8</v>
      </c>
      <c r="DO143" s="12">
        <f>IF('Données projet'!$A$166&gt;35,DO142+DN143-DW142,IF(A143&lt;'Données projet'!$A$166,$DL$205^A143,IF(A143='Données projet'!$A$166,'Données projet'!$B$166,DO142+DN143-DW142)))</f>
        <v>295.99999999999955</v>
      </c>
      <c r="DP143" s="17">
        <f>DO143*VLOOKUP('Données projet'!$B$14,Paramètres!$A$1:$I$89,3,0)*VLOOKUP('Données projet'!$B$14,Paramètres!$A$1:$I$89,5,0)</f>
        <v>281.67359999999957</v>
      </c>
      <c r="DQ143" s="13">
        <f t="shared" si="151"/>
        <v>67.320565909728771</v>
      </c>
      <c r="DR143" s="20">
        <f t="shared" si="124"/>
        <v>607.83150562611013</v>
      </c>
      <c r="DS143" s="59">
        <f t="shared" si="125"/>
        <v>901.16483895944339</v>
      </c>
      <c r="DT143" s="59">
        <f ca="1">AVERAGE(OFFSET($DS$3,0,0,'Données projet'!$E$14+1,1))-AVERAGE(OFFSET($H$3,0,0,'Données projet'!$E$14+1,1))</f>
        <v>448.88533925504049</v>
      </c>
      <c r="DU143" s="59">
        <f t="shared" si="152"/>
        <v>259.66733848378163</v>
      </c>
      <c r="DV143" s="15">
        <f>IF(ISNA(VLOOKUP(A143,'Données projet'!$A$165:$I$185,3,0)),0,VLOOKUP(A143,'Données projet'!$A$165:$I$185,3,0))</f>
        <v>13</v>
      </c>
      <c r="DW143" s="15">
        <f>IF(ISNA(VLOOKUP(A143,'Données projet'!$A$165:$I$185,4,0)),0,VLOOKUP(A143,'Données projet'!$A$165:$I$185,4,0))</f>
        <v>27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36.245995680533326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3.4216020877485107E-14</v>
      </c>
      <c r="ED143" s="22">
        <f t="shared" si="126"/>
        <v>36.245995680533362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300.98794489079791</v>
      </c>
      <c r="EP143" s="59">
        <f t="shared" si="154"/>
        <v>444.94404092890767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23.981301826146549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1.9849868937092138E-13</v>
      </c>
      <c r="EY143" s="22">
        <f t="shared" si="129"/>
        <v>23.981301826146748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-2.8421709430404007E-13</v>
      </c>
      <c r="FF143" s="17">
        <f>FE143*VLOOKUP('Données projet'!$B$16,Paramètres!$A$1:$I$89,3,0)*VLOOKUP('Données projet'!$B$16,Paramètres!$A$1:$I$89,5,0)</f>
        <v>-2.3055690689943731E-13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358.75637627589799</v>
      </c>
      <c r="FK143" s="59">
        <f t="shared" si="156"/>
        <v>349.64821164483607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38.122852236728107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4.6903824787414862E-8</v>
      </c>
      <c r="FT143" s="22">
        <f t="shared" si="132"/>
        <v>38.122852283631929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303.49714356858993</v>
      </c>
      <c r="GF143" s="59">
        <f t="shared" si="158"/>
        <v>448.64727935823993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24.204038375615411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2.0034233044867016E-13</v>
      </c>
      <c r="GO143" s="21">
        <f t="shared" si="135"/>
        <v>24.20403837561561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2.2999999999999998</v>
      </c>
      <c r="N144" s="13">
        <f>IF('Données projet'!$A$36&gt;35,N143+M144-V143,IF(A144&lt;'Données projet'!$A$36,$K$205^A144,IF(A144='Données projet'!$A$36,'Données projet'!$B$36,N143+M144-V143)))</f>
        <v>271.29999999999956</v>
      </c>
      <c r="O144" s="13">
        <f>N144*VLOOKUP('Données projet'!$B$9,Paramètres!$A$1:$I$89,3,0)*VLOOKUP('Données projet'!$B$9,Paramètres!$A$1:$I$89,5,0)</f>
        <v>275.09819999999957</v>
      </c>
      <c r="P144" s="13">
        <f t="shared" si="141"/>
        <v>65.930055247913003</v>
      </c>
      <c r="Q144" s="20">
        <f t="shared" si="108"/>
        <v>593.95754455678104</v>
      </c>
      <c r="R144" s="59">
        <f t="shared" si="109"/>
        <v>887.29087789011442</v>
      </c>
      <c r="S144" s="59">
        <f ca="1">AVERAGE(OFFSET($R$3,0,0,'Données projet'!$E$9+1,1))-AVERAGE(OFFSET($H$3,0,0,'Données projet'!$E$9+1,1))</f>
        <v>475.52010215365254</v>
      </c>
      <c r="T144" s="59">
        <f t="shared" si="142"/>
        <v>273.91893734509262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37.865413079546059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2.5780897134423982E-14</v>
      </c>
      <c r="AC144" s="22">
        <f t="shared" si="111"/>
        <v>37.865413079546087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2.2999999999999998</v>
      </c>
      <c r="AI144" s="13">
        <f>IF('Données projet'!$A$62&gt;35,AI143+AH144-AQ143,IF(A144&lt;'Données projet'!$A$62,$AF$205^A144,IF(A144='Données projet'!$A$62,'Données projet'!$B$62,AI143+AH144-AQ143)))</f>
        <v>271.29999999999956</v>
      </c>
      <c r="AJ144" s="13">
        <f>AI144*VLOOKUP('Données projet'!$B$10,Paramètres!$A$1:$I$89,3,0)*VLOOKUP('Données projet'!$B$10,Paramètres!$A$1:$I$89,5,0)</f>
        <v>245.47223999999957</v>
      </c>
      <c r="AK144" s="13">
        <f t="shared" si="143"/>
        <v>59.615360271473158</v>
      </c>
      <c r="AL144" s="20">
        <f t="shared" si="112"/>
        <v>531.36090380614826</v>
      </c>
      <c r="AM144" s="59">
        <f t="shared" si="113"/>
        <v>824.69423713948163</v>
      </c>
      <c r="AN144" s="59">
        <f ca="1">AVERAGE(OFFSET($AM$3,0,0,'Données projet'!$E$10+1,1))-AVERAGE(OFFSET($H$3,0,0,'Données projet'!$E$10+1,1))</f>
        <v>428.8856275972966</v>
      </c>
      <c r="AO144" s="59">
        <f t="shared" si="144"/>
        <v>248.96498044443103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33.787599363287264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2.3004492827639842E-14</v>
      </c>
      <c r="AX144" s="21">
        <f t="shared" si="114"/>
        <v>33.787599363287285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2.2999999999999998</v>
      </c>
      <c r="BD144" s="12">
        <f>IF('Données projet'!$A$88&gt;35,BD143+BC144-BL143,IF(A144&lt;'Données projet'!$A$88,$BA$205^A144,IF(A144='Données projet'!$A$88,'Données projet'!$B$88,BD143+BC144-BL143)))</f>
        <v>271.29999999999956</v>
      </c>
      <c r="BE144" s="13">
        <f>BD144*VLOOKUP('Données projet'!$B$11,Paramètres!$A$1:$I$89,3,0)*VLOOKUP('Données projet'!$B$11,Paramètres!$A$1:$I$89,5,0)</f>
        <v>228.54311999999967</v>
      </c>
      <c r="BF144" s="13">
        <f t="shared" si="145"/>
        <v>55.96755360836805</v>
      </c>
      <c r="BG144" s="20">
        <f t="shared" si="115"/>
        <v>495.52275653457377</v>
      </c>
      <c r="BH144" s="59">
        <f t="shared" si="116"/>
        <v>788.85608986790703</v>
      </c>
      <c r="BI144" s="59">
        <f ca="1">AVERAGE(OFFSET($BH$3,0,0,'Données projet'!$E$11+1,1))-AVERAGE(OFFSET($H$3,0,0,'Données projet'!$E$11+1,1))</f>
        <v>402.18557752041221</v>
      </c>
      <c r="BJ144" s="59">
        <f t="shared" si="146"/>
        <v>234.67565865251817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31.457420096853646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2.1417976080906064E-14</v>
      </c>
      <c r="BS144" s="22">
        <f t="shared" si="117"/>
        <v>31.457420096853667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-2.8421709430404007E-13</v>
      </c>
      <c r="BZ144" s="13">
        <f>BY144*VLOOKUP('Données projet'!$B$12,Paramètres!$A$1:$I$89,3,0)*VLOOKUP('Données projet'!$B$12,Paramètres!$A$1:$I$89,5,0)</f>
        <v>-2.4829205358400943E-13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383.46266660377637</v>
      </c>
      <c r="CE144" s="59">
        <f t="shared" si="148"/>
        <v>373.1287543230714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69.862939995656987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2.0553507873012558E-17</v>
      </c>
      <c r="CN144" s="22">
        <f t="shared" si="120"/>
        <v>69.862939995656987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1.3</v>
      </c>
      <c r="CT144" s="12">
        <f>IF('Données projet'!$A$140&gt;35,CT143+CS144-DB143,IF(A144&lt;'Données projet'!$A$140,$CQ$205^A144,IF(A144='Données projet'!$A$140,'Données projet'!$B$140,CT143+CS144-DB143)))</f>
        <v>211.29999999999953</v>
      </c>
      <c r="CU144" s="17">
        <f>CT144*VLOOKUP('Données projet'!$B$13,Paramètres!$A$1:$I$89,3,0)*VLOOKUP('Données projet'!$B$13,Paramètres!$A$1:$I$89,5,0)</f>
        <v>240.62843999999947</v>
      </c>
      <c r="CV144" s="13">
        <f t="shared" si="149"/>
        <v>58.574721823791677</v>
      </c>
      <c r="CW144" s="20">
        <f t="shared" si="121"/>
        <v>521.1121735097696</v>
      </c>
      <c r="CX144" s="59">
        <f t="shared" si="122"/>
        <v>814.44550684310298</v>
      </c>
      <c r="CY144" s="59">
        <f ca="1">AVERAGE(OFFSET($CX$3,0,0,'Données projet'!$E$13+1,1))-AVERAGE(OFFSET($H$3,0,0,'Données projet'!$E$13+1,1))</f>
        <v>398.97653653651656</v>
      </c>
      <c r="CZ144" s="59">
        <f t="shared" si="150"/>
        <v>174.32967064896349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23.234388469201463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6.2285746178106835E-13</v>
      </c>
      <c r="DI144" s="22">
        <f t="shared" si="123"/>
        <v>23.234388469202084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2.2999999999999998</v>
      </c>
      <c r="DO144" s="12">
        <f>IF('Données projet'!$A$166&gt;35,DO143+DN144-DW143,IF(A144&lt;'Données projet'!$A$166,$DL$205^A144,IF(A144='Données projet'!$A$166,'Données projet'!$B$166,DO143+DN144-DW143)))</f>
        <v>271.29999999999956</v>
      </c>
      <c r="DP144" s="17">
        <f>DO144*VLOOKUP('Données projet'!$B$14,Paramètres!$A$1:$I$89,3,0)*VLOOKUP('Données projet'!$B$14,Paramètres!$A$1:$I$89,5,0)</f>
        <v>258.16907999999961</v>
      </c>
      <c r="DQ144" s="13">
        <f t="shared" si="151"/>
        <v>62.331939427262739</v>
      </c>
      <c r="DR144" s="20">
        <f t="shared" si="124"/>
        <v>558.20594216914844</v>
      </c>
      <c r="DS144" s="59">
        <f t="shared" si="125"/>
        <v>851.53927550248181</v>
      </c>
      <c r="DT144" s="59">
        <f ca="1">AVERAGE(OFFSET($DS$3,0,0,'Données projet'!$E$14+1,1))-AVERAGE(OFFSET($H$3,0,0,'Données projet'!$E$14+1,1))</f>
        <v>448.88533925504049</v>
      </c>
      <c r="DU144" s="59">
        <f t="shared" si="152"/>
        <v>259.66733848378163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35.535233813112463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2.4194380387690203E-14</v>
      </c>
      <c r="ED144" s="22">
        <f t="shared" si="126"/>
        <v>35.535233813112484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300.98794489079791</v>
      </c>
      <c r="EP144" s="59">
        <f t="shared" si="154"/>
        <v>444.94404092890767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23.511043124485617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1.4035976931082057E-13</v>
      </c>
      <c r="EY144" s="22">
        <f t="shared" si="129"/>
        <v>23.511043124485759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-2.8421709430404007E-13</v>
      </c>
      <c r="FF144" s="17">
        <f>FE144*VLOOKUP('Données projet'!$B$16,Paramètres!$A$1:$I$89,3,0)*VLOOKUP('Données projet'!$B$16,Paramètres!$A$1:$I$89,5,0)</f>
        <v>-2.3055690689943731E-13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358.75637627589799</v>
      </c>
      <c r="FK144" s="59">
        <f t="shared" si="156"/>
        <v>349.64821164483607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37.375286357009728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3.3166012570766724E-8</v>
      </c>
      <c r="FT144" s="22">
        <f t="shared" si="132"/>
        <v>37.375286390175738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303.49714356858993</v>
      </c>
      <c r="GF144" s="59">
        <f t="shared" si="158"/>
        <v>448.64727935823993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23.729411946075277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1.4166342041897081E-13</v>
      </c>
      <c r="GO144" s="21">
        <f t="shared" si="135"/>
        <v>23.72941194607542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2.2999999999999998</v>
      </c>
      <c r="N145" s="13">
        <f>IF('Données projet'!$A$36&gt;35,N144+M145-V144,IF(A145&lt;'Données projet'!$A$36,$K$205^A145,IF(A145='Données projet'!$A$36,'Données projet'!$B$36,N144+M145-V144)))</f>
        <v>273.59999999999957</v>
      </c>
      <c r="O145" s="13">
        <f>N145*VLOOKUP('Données projet'!$B$9,Paramètres!$A$1:$I$89,3,0)*VLOOKUP('Données projet'!$B$9,Paramètres!$A$1:$I$89,5,0)</f>
        <v>277.43039999999957</v>
      </c>
      <c r="P145" s="13">
        <f t="shared" si="141"/>
        <v>66.423687500715616</v>
      </c>
      <c r="Q145" s="20">
        <f t="shared" si="108"/>
        <v>598.87920239707898</v>
      </c>
      <c r="R145" s="59">
        <f t="shared" si="109"/>
        <v>892.21253573041236</v>
      </c>
      <c r="S145" s="59">
        <f ca="1">AVERAGE(OFFSET($R$3,0,0,'Données projet'!$E$9+1,1))-AVERAGE(OFFSET($H$3,0,0,'Données projet'!$E$9+1,1))</f>
        <v>475.52010215365254</v>
      </c>
      <c r="T145" s="59">
        <f t="shared" si="142"/>
        <v>273.91893734509262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37.122895424677637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1.8229847188824028E-14</v>
      </c>
      <c r="AC145" s="22">
        <f t="shared" si="111"/>
        <v>37.122895424677658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2.2999999999999998</v>
      </c>
      <c r="AI145" s="13">
        <f>IF('Données projet'!$A$62&gt;35,AI144+AH145-AQ144,IF(A145&lt;'Données projet'!$A$62,$AF$205^A145,IF(A145='Données projet'!$A$62,'Données projet'!$B$62,AI144+AH145-AQ144)))</f>
        <v>273.59999999999957</v>
      </c>
      <c r="AJ145" s="13">
        <f>AI145*VLOOKUP('Données projet'!$B$10,Paramètres!$A$1:$I$89,3,0)*VLOOKUP('Données projet'!$B$10,Paramètres!$A$1:$I$89,5,0)</f>
        <v>247.5532799999996</v>
      </c>
      <c r="AK145" s="13">
        <f t="shared" si="143"/>
        <v>60.061713068870198</v>
      </c>
      <c r="AL145" s="20">
        <f t="shared" si="112"/>
        <v>535.76277959494826</v>
      </c>
      <c r="AM145" s="59">
        <f t="shared" si="113"/>
        <v>829.09611292828163</v>
      </c>
      <c r="AN145" s="59">
        <f ca="1">AVERAGE(OFFSET($AM$3,0,0,'Données projet'!$E$10+1,1))-AVERAGE(OFFSET($H$3,0,0,'Données projet'!$E$10+1,1))</f>
        <v>428.8856275972966</v>
      </c>
      <c r="AO145" s="59">
        <f t="shared" si="144"/>
        <v>248.96498044443103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33.125045148173903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1.6266632876181427E-14</v>
      </c>
      <c r="AX145" s="21">
        <f t="shared" si="114"/>
        <v>33.125045148173918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2.2999999999999998</v>
      </c>
      <c r="BD145" s="12">
        <f>IF('Données projet'!$A$88&gt;35,BD144+BC145-BL144,IF(A145&lt;'Données projet'!$A$88,$BA$205^A145,IF(A145='Données projet'!$A$88,'Données projet'!$B$88,BD144+BC145-BL144)))</f>
        <v>273.59999999999957</v>
      </c>
      <c r="BE145" s="13">
        <f>BD145*VLOOKUP('Données projet'!$B$11,Paramètres!$A$1:$I$89,3,0)*VLOOKUP('Données projet'!$B$11,Paramètres!$A$1:$I$89,5,0)</f>
        <v>230.48063999999965</v>
      </c>
      <c r="BF145" s="13">
        <f t="shared" si="145"/>
        <v>56.386594506599693</v>
      </c>
      <c r="BG145" s="20">
        <f t="shared" si="115"/>
        <v>499.62710009899382</v>
      </c>
      <c r="BH145" s="59">
        <f t="shared" si="116"/>
        <v>792.96043343232714</v>
      </c>
      <c r="BI145" s="59">
        <f ca="1">AVERAGE(OFFSET($BH$3,0,0,'Données projet'!$E$11+1,1))-AVERAGE(OFFSET($H$3,0,0,'Données projet'!$E$11+1,1))</f>
        <v>402.18557752041221</v>
      </c>
      <c r="BJ145" s="59">
        <f t="shared" si="146"/>
        <v>234.67565865251817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30.840559275886033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1.5144796126099952E-14</v>
      </c>
      <c r="BS145" s="22">
        <f t="shared" si="117"/>
        <v>30.840559275886047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-2.8421709430404007E-13</v>
      </c>
      <c r="BZ145" s="13">
        <f>BY145*VLOOKUP('Données projet'!$B$12,Paramètres!$A$1:$I$89,3,0)*VLOOKUP('Données projet'!$B$12,Paramètres!$A$1:$I$89,5,0)</f>
        <v>-2.4829205358400943E-13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383.46266660377637</v>
      </c>
      <c r="CE145" s="59">
        <f t="shared" si="148"/>
        <v>373.1287543230714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68.492970354527941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1.4533524794178273E-17</v>
      </c>
      <c r="CN145" s="22">
        <f t="shared" si="120"/>
        <v>68.492970354527941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1.3</v>
      </c>
      <c r="CT145" s="12">
        <f>IF('Données projet'!$A$140&gt;35,CT144+CS145-DB144,IF(A145&lt;'Données projet'!$A$140,$CQ$205^A145,IF(A145='Données projet'!$A$140,'Données projet'!$B$140,CT144+CS145-DB144)))</f>
        <v>212.59999999999954</v>
      </c>
      <c r="CU145" s="17">
        <f>CT145*VLOOKUP('Données projet'!$B$13,Paramètres!$A$1:$I$89,3,0)*VLOOKUP('Données projet'!$B$13,Paramètres!$A$1:$I$89,5,0)</f>
        <v>242.10887999999949</v>
      </c>
      <c r="CV145" s="13">
        <f t="shared" si="149"/>
        <v>58.89303500061623</v>
      </c>
      <c r="CW145" s="20">
        <f t="shared" si="121"/>
        <v>524.24500195940573</v>
      </c>
      <c r="CX145" s="59">
        <f t="shared" si="122"/>
        <v>817.57833529273898</v>
      </c>
      <c r="CY145" s="59">
        <f ca="1">AVERAGE(OFFSET($CX$3,0,0,'Données projet'!$E$13+1,1))-AVERAGE(OFFSET($H$3,0,0,'Données projet'!$E$13+1,1))</f>
        <v>398.97653653651656</v>
      </c>
      <c r="CZ145" s="59">
        <f t="shared" si="150"/>
        <v>174.32967064896349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22.778776282898061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4.4042673493803429E-13</v>
      </c>
      <c r="DI145" s="22">
        <f t="shared" si="123"/>
        <v>22.778776282898502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2.2999999999999998</v>
      </c>
      <c r="DO145" s="12">
        <f>IF('Données projet'!$A$166&gt;35,DO144+DN145-DW144,IF(A145&lt;'Données projet'!$A$166,$DL$205^A145,IF(A145='Données projet'!$A$166,'Données projet'!$B$166,DO144+DN145-DW144)))</f>
        <v>273.59999999999957</v>
      </c>
      <c r="DP145" s="17">
        <f>DO145*VLOOKUP('Données projet'!$B$14,Paramètres!$A$1:$I$89,3,0)*VLOOKUP('Données projet'!$B$14,Paramètres!$A$1:$I$89,5,0)</f>
        <v>260.35775999999959</v>
      </c>
      <c r="DQ145" s="13">
        <f t="shared" si="151"/>
        <v>62.798631826735694</v>
      </c>
      <c r="DR145" s="20">
        <f t="shared" si="124"/>
        <v>562.83071576489726</v>
      </c>
      <c r="DS145" s="59">
        <f t="shared" si="125"/>
        <v>856.16404909823063</v>
      </c>
      <c r="DT145" s="59">
        <f ca="1">AVERAGE(OFFSET($DS$3,0,0,'Données projet'!$E$14+1,1))-AVERAGE(OFFSET($H$3,0,0,'Données projet'!$E$14+1,1))</f>
        <v>448.88533925504049</v>
      </c>
      <c r="DU145" s="59">
        <f t="shared" si="152"/>
        <v>259.66733848378163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34.838409552389791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1.7108010438742553E-14</v>
      </c>
      <c r="ED145" s="22">
        <f t="shared" si="126"/>
        <v>34.838409552389805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300.98794489079791</v>
      </c>
      <c r="EP145" s="59">
        <f t="shared" si="154"/>
        <v>444.94404092890767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23.050005909134772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9.9249344685460689E-14</v>
      </c>
      <c r="EY145" s="22">
        <f t="shared" si="129"/>
        <v>23.050005909134871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-2.8421709430404007E-13</v>
      </c>
      <c r="FF145" s="17">
        <f>FE145*VLOOKUP('Données projet'!$B$16,Paramètres!$A$1:$I$89,3,0)*VLOOKUP('Données projet'!$B$16,Paramètres!$A$1:$I$89,5,0)</f>
        <v>-2.3055690689943731E-13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358.75637627589799</v>
      </c>
      <c r="FK145" s="59">
        <f t="shared" si="156"/>
        <v>349.64821164483607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36.642379788222463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2.3451912393707431E-8</v>
      </c>
      <c r="FT145" s="22">
        <f t="shared" si="132"/>
        <v>36.642379811674374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303.49714356858993</v>
      </c>
      <c r="GF145" s="59">
        <f t="shared" si="158"/>
        <v>448.64727935823993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23.264092651324887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1.0017116522433508E-13</v>
      </c>
      <c r="GO145" s="21">
        <f t="shared" si="135"/>
        <v>23.264092651324987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2.2999999999999998</v>
      </c>
      <c r="N146" s="13">
        <f>IF('Données projet'!$A$36&gt;35,N145+M146-V145,IF(A146&lt;'Données projet'!$A$36,$K$205^A146,IF(A146='Données projet'!$A$36,'Données projet'!$B$36,N145+M146-V145)))</f>
        <v>275.89999999999958</v>
      </c>
      <c r="O146" s="13">
        <f>N146*VLOOKUP('Données projet'!$B$9,Paramètres!$A$1:$I$89,3,0)*VLOOKUP('Données projet'!$B$9,Paramètres!$A$1:$I$89,5,0)</f>
        <v>279.76259999999957</v>
      </c>
      <c r="P146" s="13">
        <f t="shared" si="141"/>
        <v>66.916836960258578</v>
      </c>
      <c r="Q146" s="20">
        <f t="shared" si="108"/>
        <v>603.80001937244958</v>
      </c>
      <c r="R146" s="59">
        <f t="shared" si="109"/>
        <v>897.13335270578295</v>
      </c>
      <c r="S146" s="59">
        <f ca="1">AVERAGE(OFFSET($R$3,0,0,'Données projet'!$E$9+1,1))-AVERAGE(OFFSET($H$3,0,0,'Données projet'!$E$9+1,1))</f>
        <v>475.52010215365254</v>
      </c>
      <c r="T146" s="59">
        <f t="shared" si="142"/>
        <v>273.91893734509262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36.394938088130132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1.2890448567211991E-14</v>
      </c>
      <c r="AC146" s="22">
        <f t="shared" si="111"/>
        <v>36.394938088130147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2.2999999999999998</v>
      </c>
      <c r="AI146" s="13">
        <f>IF('Données projet'!$A$62&gt;35,AI145+AH146-AQ145,IF(A146&lt;'Données projet'!$A$62,$AF$205^A146,IF(A146='Données projet'!$A$62,'Données projet'!$B$62,AI145+AH146-AQ145)))</f>
        <v>275.89999999999958</v>
      </c>
      <c r="AJ146" s="13">
        <f>AI146*VLOOKUP('Données projet'!$B$10,Paramètres!$A$1:$I$89,3,0)*VLOOKUP('Données projet'!$B$10,Paramètres!$A$1:$I$89,5,0)</f>
        <v>249.6343199999996</v>
      </c>
      <c r="AK146" s="13">
        <f t="shared" si="143"/>
        <v>60.507629314318308</v>
      </c>
      <c r="AL146" s="20">
        <f t="shared" si="112"/>
        <v>540.16389505577035</v>
      </c>
      <c r="AM146" s="59">
        <f t="shared" si="113"/>
        <v>833.49722838910361</v>
      </c>
      <c r="AN146" s="59">
        <f ca="1">AVERAGE(OFFSET($AM$3,0,0,'Données projet'!$E$10+1,1))-AVERAGE(OFFSET($H$3,0,0,'Données projet'!$E$10+1,1))</f>
        <v>428.8856275972966</v>
      </c>
      <c r="AO146" s="59">
        <f t="shared" si="144"/>
        <v>248.96498044443103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32.475483217100745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1.1502246413819921E-14</v>
      </c>
      <c r="AX146" s="21">
        <f t="shared" si="114"/>
        <v>32.475483217100759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2.2999999999999998</v>
      </c>
      <c r="BD146" s="12">
        <f>IF('Données projet'!$A$88&gt;35,BD145+BC146-BL145,IF(A146&lt;'Données projet'!$A$88,$BA$205^A146,IF(A146='Données projet'!$A$88,'Données projet'!$B$88,BD145+BC146-BL145)))</f>
        <v>275.89999999999958</v>
      </c>
      <c r="BE146" s="13">
        <f>BD146*VLOOKUP('Données projet'!$B$11,Paramètres!$A$1:$I$89,3,0)*VLOOKUP('Données projet'!$B$11,Paramètres!$A$1:$I$89,5,0)</f>
        <v>232.41815999999969</v>
      </c>
      <c r="BF146" s="13">
        <f t="shared" si="145"/>
        <v>56.805225565077158</v>
      </c>
      <c r="BG146" s="20">
        <f t="shared" si="115"/>
        <v>503.73072985917548</v>
      </c>
      <c r="BH146" s="59">
        <f t="shared" si="116"/>
        <v>797.0640631925088</v>
      </c>
      <c r="BI146" s="59">
        <f ca="1">AVERAGE(OFFSET($BH$3,0,0,'Données projet'!$E$11+1,1))-AVERAGE(OFFSET($H$3,0,0,'Données projet'!$E$11+1,1))</f>
        <v>402.18557752041221</v>
      </c>
      <c r="BJ146" s="59">
        <f t="shared" si="146"/>
        <v>234.67565865251817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30.235794719369647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1.0708988040453032E-14</v>
      </c>
      <c r="BS146" s="22">
        <f t="shared" si="117"/>
        <v>30.235794719369657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-2.8421709430404007E-13</v>
      </c>
      <c r="BZ146" s="13">
        <f>BY146*VLOOKUP('Données projet'!$B$12,Paramètres!$A$1:$I$89,3,0)*VLOOKUP('Données projet'!$B$12,Paramètres!$A$1:$I$89,5,0)</f>
        <v>-2.4829205358400943E-13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383.46266660377637</v>
      </c>
      <c r="CE146" s="59">
        <f t="shared" si="148"/>
        <v>373.1287543230714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67.149864982462475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1.0276753936506279E-17</v>
      </c>
      <c r="CN146" s="22">
        <f t="shared" si="120"/>
        <v>67.149864982462475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1.3</v>
      </c>
      <c r="CT146" s="12">
        <f>IF('Données projet'!$A$140&gt;35,CT145+CS146-DB145,IF(A146&lt;'Données projet'!$A$140,$CQ$205^A146,IF(A146='Données projet'!$A$140,'Données projet'!$B$140,CT145+CS146-DB145)))</f>
        <v>213.89999999999955</v>
      </c>
      <c r="CU146" s="17">
        <f>CT146*VLOOKUP('Données projet'!$B$13,Paramètres!$A$1:$I$89,3,0)*VLOOKUP('Données projet'!$B$13,Paramètres!$A$1:$I$89,5,0)</f>
        <v>243.5893199999995</v>
      </c>
      <c r="CV146" s="13">
        <f t="shared" si="149"/>
        <v>59.211121694234286</v>
      </c>
      <c r="CW146" s="20">
        <f t="shared" si="121"/>
        <v>527.37743595079053</v>
      </c>
      <c r="CX146" s="59">
        <f t="shared" si="122"/>
        <v>820.7107692841239</v>
      </c>
      <c r="CY146" s="59">
        <f ca="1">AVERAGE(OFFSET($CX$3,0,0,'Données projet'!$E$13+1,1))-AVERAGE(OFFSET($H$3,0,0,'Données projet'!$E$13+1,1))</f>
        <v>398.97653653651656</v>
      </c>
      <c r="CZ146" s="59">
        <f t="shared" si="150"/>
        <v>174.32967064896349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22.332098373672075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3.1142873089053418E-13</v>
      </c>
      <c r="DI146" s="22">
        <f t="shared" si="123"/>
        <v>22.332098373672387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2.2999999999999998</v>
      </c>
      <c r="DO146" s="12">
        <f>IF('Données projet'!$A$166&gt;35,DO145+DN146-DW145,IF(A146&lt;'Données projet'!$A$166,$DL$205^A146,IF(A146='Données projet'!$A$166,'Données projet'!$B$166,DO145+DN146-DW145)))</f>
        <v>275.89999999999958</v>
      </c>
      <c r="DP146" s="17">
        <f>DO146*VLOOKUP('Données projet'!$B$14,Paramètres!$A$1:$I$89,3,0)*VLOOKUP('Données projet'!$B$14,Paramètres!$A$1:$I$89,5,0)</f>
        <v>262.54643999999962</v>
      </c>
      <c r="DQ146" s="13">
        <f t="shared" si="151"/>
        <v>63.264867781267213</v>
      </c>
      <c r="DR146" s="20">
        <f t="shared" si="124"/>
        <v>567.45469438570626</v>
      </c>
      <c r="DS146" s="59">
        <f t="shared" si="125"/>
        <v>860.78802771903952</v>
      </c>
      <c r="DT146" s="59">
        <f ca="1">AVERAGE(OFFSET($DS$3,0,0,'Données projet'!$E$14+1,1))-AVERAGE(OFFSET($H$3,0,0,'Données projet'!$E$14+1,1))</f>
        <v>448.88533925504049</v>
      </c>
      <c r="DU146" s="59">
        <f t="shared" si="152"/>
        <v>259.66733848378163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34.155249590399059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1.2097190193845102E-14</v>
      </c>
      <c r="ED146" s="22">
        <f t="shared" si="126"/>
        <v>34.155249590399073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300.98794489079791</v>
      </c>
      <c r="EP146" s="59">
        <f t="shared" si="154"/>
        <v>444.94404092890767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22.598009352372021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7.0179884655410283E-14</v>
      </c>
      <c r="EY146" s="22">
        <f t="shared" si="129"/>
        <v>22.598009352372092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-2.8421709430404007E-13</v>
      </c>
      <c r="FF146" s="17">
        <f>FE146*VLOOKUP('Données projet'!$B$16,Paramètres!$A$1:$I$89,3,0)*VLOOKUP('Données projet'!$B$16,Paramètres!$A$1:$I$89,5,0)</f>
        <v>-2.3055690689943731E-13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358.75637627589799</v>
      </c>
      <c r="FK146" s="59">
        <f t="shared" si="156"/>
        <v>349.64821164483607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35.923845070220246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1.6583006285383362E-8</v>
      </c>
      <c r="FT146" s="22">
        <f t="shared" si="132"/>
        <v>35.923845086803254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303.49714356858993</v>
      </c>
      <c r="GF146" s="59">
        <f t="shared" si="158"/>
        <v>448.64727935823993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22.807897984127809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7.0831710209485403E-14</v>
      </c>
      <c r="GO146" s="21">
        <f t="shared" si="135"/>
        <v>22.80789798412788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2.2999999999999998</v>
      </c>
      <c r="N147" s="13">
        <f>IF('Données projet'!$A$36&gt;35,N146+M147-V146,IF(A147&lt;'Données projet'!$A$36,$K$205^A147,IF(A147='Données projet'!$A$36,'Données projet'!$B$36,N146+M147-V146)))</f>
        <v>278.19999999999959</v>
      </c>
      <c r="O147" s="13">
        <f>N147*VLOOKUP('Données projet'!$B$9,Paramètres!$A$1:$I$89,3,0)*VLOOKUP('Données projet'!$B$9,Paramètres!$A$1:$I$89,5,0)</f>
        <v>282.09479999999957</v>
      </c>
      <c r="P147" s="13">
        <f t="shared" si="141"/>
        <v>67.409508117681739</v>
      </c>
      <c r="Q147" s="20">
        <f t="shared" si="108"/>
        <v>608.72000330496166</v>
      </c>
      <c r="R147" s="59">
        <f t="shared" si="109"/>
        <v>902.05333663829492</v>
      </c>
      <c r="S147" s="59">
        <f ca="1">AVERAGE(OFFSET($R$3,0,0,'Données projet'!$E$9+1,1))-AVERAGE(OFFSET($H$3,0,0,'Données projet'!$E$9+1,1))</f>
        <v>475.52010215365254</v>
      </c>
      <c r="T147" s="59">
        <f t="shared" si="142"/>
        <v>273.91893734509262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35.68125555094219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9.1149235944120142E-15</v>
      </c>
      <c r="AC147" s="22">
        <f t="shared" si="111"/>
        <v>35.681255550942197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2.2999999999999998</v>
      </c>
      <c r="AI147" s="13">
        <f>IF('Données projet'!$A$62&gt;35,AI146+AH147-AQ146,IF(A147&lt;'Données projet'!$A$62,$AF$205^A147,IF(A147='Données projet'!$A$62,'Données projet'!$B$62,AI146+AH147-AQ146)))</f>
        <v>278.19999999999959</v>
      </c>
      <c r="AJ147" s="13">
        <f>AI147*VLOOKUP('Données projet'!$B$10,Paramètres!$A$1:$I$89,3,0)*VLOOKUP('Données projet'!$B$10,Paramètres!$A$1:$I$89,5,0)</f>
        <v>251.71535999999961</v>
      </c>
      <c r="AK147" s="13">
        <f t="shared" si="143"/>
        <v>60.953113068801763</v>
      </c>
      <c r="AL147" s="20">
        <f t="shared" si="112"/>
        <v>544.56425726149564</v>
      </c>
      <c r="AM147" s="59">
        <f t="shared" si="113"/>
        <v>837.8975905948289</v>
      </c>
      <c r="AN147" s="59">
        <f ca="1">AVERAGE(OFFSET($AM$3,0,0,'Données projet'!$E$10+1,1))-AVERAGE(OFFSET($H$3,0,0,'Données projet'!$E$10+1,1))</f>
        <v>428.8856275972966</v>
      </c>
      <c r="AO147" s="59">
        <f t="shared" si="144"/>
        <v>248.96498044443103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31.838658799302276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8.1333164380907137E-15</v>
      </c>
      <c r="AX147" s="21">
        <f t="shared" si="114"/>
        <v>31.838658799302284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2.2999999999999998</v>
      </c>
      <c r="BD147" s="12">
        <f>IF('Données projet'!$A$88&gt;35,BD146+BC147-BL146,IF(A147&lt;'Données projet'!$A$88,$BA$205^A147,IF(A147='Données projet'!$A$88,'Données projet'!$B$88,BD146+BC147-BL146)))</f>
        <v>278.19999999999959</v>
      </c>
      <c r="BE147" s="13">
        <f>BD147*VLOOKUP('Données projet'!$B$11,Paramètres!$A$1:$I$89,3,0)*VLOOKUP('Données projet'!$B$11,Paramètres!$A$1:$I$89,5,0)</f>
        <v>234.35567999999967</v>
      </c>
      <c r="BF147" s="13">
        <f t="shared" si="145"/>
        <v>57.223450596296793</v>
      </c>
      <c r="BG147" s="20">
        <f t="shared" si="115"/>
        <v>507.83365245521628</v>
      </c>
      <c r="BH147" s="59">
        <f t="shared" si="116"/>
        <v>801.1669857885496</v>
      </c>
      <c r="BI147" s="59">
        <f ca="1">AVERAGE(OFFSET($BH$3,0,0,'Données projet'!$E$11+1,1))-AVERAGE(OFFSET($H$3,0,0,'Données projet'!$E$11+1,1))</f>
        <v>402.18557752041221</v>
      </c>
      <c r="BJ147" s="59">
        <f t="shared" si="146"/>
        <v>234.67565865251817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29.642889226936589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7.5723980630499762E-15</v>
      </c>
      <c r="BS147" s="22">
        <f t="shared" si="117"/>
        <v>29.642889226936596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-2.8421709430404007E-13</v>
      </c>
      <c r="BZ147" s="13">
        <f>BY147*VLOOKUP('Données projet'!$B$12,Paramètres!$A$1:$I$89,3,0)*VLOOKUP('Données projet'!$B$12,Paramètres!$A$1:$I$89,5,0)</f>
        <v>-2.4829205358400943E-13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383.46266660377637</v>
      </c>
      <c r="CE147" s="59">
        <f t="shared" si="148"/>
        <v>373.1287543230714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65.833097087529822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7.2667623970891363E-18</v>
      </c>
      <c r="CN147" s="22">
        <f t="shared" si="120"/>
        <v>65.833097087529822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1.3</v>
      </c>
      <c r="CT147" s="12">
        <f>IF('Données projet'!$A$140&gt;35,CT146+CS147-DB146,IF(A147&lt;'Données projet'!$A$140,$CQ$205^A147,IF(A147='Données projet'!$A$140,'Données projet'!$B$140,CT146+CS147-DB146)))</f>
        <v>215.19999999999956</v>
      </c>
      <c r="CU147" s="17">
        <f>CT147*VLOOKUP('Données projet'!$B$13,Paramètres!$A$1:$I$89,3,0)*VLOOKUP('Données projet'!$B$13,Paramètres!$A$1:$I$89,5,0)</f>
        <v>245.06975999999949</v>
      </c>
      <c r="CV147" s="13">
        <f t="shared" si="149"/>
        <v>59.528983440819005</v>
      </c>
      <c r="CW147" s="20">
        <f t="shared" si="121"/>
        <v>530.50947815942561</v>
      </c>
      <c r="CX147" s="59">
        <f t="shared" si="122"/>
        <v>823.84281149275898</v>
      </c>
      <c r="CY147" s="59">
        <f ca="1">AVERAGE(OFFSET($CX$3,0,0,'Données projet'!$E$13+1,1))-AVERAGE(OFFSET($H$3,0,0,'Données projet'!$E$13+1,1))</f>
        <v>398.97653653651656</v>
      </c>
      <c r="CZ147" s="59">
        <f t="shared" si="150"/>
        <v>174.32967064896349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21.894179545799389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2.2021336746901715E-13</v>
      </c>
      <c r="DI147" s="22">
        <f t="shared" si="123"/>
        <v>21.894179545799609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2.2999999999999998</v>
      </c>
      <c r="DO147" s="12">
        <f>IF('Données projet'!$A$166&gt;35,DO146+DN147-DW146,IF(A147&lt;'Données projet'!$A$166,$DL$205^A147,IF(A147='Données projet'!$A$166,'Données projet'!$B$166,DO146+DN147-DW146)))</f>
        <v>278.19999999999959</v>
      </c>
      <c r="DP147" s="17">
        <f>DO147*VLOOKUP('Données projet'!$B$14,Paramètres!$A$1:$I$89,3,0)*VLOOKUP('Données projet'!$B$14,Paramètres!$A$1:$I$89,5,0)</f>
        <v>264.7351199999996</v>
      </c>
      <c r="DQ147" s="13">
        <f t="shared" si="151"/>
        <v>63.730651536893966</v>
      </c>
      <c r="DR147" s="20">
        <f t="shared" si="124"/>
        <v>572.07788542675621</v>
      </c>
      <c r="DS147" s="59">
        <f t="shared" si="125"/>
        <v>865.41121876008947</v>
      </c>
      <c r="DT147" s="59">
        <f ca="1">AVERAGE(OFFSET($DS$3,0,0,'Données projet'!$E$14+1,1))-AVERAGE(OFFSET($H$3,0,0,'Données projet'!$E$14+1,1))</f>
        <v>448.88533925504049</v>
      </c>
      <c r="DU147" s="59">
        <f t="shared" si="152"/>
        <v>259.66733848378163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33.485485978576534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8.5540052193712767E-15</v>
      </c>
      <c r="ED147" s="22">
        <f t="shared" si="126"/>
        <v>33.485485978576541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300.98794489079791</v>
      </c>
      <c r="EP147" s="59">
        <f t="shared" si="154"/>
        <v>444.94404092890767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22.154876172396712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4.9624672342730344E-14</v>
      </c>
      <c r="EY147" s="22">
        <f t="shared" si="129"/>
        <v>22.154876172396762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-2.8421709430404007E-13</v>
      </c>
      <c r="FF147" s="17">
        <f>FE147*VLOOKUP('Données projet'!$B$16,Paramètres!$A$1:$I$89,3,0)*VLOOKUP('Données projet'!$B$16,Paramètres!$A$1:$I$89,5,0)</f>
        <v>-2.3055690689943731E-13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358.75637627589799</v>
      </c>
      <c r="FK147" s="59">
        <f t="shared" si="156"/>
        <v>349.64821164483607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35.219400379775152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1.1725956196853715E-8</v>
      </c>
      <c r="FT147" s="22">
        <f t="shared" si="132"/>
        <v>35.219400391501111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303.49714356858993</v>
      </c>
      <c r="GF147" s="59">
        <f t="shared" si="158"/>
        <v>448.64727935823993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22.360649016103192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5.008558261216754E-14</v>
      </c>
      <c r="GO147" s="21">
        <f t="shared" si="135"/>
        <v>22.360649016103242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2.2999999999999998</v>
      </c>
      <c r="N148" s="13">
        <f>IF('Données projet'!$A$36&gt;35,N147+M148-V147,IF(A148&lt;'Données projet'!$A$36,$K$205^A148,IF(A148='Données projet'!$A$36,'Données projet'!$B$36,N147+M148-V147)))</f>
        <v>280.4999999999996</v>
      </c>
      <c r="O148" s="13">
        <f>N148*VLOOKUP('Données projet'!$B$9,Paramètres!$A$1:$I$89,3,0)*VLOOKUP('Données projet'!$B$9,Paramètres!$A$1:$I$89,5,0)</f>
        <v>284.42699999999962</v>
      </c>
      <c r="P148" s="13">
        <f t="shared" si="141"/>
        <v>67.901705385577444</v>
      </c>
      <c r="Q148" s="20">
        <f t="shared" si="108"/>
        <v>613.63916187987991</v>
      </c>
      <c r="R148" s="59">
        <f t="shared" si="109"/>
        <v>906.97249521321328</v>
      </c>
      <c r="S148" s="59">
        <f ca="1">AVERAGE(OFFSET($R$3,0,0,'Données projet'!$E$9+1,1))-AVERAGE(OFFSET($H$3,0,0,'Données projet'!$E$9+1,1))</f>
        <v>475.52010215365254</v>
      </c>
      <c r="T148" s="59">
        <f t="shared" si="142"/>
        <v>273.91893734509262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34.981567893005142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6.4452242836059955E-15</v>
      </c>
      <c r="AC148" s="22">
        <f t="shared" si="111"/>
        <v>34.981567893005149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2.2999999999999998</v>
      </c>
      <c r="AI148" s="13">
        <f>IF('Données projet'!$A$62&gt;35,AI147+AH148-AQ147,IF(A148&lt;'Données projet'!$A$62,$AF$205^A148,IF(A148='Données projet'!$A$62,'Données projet'!$B$62,AI147+AH148-AQ147)))</f>
        <v>280.4999999999996</v>
      </c>
      <c r="AJ148" s="13">
        <f>AI148*VLOOKUP('Données projet'!$B$10,Paramètres!$A$1:$I$89,3,0)*VLOOKUP('Données projet'!$B$10,Paramètres!$A$1:$I$89,5,0)</f>
        <v>253.79639999999966</v>
      </c>
      <c r="AK148" s="13">
        <f t="shared" si="143"/>
        <v>61.398168322280654</v>
      </c>
      <c r="AL148" s="20">
        <f t="shared" si="112"/>
        <v>548.96387316130483</v>
      </c>
      <c r="AM148" s="59">
        <f t="shared" si="113"/>
        <v>842.2972064946382</v>
      </c>
      <c r="AN148" s="59">
        <f ca="1">AVERAGE(OFFSET($AM$3,0,0,'Données projet'!$E$10+1,1))-AVERAGE(OFFSET($H$3,0,0,'Données projet'!$E$10+1,1))</f>
        <v>428.8856275972966</v>
      </c>
      <c r="AO148" s="59">
        <f t="shared" si="144"/>
        <v>248.96498044443103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31.214322119912293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5.7511232069099605E-15</v>
      </c>
      <c r="AX148" s="21">
        <f t="shared" si="114"/>
        <v>31.2143221199123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2.2999999999999998</v>
      </c>
      <c r="BD148" s="12">
        <f>IF('Données projet'!$A$88&gt;35,BD147+BC148-BL147,IF(A148&lt;'Données projet'!$A$88,$BA$205^A148,IF(A148='Données projet'!$A$88,'Données projet'!$B$88,BD147+BC148-BL147)))</f>
        <v>280.4999999999996</v>
      </c>
      <c r="BE148" s="13">
        <f>BD148*VLOOKUP('Données projet'!$B$11,Paramètres!$A$1:$I$89,3,0)*VLOOKUP('Données projet'!$B$11,Paramètres!$A$1:$I$89,5,0)</f>
        <v>236.2931999999997</v>
      </c>
      <c r="BF148" s="13">
        <f t="shared" si="145"/>
        <v>57.641273346077064</v>
      </c>
      <c r="BG148" s="20">
        <f t="shared" si="115"/>
        <v>511.93587441108366</v>
      </c>
      <c r="BH148" s="59">
        <f t="shared" si="116"/>
        <v>805.26920774441692</v>
      </c>
      <c r="BI148" s="59">
        <f ca="1">AVERAGE(OFFSET($BH$3,0,0,'Données projet'!$E$11+1,1))-AVERAGE(OFFSET($H$3,0,0,'Données projet'!$E$11+1,1))</f>
        <v>402.18557752041221</v>
      </c>
      <c r="BJ148" s="59">
        <f t="shared" si="146"/>
        <v>234.67565865251817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29.061610249573501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5.3544940202265159E-15</v>
      </c>
      <c r="BS148" s="22">
        <f t="shared" si="117"/>
        <v>29.061610249573508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-2.8421709430404007E-13</v>
      </c>
      <c r="BZ148" s="13">
        <f>BY148*VLOOKUP('Données projet'!$B$12,Paramètres!$A$1:$I$89,3,0)*VLOOKUP('Données projet'!$B$12,Paramètres!$A$1:$I$89,5,0)</f>
        <v>-2.4829205358400943E-13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383.46266660377637</v>
      </c>
      <c r="CE148" s="59">
        <f t="shared" si="148"/>
        <v>373.1287543230714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64.542150207867692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5.1383769682531395E-18</v>
      </c>
      <c r="CN148" s="22">
        <f t="shared" si="120"/>
        <v>64.542150207867692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1.3</v>
      </c>
      <c r="CT148" s="12">
        <f>IF('Données projet'!$A$140&gt;35,CT147+CS148-DB147,IF(A148&lt;'Données projet'!$A$140,$CQ$205^A148,IF(A148='Données projet'!$A$140,'Données projet'!$B$140,CT147+CS148-DB147)))</f>
        <v>216.49999999999957</v>
      </c>
      <c r="CU148" s="17">
        <f>CT148*VLOOKUP('Données projet'!$B$13,Paramètres!$A$1:$I$89,3,0)*VLOOKUP('Données projet'!$B$13,Paramètres!$A$1:$I$89,5,0)</f>
        <v>246.55019999999951</v>
      </c>
      <c r="CV148" s="13">
        <f t="shared" si="149"/>
        <v>59.846621756910125</v>
      </c>
      <c r="CW148" s="20">
        <f t="shared" si="121"/>
        <v>533.64113122661763</v>
      </c>
      <c r="CX148" s="59">
        <f t="shared" si="122"/>
        <v>826.974464559951</v>
      </c>
      <c r="CY148" s="59">
        <f ca="1">AVERAGE(OFFSET($CX$3,0,0,'Données projet'!$E$13+1,1))-AVERAGE(OFFSET($H$3,0,0,'Données projet'!$E$13+1,1))</f>
        <v>398.97653653651656</v>
      </c>
      <c r="CZ148" s="59">
        <f t="shared" si="150"/>
        <v>174.32967064896349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21.464848039037175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1.5571436544526709E-13</v>
      </c>
      <c r="DI148" s="22">
        <f t="shared" si="123"/>
        <v>21.464848039037332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2.2999999999999998</v>
      </c>
      <c r="DO148" s="12">
        <f>IF('Données projet'!$A$166&gt;35,DO147+DN148-DW147,IF(A148&lt;'Données projet'!$A$166,$DL$205^A148,IF(A148='Données projet'!$A$166,'Données projet'!$B$166,DO147+DN148-DW147)))</f>
        <v>280.4999999999996</v>
      </c>
      <c r="DP148" s="17">
        <f>DO148*VLOOKUP('Données projet'!$B$14,Paramètres!$A$1:$I$89,3,0)*VLOOKUP('Données projet'!$B$14,Paramètres!$A$1:$I$89,5,0)</f>
        <v>266.92379999999963</v>
      </c>
      <c r="DQ148" s="13">
        <f t="shared" si="151"/>
        <v>64.195987265392603</v>
      </c>
      <c r="DR148" s="20">
        <f t="shared" si="124"/>
        <v>576.70029615389137</v>
      </c>
      <c r="DS148" s="59">
        <f t="shared" si="125"/>
        <v>870.03362948722474</v>
      </c>
      <c r="DT148" s="59">
        <f ca="1">AVERAGE(OFFSET($DS$3,0,0,'Données projet'!$E$14+1,1))-AVERAGE(OFFSET($H$3,0,0,'Données projet'!$E$14+1,1))</f>
        <v>448.88533925504049</v>
      </c>
      <c r="DU148" s="59">
        <f t="shared" si="152"/>
        <v>259.66733848378163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32.828856022666379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6.0485950969225509E-15</v>
      </c>
      <c r="ED148" s="22">
        <f t="shared" si="126"/>
        <v>32.828856022666386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300.98794489079791</v>
      </c>
      <c r="EP148" s="59">
        <f t="shared" si="154"/>
        <v>444.94404092890767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21.720432563796166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3.5089942327705142E-14</v>
      </c>
      <c r="EY148" s="22">
        <f t="shared" si="129"/>
        <v>21.720432563796201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-2.8421709430404007E-13</v>
      </c>
      <c r="FF148" s="17">
        <f>FE148*VLOOKUP('Données projet'!$B$16,Paramètres!$A$1:$I$89,3,0)*VLOOKUP('Données projet'!$B$16,Paramètres!$A$1:$I$89,5,0)</f>
        <v>-2.3055690689943731E-13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358.75637627589799</v>
      </c>
      <c r="FK148" s="59">
        <f t="shared" si="156"/>
        <v>349.64821164483607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34.528769420040852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8.291503142691681E-9</v>
      </c>
      <c r="FT148" s="22">
        <f t="shared" si="132"/>
        <v>34.528769428332353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303.49714356858993</v>
      </c>
      <c r="GF148" s="59">
        <f t="shared" si="158"/>
        <v>448.64727935823993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21.922170327546603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3.5415855104742702E-14</v>
      </c>
      <c r="GO148" s="21">
        <f t="shared" si="135"/>
        <v>21.922170327546638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2.2999999999999998</v>
      </c>
      <c r="N149" s="13">
        <f>IF('Données projet'!$A$36&gt;35,N148+M149-V148,IF(A149&lt;'Données projet'!$A$36,$K$205^A149,IF(A149='Données projet'!$A$36,'Données projet'!$B$36,N148+M149-V148)))</f>
        <v>282.79999999999961</v>
      </c>
      <c r="O149" s="13">
        <f>N149*VLOOKUP('Données projet'!$B$9,Paramètres!$A$1:$I$89,3,0)*VLOOKUP('Données projet'!$B$9,Paramètres!$A$1:$I$89,5,0)</f>
        <v>286.75919999999962</v>
      </c>
      <c r="P149" s="13">
        <f t="shared" si="141"/>
        <v>68.393433099997381</v>
      </c>
      <c r="Q149" s="20">
        <f t="shared" si="108"/>
        <v>618.55750264916139</v>
      </c>
      <c r="R149" s="59">
        <f t="shared" si="109"/>
        <v>911.89083598249476</v>
      </c>
      <c r="S149" s="59">
        <f ca="1">AVERAGE(OFFSET($R$3,0,0,'Données projet'!$E$9+1,1))-AVERAGE(OFFSET($H$3,0,0,'Données projet'!$E$9+1,1))</f>
        <v>475.52010215365254</v>
      </c>
      <c r="T149" s="59">
        <f t="shared" si="142"/>
        <v>273.91893734509262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34.295600683272909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4.5574617972060071E-15</v>
      </c>
      <c r="AC149" s="22">
        <f t="shared" si="111"/>
        <v>34.295600683272916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2.2999999999999998</v>
      </c>
      <c r="AI149" s="13">
        <f>IF('Données projet'!$A$62&gt;35,AI148+AH149-AQ148,IF(A149&lt;'Données projet'!$A$62,$AF$205^A149,IF(A149='Données projet'!$A$62,'Données projet'!$B$62,AI148+AH149-AQ148)))</f>
        <v>282.79999999999961</v>
      </c>
      <c r="AJ149" s="13">
        <f>AI149*VLOOKUP('Données projet'!$B$10,Paramètres!$A$1:$I$89,3,0)*VLOOKUP('Données projet'!$B$10,Paramètres!$A$1:$I$89,5,0)</f>
        <v>255.87743999999967</v>
      </c>
      <c r="AK149" s="13">
        <f t="shared" si="143"/>
        <v>61.84279899550522</v>
      </c>
      <c r="AL149" s="20">
        <f t="shared" si="112"/>
        <v>553.36274958383763</v>
      </c>
      <c r="AM149" s="59">
        <f t="shared" si="113"/>
        <v>846.696082917171</v>
      </c>
      <c r="AN149" s="59">
        <f ca="1">AVERAGE(OFFSET($AM$3,0,0,'Données projet'!$E$10+1,1))-AVERAGE(OFFSET($H$3,0,0,'Données projet'!$E$10+1,1))</f>
        <v>428.8856275972966</v>
      </c>
      <c r="AO149" s="59">
        <f t="shared" si="144"/>
        <v>248.96498044443103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30.602228301997375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4.0666582190453568E-15</v>
      </c>
      <c r="AX149" s="21">
        <f t="shared" si="114"/>
        <v>30.602228301997378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2.2999999999999998</v>
      </c>
      <c r="BD149" s="12">
        <f>IF('Données projet'!$A$88&gt;35,BD148+BC149-BL148,IF(A149&lt;'Données projet'!$A$88,$BA$205^A149,IF(A149='Données projet'!$A$88,'Données projet'!$B$88,BD148+BC149-BL148)))</f>
        <v>282.79999999999961</v>
      </c>
      <c r="BE149" s="13">
        <f>BD149*VLOOKUP('Données projet'!$B$11,Paramètres!$A$1:$I$89,3,0)*VLOOKUP('Données projet'!$B$11,Paramètres!$A$1:$I$89,5,0)</f>
        <v>238.23071999999968</v>
      </c>
      <c r="BF149" s="13">
        <f t="shared" si="145"/>
        <v>58.058697495261121</v>
      </c>
      <c r="BG149" s="20">
        <f t="shared" si="115"/>
        <v>516.03740213757919</v>
      </c>
      <c r="BH149" s="59">
        <f t="shared" si="116"/>
        <v>809.37073547091245</v>
      </c>
      <c r="BI149" s="59">
        <f ca="1">AVERAGE(OFFSET($BH$3,0,0,'Données projet'!$E$11+1,1))-AVERAGE(OFFSET($H$3,0,0,'Données projet'!$E$11+1,1))</f>
        <v>402.18557752041221</v>
      </c>
      <c r="BJ149" s="59">
        <f t="shared" si="146"/>
        <v>234.67565865251817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28.491729798411338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3.7861990315249881E-15</v>
      </c>
      <c r="BS149" s="22">
        <f t="shared" si="117"/>
        <v>28.491729798411342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-2.8421709430404007E-13</v>
      </c>
      <c r="BZ149" s="13">
        <f>BY149*VLOOKUP('Données projet'!$B$12,Paramètres!$A$1:$I$89,3,0)*VLOOKUP('Données projet'!$B$12,Paramètres!$A$1:$I$89,5,0)</f>
        <v>-2.4829205358400943E-13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383.46266660377637</v>
      </c>
      <c r="CE149" s="59">
        <f t="shared" si="148"/>
        <v>373.1287543230714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63.276518009115883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3.6333811985445681E-18</v>
      </c>
      <c r="CN149" s="22">
        <f t="shared" si="120"/>
        <v>63.276518009115883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1.3</v>
      </c>
      <c r="CT149" s="12">
        <f>IF('Données projet'!$A$140&gt;35,CT148+CS149-DB148,IF(A149&lt;'Données projet'!$A$140,$CQ$205^A149,IF(A149='Données projet'!$A$140,'Données projet'!$B$140,CT148+CS149-DB148)))</f>
        <v>217.79999999999959</v>
      </c>
      <c r="CU149" s="17">
        <f>CT149*VLOOKUP('Données projet'!$B$13,Paramètres!$A$1:$I$89,3,0)*VLOOKUP('Données projet'!$B$13,Paramètres!$A$1:$I$89,5,0)</f>
        <v>248.03063999999952</v>
      </c>
      <c r="CV149" s="13">
        <f t="shared" si="149"/>
        <v>60.164038139781326</v>
      </c>
      <c r="CW149" s="20">
        <f t="shared" si="121"/>
        <v>536.77239776011834</v>
      </c>
      <c r="CX149" s="59">
        <f t="shared" si="122"/>
        <v>830.1057310934516</v>
      </c>
      <c r="CY149" s="59">
        <f ca="1">AVERAGE(OFFSET($CX$3,0,0,'Données projet'!$E$13+1,1))-AVERAGE(OFFSET($H$3,0,0,'Données projet'!$E$13+1,1))</f>
        <v>398.97653653651656</v>
      </c>
      <c r="CZ149" s="59">
        <f t="shared" si="150"/>
        <v>174.32967064896349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21.043935461256208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1.1010668373450857E-13</v>
      </c>
      <c r="DI149" s="22">
        <f t="shared" si="123"/>
        <v>21.043935461256318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2.2999999999999998</v>
      </c>
      <c r="DO149" s="12">
        <f>IF('Données projet'!$A$166&gt;35,DO148+DN149-DW148,IF(A149&lt;'Données projet'!$A$166,$DL$205^A149,IF(A149='Données projet'!$A$166,'Données projet'!$B$166,DO148+DN149-DW148)))</f>
        <v>282.79999999999961</v>
      </c>
      <c r="DP149" s="17">
        <f>DO149*VLOOKUP('Données projet'!$B$14,Paramètres!$A$1:$I$89,3,0)*VLOOKUP('Données projet'!$B$14,Paramètres!$A$1:$I$89,5,0)</f>
        <v>269.11247999999961</v>
      </c>
      <c r="DQ149" s="13">
        <f t="shared" si="151"/>
        <v>64.660879066175667</v>
      </c>
      <c r="DR149" s="20">
        <f t="shared" si="124"/>
        <v>581.32193370692187</v>
      </c>
      <c r="DS149" s="59">
        <f t="shared" si="125"/>
        <v>874.65526704025524</v>
      </c>
      <c r="DT149" s="59">
        <f ca="1">AVERAGE(OFFSET($DS$3,0,0,'Données projet'!$E$14+1,1))-AVERAGE(OFFSET($H$3,0,0,'Données projet'!$E$14+1,1))</f>
        <v>448.88533925504049</v>
      </c>
      <c r="DU149" s="59">
        <f t="shared" si="152"/>
        <v>259.66733848378163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32.185102179686893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4.2770026096856383E-15</v>
      </c>
      <c r="ED149" s="22">
        <f t="shared" si="126"/>
        <v>32.185102179686901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300.98794489079791</v>
      </c>
      <c r="EP149" s="59">
        <f t="shared" si="154"/>
        <v>444.94404092890767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21.294508129375842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2.4812336171365172E-14</v>
      </c>
      <c r="EY149" s="22">
        <f t="shared" si="129"/>
        <v>21.294508129375867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-2.8421709430404007E-13</v>
      </c>
      <c r="FF149" s="17">
        <f>FE149*VLOOKUP('Données projet'!$B$16,Paramètres!$A$1:$I$89,3,0)*VLOOKUP('Données projet'!$B$16,Paramètres!$A$1:$I$89,5,0)</f>
        <v>-2.3055690689943731E-13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358.75637627589799</v>
      </c>
      <c r="FK149" s="59">
        <f t="shared" si="156"/>
        <v>349.64821164483607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33.851681312183651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5.8629780984268577E-9</v>
      </c>
      <c r="FT149" s="22">
        <f t="shared" si="132"/>
        <v>33.85168131804663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303.49714356858993</v>
      </c>
      <c r="GF149" s="59">
        <f t="shared" si="158"/>
        <v>448.64727935823993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21.492289938627017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2.504279130608377E-14</v>
      </c>
      <c r="GO149" s="21">
        <f t="shared" si="135"/>
        <v>21.492289938627042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2.2999999999999998</v>
      </c>
      <c r="N150" s="13">
        <f>IF('Données projet'!$A$36&gt;35,N149+M150-V149,IF(A150&lt;'Données projet'!$A$36,$K$205^A150,IF(A150='Données projet'!$A$36,'Données projet'!$B$36,N149+M150-V149)))</f>
        <v>285.09999999999962</v>
      </c>
      <c r="O150" s="13">
        <f>N150*VLOOKUP('Données projet'!$B$9,Paramètres!$A$1:$I$89,3,0)*VLOOKUP('Données projet'!$B$9,Paramètres!$A$1:$I$89,5,0)</f>
        <v>289.09139999999962</v>
      </c>
      <c r="P150" s="13">
        <f t="shared" si="141"/>
        <v>68.884695522391326</v>
      </c>
      <c r="Q150" s="20">
        <f t="shared" si="108"/>
        <v>623.47503303483086</v>
      </c>
      <c r="R150" s="59">
        <f t="shared" si="109"/>
        <v>916.80836636816412</v>
      </c>
      <c r="S150" s="59">
        <f ca="1">AVERAGE(OFFSET($R$3,0,0,'Données projet'!$E$9+1,1))-AVERAGE(OFFSET($H$3,0,0,'Données projet'!$E$9+1,1))</f>
        <v>475.52010215365254</v>
      </c>
      <c r="T150" s="59">
        <f t="shared" si="142"/>
        <v>273.91893734509262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33.623084872124835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3.2226121418029977E-15</v>
      </c>
      <c r="AC150" s="22">
        <f t="shared" si="111"/>
        <v>33.623084872124835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2.2999999999999998</v>
      </c>
      <c r="AI150" s="13">
        <f>IF('Données projet'!$A$62&gt;35,AI149+AH150-AQ149,IF(A150&lt;'Données projet'!$A$62,$AF$205^A150,IF(A150='Données projet'!$A$62,'Données projet'!$B$62,AI149+AH150-AQ149)))</f>
        <v>285.09999999999962</v>
      </c>
      <c r="AJ150" s="13">
        <f>AI150*VLOOKUP('Données projet'!$B$10,Paramètres!$A$1:$I$89,3,0)*VLOOKUP('Données projet'!$B$10,Paramètres!$A$1:$I$89,5,0)</f>
        <v>257.95847999999967</v>
      </c>
      <c r="AK150" s="13">
        <f t="shared" si="143"/>
        <v>62.287008941769187</v>
      </c>
      <c r="AL150" s="20">
        <f t="shared" si="112"/>
        <v>557.76089324024736</v>
      </c>
      <c r="AM150" s="59">
        <f t="shared" si="113"/>
        <v>851.09422657358073</v>
      </c>
      <c r="AN150" s="59">
        <f ca="1">AVERAGE(OFFSET($AM$3,0,0,'Données projet'!$E$10+1,1))-AVERAGE(OFFSET($H$3,0,0,'Données projet'!$E$10+1,1))</f>
        <v>428.8856275972966</v>
      </c>
      <c r="AO150" s="59">
        <f t="shared" si="144"/>
        <v>248.96498044443103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30.002137270511405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2.8755616034549803E-15</v>
      </c>
      <c r="AX150" s="21">
        <f t="shared" si="114"/>
        <v>30.002137270511408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2.2999999999999998</v>
      </c>
      <c r="BD150" s="12">
        <f>IF('Données projet'!$A$88&gt;35,BD149+BC150-BL149,IF(A150&lt;'Données projet'!$A$88,$BA$205^A150,IF(A150='Données projet'!$A$88,'Données projet'!$B$88,BD149+BC150-BL149)))</f>
        <v>285.09999999999962</v>
      </c>
      <c r="BE150" s="13">
        <f>BD150*VLOOKUP('Données projet'!$B$11,Paramètres!$A$1:$I$89,3,0)*VLOOKUP('Données projet'!$B$11,Paramètres!$A$1:$I$89,5,0)</f>
        <v>240.16823999999971</v>
      </c>
      <c r="BF150" s="13">
        <f t="shared" si="145"/>
        <v>58.475726661363396</v>
      </c>
      <c r="BG150" s="20">
        <f t="shared" si="115"/>
        <v>520.13824193520736</v>
      </c>
      <c r="BH150" s="59">
        <f t="shared" si="116"/>
        <v>813.47157526854062</v>
      </c>
      <c r="BI150" s="59">
        <f ca="1">AVERAGE(OFFSET($BH$3,0,0,'Données projet'!$E$11+1,1))-AVERAGE(OFFSET($H$3,0,0,'Données projet'!$E$11+1,1))</f>
        <v>402.18557752041221</v>
      </c>
      <c r="BJ150" s="59">
        <f t="shared" si="146"/>
        <v>234.67565865251817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27.933024355303711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2.677247010113258E-15</v>
      </c>
      <c r="BS150" s="22">
        <f t="shared" si="117"/>
        <v>27.933024355303715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-2.8421709430404007E-13</v>
      </c>
      <c r="BZ150" s="13">
        <f>BY150*VLOOKUP('Données projet'!$B$12,Paramètres!$A$1:$I$89,3,0)*VLOOKUP('Données projet'!$B$12,Paramètres!$A$1:$I$89,5,0)</f>
        <v>-2.4829205358400943E-13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383.46266660377637</v>
      </c>
      <c r="CE150" s="59">
        <f t="shared" si="148"/>
        <v>373.1287543230714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62.035704085822182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2.5691884841265698E-18</v>
      </c>
      <c r="CN150" s="22">
        <f t="shared" si="120"/>
        <v>62.035704085822182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1.3</v>
      </c>
      <c r="CT150" s="12">
        <f>IF('Données projet'!$A$140&gt;35,CT149+CS150-DB149,IF(A150&lt;'Données projet'!$A$140,$CQ$205^A150,IF(A150='Données projet'!$A$140,'Données projet'!$B$140,CT149+CS150-DB149)))</f>
        <v>219.0999999999996</v>
      </c>
      <c r="CU150" s="17">
        <f>CT150*VLOOKUP('Données projet'!$B$13,Paramètres!$A$1:$I$89,3,0)*VLOOKUP('Données projet'!$B$13,Paramètres!$A$1:$I$89,5,0)</f>
        <v>249.51107999999954</v>
      </c>
      <c r="CV150" s="13">
        <f t="shared" si="149"/>
        <v>60.481234067798518</v>
      </c>
      <c r="CW150" s="20">
        <f t="shared" si="121"/>
        <v>539.90328033474827</v>
      </c>
      <c r="CX150" s="59">
        <f t="shared" si="122"/>
        <v>833.23661366808165</v>
      </c>
      <c r="CY150" s="59">
        <f ca="1">AVERAGE(OFFSET($CX$3,0,0,'Données projet'!$E$13+1,1))-AVERAGE(OFFSET($H$3,0,0,'Données projet'!$E$13+1,1))</f>
        <v>398.97653653651656</v>
      </c>
      <c r="CZ150" s="59">
        <f t="shared" si="150"/>
        <v>174.32967064896349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20.631276722394201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7.7857182722633544E-14</v>
      </c>
      <c r="DI150" s="22">
        <f t="shared" si="123"/>
        <v>20.631276722394279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2.2999999999999998</v>
      </c>
      <c r="DO150" s="12">
        <f>IF('Données projet'!$A$166&gt;35,DO149+DN150-DW149,IF(A150&lt;'Données projet'!$A$166,$DL$205^A150,IF(A150='Données projet'!$A$166,'Données projet'!$B$166,DO149+DN150-DW149)))</f>
        <v>285.09999999999962</v>
      </c>
      <c r="DP150" s="17">
        <f>DO150*VLOOKUP('Données projet'!$B$14,Paramètres!$A$1:$I$89,3,0)*VLOOKUP('Données projet'!$B$14,Paramètres!$A$1:$I$89,5,0)</f>
        <v>271.30115999999964</v>
      </c>
      <c r="DQ150" s="13">
        <f t="shared" si="151"/>
        <v>65.125330968125496</v>
      </c>
      <c r="DR150" s="20">
        <f t="shared" si="124"/>
        <v>585.94280510281794</v>
      </c>
      <c r="DS150" s="59">
        <f t="shared" si="125"/>
        <v>879.27613843615131</v>
      </c>
      <c r="DT150" s="59">
        <f ca="1">AVERAGE(OFFSET($DS$3,0,0,'Données projet'!$E$14+1,1))-AVERAGE(OFFSET($H$3,0,0,'Données projet'!$E$14+1,1))</f>
        <v>448.88533925504049</v>
      </c>
      <c r="DU150" s="59">
        <f t="shared" si="152"/>
        <v>259.66733848378163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31.553971956917167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3.0242975484612754E-15</v>
      </c>
      <c r="ED150" s="22">
        <f t="shared" si="126"/>
        <v>31.55397195691717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300.98794489079791</v>
      </c>
      <c r="EP150" s="59">
        <f t="shared" si="154"/>
        <v>444.94404092890767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20.876935813326245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1.7544971163852571E-14</v>
      </c>
      <c r="EY150" s="22">
        <f t="shared" si="129"/>
        <v>20.876935813326263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-2.8421709430404007E-13</v>
      </c>
      <c r="FF150" s="17">
        <f>FE150*VLOOKUP('Données projet'!$B$16,Paramètres!$A$1:$I$89,3,0)*VLOOKUP('Données projet'!$B$16,Paramètres!$A$1:$I$89,5,0)</f>
        <v>-2.3055690689943731E-13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358.75637627589799</v>
      </c>
      <c r="FK150" s="59">
        <f t="shared" si="156"/>
        <v>349.64821164483607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33.187870489138561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4.1457515713458405E-9</v>
      </c>
      <c r="FT150" s="22">
        <f t="shared" si="132"/>
        <v>33.187870493284315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303.49714356858993</v>
      </c>
      <c r="GF150" s="59">
        <f t="shared" si="158"/>
        <v>448.64727935823993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21.070839241932998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1.7707927552371351E-14</v>
      </c>
      <c r="GO150" s="21">
        <f t="shared" si="135"/>
        <v>21.070839241933015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2.2999999999999998</v>
      </c>
      <c r="N151" s="13">
        <f>IF('Données projet'!$A$36&gt;35,N150+M151-V150,IF(A151&lt;'Données projet'!$A$36,$K$205^A151,IF(A151='Données projet'!$A$36,'Données projet'!$B$36,N150+M151-V150)))</f>
        <v>287.39999999999964</v>
      </c>
      <c r="O151" s="13">
        <f>N151*VLOOKUP('Données projet'!$B$9,Paramètres!$A$1:$I$89,3,0)*VLOOKUP('Données projet'!$B$9,Paramètres!$A$1:$I$89,5,0)</f>
        <v>291.42359999999968</v>
      </c>
      <c r="P151" s="13">
        <f t="shared" si="141"/>
        <v>69.375496841482104</v>
      </c>
      <c r="Q151" s="20">
        <f t="shared" si="108"/>
        <v>628.39176033224737</v>
      </c>
      <c r="R151" s="59">
        <f t="shared" si="109"/>
        <v>921.72509366558074</v>
      </c>
      <c r="S151" s="59">
        <f ca="1">AVERAGE(OFFSET($R$3,0,0,'Données projet'!$E$9+1,1))-AVERAGE(OFFSET($H$3,0,0,'Données projet'!$E$9+1,1))</f>
        <v>475.52010215365254</v>
      </c>
      <c r="T151" s="59">
        <f t="shared" si="142"/>
        <v>273.91893734509262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32.963756685839236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2.2787308986030035E-15</v>
      </c>
      <c r="AC151" s="22">
        <f t="shared" si="111"/>
        <v>32.963756685839236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2.2999999999999998</v>
      </c>
      <c r="AI151" s="13">
        <f>IF('Données projet'!$A$62&gt;35,AI150+AH151-AQ150,IF(A151&lt;'Données projet'!$A$62,$AF$205^A151,IF(A151='Données projet'!$A$62,'Données projet'!$B$62,AI150+AH151-AQ150)))</f>
        <v>287.39999999999964</v>
      </c>
      <c r="AJ151" s="13">
        <f>AI151*VLOOKUP('Données projet'!$B$10,Paramètres!$A$1:$I$89,3,0)*VLOOKUP('Données projet'!$B$10,Paramètres!$A$1:$I$89,5,0)</f>
        <v>260.03951999999964</v>
      </c>
      <c r="AK151" s="13">
        <f t="shared" si="143"/>
        <v>62.730801948604821</v>
      </c>
      <c r="AL151" s="20">
        <f t="shared" si="112"/>
        <v>562.15831072715275</v>
      </c>
      <c r="AM151" s="59">
        <f t="shared" si="113"/>
        <v>855.49164406048612</v>
      </c>
      <c r="AN151" s="59">
        <f ca="1">AVERAGE(OFFSET($AM$3,0,0,'Données projet'!$E$10+1,1))-AVERAGE(OFFSET($H$3,0,0,'Données projet'!$E$10+1,1))</f>
        <v>428.8856275972966</v>
      </c>
      <c r="AO151" s="59">
        <f t="shared" si="144"/>
        <v>248.96498044443103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29.413813658133485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2.0333291095226784E-15</v>
      </c>
      <c r="AX151" s="21">
        <f t="shared" si="114"/>
        <v>29.413813658133488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2.2999999999999998</v>
      </c>
      <c r="BD151" s="12">
        <f>IF('Données projet'!$A$88&gt;35,BD150+BC151-BL150,IF(A151&lt;'Données projet'!$A$88,$BA$205^A151,IF(A151='Données projet'!$A$88,'Données projet'!$B$88,BD150+BC151-BL150)))</f>
        <v>287.39999999999964</v>
      </c>
      <c r="BE151" s="13">
        <f>BD151*VLOOKUP('Données projet'!$B$11,Paramètres!$A$1:$I$89,3,0)*VLOOKUP('Données projet'!$B$11,Paramètres!$A$1:$I$89,5,0)</f>
        <v>242.10575999999975</v>
      </c>
      <c r="BF151" s="13">
        <f t="shared" si="145"/>
        <v>58.89236440016068</v>
      </c>
      <c r="BG151" s="20">
        <f t="shared" si="115"/>
        <v>524.23839999694599</v>
      </c>
      <c r="BH151" s="59">
        <f t="shared" si="116"/>
        <v>817.57173333027936</v>
      </c>
      <c r="BI151" s="59">
        <f ca="1">AVERAGE(OFFSET($BH$3,0,0,'Données projet'!$E$11+1,1))-AVERAGE(OFFSET($H$3,0,0,'Données projet'!$E$11+1,1))</f>
        <v>402.18557752041221</v>
      </c>
      <c r="BJ151" s="59">
        <f t="shared" si="146"/>
        <v>234.67565865251817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27.385274785158753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1.893099515762494E-15</v>
      </c>
      <c r="BS151" s="22">
        <f t="shared" si="117"/>
        <v>27.385274785158757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-2.8421709430404007E-13</v>
      </c>
      <c r="BZ151" s="13">
        <f>BY151*VLOOKUP('Données projet'!$B$12,Paramètres!$A$1:$I$89,3,0)*VLOOKUP('Données projet'!$B$12,Paramètres!$A$1:$I$89,5,0)</f>
        <v>-2.4829205358400943E-13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383.46266660377637</v>
      </c>
      <c r="CE151" s="59">
        <f t="shared" si="148"/>
        <v>373.1287543230714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60.819221766742508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1.8166905992722841E-18</v>
      </c>
      <c r="CN151" s="22">
        <f t="shared" si="120"/>
        <v>60.819221766742508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1.3</v>
      </c>
      <c r="CT151" s="12">
        <f>IF('Données projet'!$A$140&gt;35,CT150+CS151-DB150,IF(A151&lt;'Données projet'!$A$140,$CQ$205^A151,IF(A151='Données projet'!$A$140,'Données projet'!$B$140,CT150+CS151-DB150)))</f>
        <v>220.39999999999961</v>
      </c>
      <c r="CU151" s="17">
        <f>CT151*VLOOKUP('Données projet'!$B$13,Paramètres!$A$1:$I$89,3,0)*VLOOKUP('Données projet'!$B$13,Paramètres!$A$1:$I$89,5,0)</f>
        <v>250.99151999999955</v>
      </c>
      <c r="CV151" s="13">
        <f t="shared" si="149"/>
        <v>60.7982110007693</v>
      </c>
      <c r="CW151" s="20">
        <f t="shared" si="121"/>
        <v>543.03378149300568</v>
      </c>
      <c r="CX151" s="59">
        <f t="shared" si="122"/>
        <v>836.36711482633905</v>
      </c>
      <c r="CY151" s="59">
        <f ca="1">AVERAGE(OFFSET($CX$3,0,0,'Données projet'!$E$13+1,1))-AVERAGE(OFFSET($H$3,0,0,'Données projet'!$E$13+1,1))</f>
        <v>398.97653653651656</v>
      </c>
      <c r="CZ151" s="59">
        <f t="shared" si="150"/>
        <v>174.32967064896349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20.226709969704302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5.5053341867254287E-14</v>
      </c>
      <c r="DI151" s="22">
        <f t="shared" si="123"/>
        <v>20.226709969704356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2.2999999999999998</v>
      </c>
      <c r="DO151" s="12">
        <f>IF('Données projet'!$A$166&gt;35,DO150+DN151-DW150,IF(A151&lt;'Données projet'!$A$166,$DL$205^A151,IF(A151='Données projet'!$A$166,'Données projet'!$B$166,DO150+DN151-DW150)))</f>
        <v>287.39999999999964</v>
      </c>
      <c r="DP151" s="17">
        <f>DO151*VLOOKUP('Données projet'!$B$14,Paramètres!$A$1:$I$89,3,0)*VLOOKUP('Données projet'!$B$14,Paramètres!$A$1:$I$89,5,0)</f>
        <v>273.48983999999962</v>
      </c>
      <c r="DQ151" s="13">
        <f t="shared" si="151"/>
        <v>65.58934693136635</v>
      </c>
      <c r="DR151" s="20">
        <f t="shared" si="124"/>
        <v>590.56291723879565</v>
      </c>
      <c r="DS151" s="59">
        <f t="shared" si="125"/>
        <v>883.89625057212902</v>
      </c>
      <c r="DT151" s="59">
        <f ca="1">AVERAGE(OFFSET($DS$3,0,0,'Données projet'!$E$14+1,1))-AVERAGE(OFFSET($H$3,0,0,'Données projet'!$E$14+1,1))</f>
        <v>448.88533925504049</v>
      </c>
      <c r="DU151" s="59">
        <f t="shared" si="152"/>
        <v>259.66733848378163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30.935217812864529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2.1385013048428192E-15</v>
      </c>
      <c r="ED151" s="22">
        <f t="shared" si="126"/>
        <v>30.935217812864533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300.98794489079791</v>
      </c>
      <c r="EP151" s="59">
        <f t="shared" si="154"/>
        <v>444.94404092890767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20.467551835700419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1.2406168085682586E-14</v>
      </c>
      <c r="EY151" s="22">
        <f t="shared" si="129"/>
        <v>20.46755183570043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-2.8421709430404007E-13</v>
      </c>
      <c r="FF151" s="17">
        <f>FE151*VLOOKUP('Données projet'!$B$16,Paramètres!$A$1:$I$89,3,0)*VLOOKUP('Données projet'!$B$16,Paramètres!$A$1:$I$89,5,0)</f>
        <v>-2.3055690689943731E-13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358.75637627589799</v>
      </c>
      <c r="FK151" s="59">
        <f t="shared" si="156"/>
        <v>349.64821164483607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32.537076591448759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2.9314890492134289E-9</v>
      </c>
      <c r="FT151" s="22">
        <f t="shared" si="132"/>
        <v>32.537076594380245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303.49714356858993</v>
      </c>
      <c r="GF151" s="59">
        <f t="shared" si="158"/>
        <v>448.64727935823993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20.657652936341606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1.2521395653041885E-14</v>
      </c>
      <c r="GO151" s="21">
        <f t="shared" si="135"/>
        <v>20.65765293634162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2.2999999999999998</v>
      </c>
      <c r="N152" s="13">
        <f>IF('Données projet'!$A$36&gt;35,N151+M152-V151,IF(A152&lt;'Données projet'!$A$36,$K$205^A152,IF(A152='Données projet'!$A$36,'Données projet'!$B$36,N151+M152-V151)))</f>
        <v>289.69999999999965</v>
      </c>
      <c r="O152" s="13">
        <f>N152*VLOOKUP('Données projet'!$B$9,Paramètres!$A$1:$I$89,3,0)*VLOOKUP('Données projet'!$B$9,Paramètres!$A$1:$I$89,5,0)</f>
        <v>293.75579999999968</v>
      </c>
      <c r="P152" s="13">
        <f t="shared" si="141"/>
        <v>69.86584117507843</v>
      </c>
      <c r="Q152" s="20">
        <f t="shared" si="108"/>
        <v>633.30769171326108</v>
      </c>
      <c r="R152" s="59">
        <f t="shared" si="109"/>
        <v>926.64102504659445</v>
      </c>
      <c r="S152" s="59">
        <f ca="1">AVERAGE(OFFSET($R$3,0,0,'Données projet'!$E$9+1,1))-AVERAGE(OFFSET($H$3,0,0,'Données projet'!$E$9+1,1))</f>
        <v>475.52010215365254</v>
      </c>
      <c r="T152" s="59">
        <f t="shared" si="142"/>
        <v>273.91893734509262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32.317357523136216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1.6113060709014989E-15</v>
      </c>
      <c r="AC152" s="22">
        <f t="shared" si="111"/>
        <v>32.317357523136216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2.2999999999999998</v>
      </c>
      <c r="AI152" s="13">
        <f>IF('Données projet'!$A$62&gt;35,AI151+AH152-AQ151,IF(A152&lt;'Données projet'!$A$62,$AF$205^A152,IF(A152='Données projet'!$A$62,'Données projet'!$B$62,AI151+AH152-AQ151)))</f>
        <v>289.69999999999965</v>
      </c>
      <c r="AJ152" s="13">
        <f>AI152*VLOOKUP('Données projet'!$B$10,Paramètres!$A$1:$I$89,3,0)*VLOOKUP('Données projet'!$B$10,Paramètres!$A$1:$I$89,5,0)</f>
        <v>262.12055999999967</v>
      </c>
      <c r="AK152" s="13">
        <f t="shared" si="143"/>
        <v>63.174181739422529</v>
      </c>
      <c r="AL152" s="20">
        <f t="shared" si="112"/>
        <v>566.55500852949365</v>
      </c>
      <c r="AM152" s="59">
        <f t="shared" si="113"/>
        <v>859.88834186282702</v>
      </c>
      <c r="AN152" s="59">
        <f ca="1">AVERAGE(OFFSET($AM$3,0,0,'Données projet'!$E$10+1,1))-AVERAGE(OFFSET($H$3,0,0,'Données projet'!$E$10+1,1))</f>
        <v>428.8856275972966</v>
      </c>
      <c r="AO152" s="59">
        <f t="shared" si="144"/>
        <v>248.96498044443103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28.837026712952326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1.4377808017274901E-15</v>
      </c>
      <c r="AX152" s="21">
        <f t="shared" si="114"/>
        <v>28.837026712952326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2.2999999999999998</v>
      </c>
      <c r="BD152" s="12">
        <f>IF('Données projet'!$A$88&gt;35,BD151+BC152-BL151,IF(A152&lt;'Données projet'!$A$88,$BA$205^A152,IF(A152='Données projet'!$A$88,'Données projet'!$B$88,BD151+BC152-BL151)))</f>
        <v>289.69999999999965</v>
      </c>
      <c r="BE152" s="13">
        <f>BD152*VLOOKUP('Données projet'!$B$11,Paramètres!$A$1:$I$89,3,0)*VLOOKUP('Données projet'!$B$11,Paramètres!$A$1:$I$89,5,0)</f>
        <v>244.04327999999973</v>
      </c>
      <c r="BF152" s="13">
        <f t="shared" si="145"/>
        <v>59.308614207231486</v>
      </c>
      <c r="BG152" s="20">
        <f t="shared" si="115"/>
        <v>528.3378824109277</v>
      </c>
      <c r="BH152" s="59">
        <f t="shared" si="116"/>
        <v>821.67121574426096</v>
      </c>
      <c r="BI152" s="59">
        <f ca="1">AVERAGE(OFFSET($BH$3,0,0,'Données projet'!$E$11+1,1))-AVERAGE(OFFSET($H$3,0,0,'Données projet'!$E$11+1,1))</f>
        <v>402.18557752041221</v>
      </c>
      <c r="BJ152" s="59">
        <f t="shared" si="146"/>
        <v>234.67565865251817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26.84826624999009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1.338623505056629E-15</v>
      </c>
      <c r="BS152" s="22">
        <f t="shared" si="117"/>
        <v>26.84826624999009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-2.8421709430404007E-13</v>
      </c>
      <c r="BZ152" s="13">
        <f>BY152*VLOOKUP('Données projet'!$B$12,Paramètres!$A$1:$I$89,3,0)*VLOOKUP('Données projet'!$B$12,Paramètres!$A$1:$I$89,5,0)</f>
        <v>-2.4829205358400943E-13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383.46266660377637</v>
      </c>
      <c r="CE152" s="59">
        <f t="shared" si="148"/>
        <v>373.1287543230714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59.626593923959035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1.2845942420632849E-18</v>
      </c>
      <c r="CN152" s="22">
        <f t="shared" si="120"/>
        <v>59.626593923959035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1.3</v>
      </c>
      <c r="CT152" s="12">
        <f>IF('Données projet'!$A$140&gt;35,CT151+CS152-DB151,IF(A152&lt;'Données projet'!$A$140,$CQ$205^A152,IF(A152='Données projet'!$A$140,'Données projet'!$B$140,CT151+CS152-DB151)))</f>
        <v>221.69999999999962</v>
      </c>
      <c r="CU152" s="17">
        <f>CT152*VLOOKUP('Données projet'!$B$13,Paramètres!$A$1:$I$89,3,0)*VLOOKUP('Données projet'!$B$13,Paramètres!$A$1:$I$89,5,0)</f>
        <v>252.47195999999957</v>
      </c>
      <c r="CV152" s="13">
        <f t="shared" si="149"/>
        <v>61.114970380283857</v>
      </c>
      <c r="CW152" s="20">
        <f t="shared" si="121"/>
        <v>546.16390374566026</v>
      </c>
      <c r="CX152" s="59">
        <f t="shared" si="122"/>
        <v>839.49723707899352</v>
      </c>
      <c r="CY152" s="59">
        <f ca="1">AVERAGE(OFFSET($CX$3,0,0,'Données projet'!$E$13+1,1))-AVERAGE(OFFSET($H$3,0,0,'Données projet'!$E$13+1,1))</f>
        <v>398.97653653651656</v>
      </c>
      <c r="CZ152" s="59">
        <f t="shared" si="150"/>
        <v>174.32967064896349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19.830076524273299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3.8928591361316772E-14</v>
      </c>
      <c r="DI152" s="22">
        <f t="shared" si="123"/>
        <v>19.830076524273338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2.2999999999999998</v>
      </c>
      <c r="DO152" s="12">
        <f>IF('Données projet'!$A$166&gt;35,DO151+DN152-DW151,IF(A152&lt;'Données projet'!$A$166,$DL$205^A152,IF(A152='Données projet'!$A$166,'Données projet'!$B$166,DO151+DN152-DW151)))</f>
        <v>289.69999999999965</v>
      </c>
      <c r="DP152" s="17">
        <f>DO152*VLOOKUP('Données projet'!$B$14,Paramètres!$A$1:$I$89,3,0)*VLOOKUP('Données projet'!$B$14,Paramètres!$A$1:$I$89,5,0)</f>
        <v>275.67851999999965</v>
      </c>
      <c r="DQ152" s="13">
        <f t="shared" si="151"/>
        <v>66.052930848978832</v>
      </c>
      <c r="DR152" s="20">
        <f t="shared" si="124"/>
        <v>595.1822768953042</v>
      </c>
      <c r="DS152" s="59">
        <f t="shared" si="125"/>
        <v>888.51561022863757</v>
      </c>
      <c r="DT152" s="59">
        <f ca="1">AVERAGE(OFFSET($DS$3,0,0,'Données projet'!$E$14+1,1))-AVERAGE(OFFSET($H$3,0,0,'Données projet'!$E$14+1,1))</f>
        <v>448.88533925504049</v>
      </c>
      <c r="DU152" s="59">
        <f t="shared" si="152"/>
        <v>259.66733848378163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30.328597060174001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1.5121487742306377E-15</v>
      </c>
      <c r="ED152" s="22">
        <f t="shared" si="126"/>
        <v>30.328597060174001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300.98794489079791</v>
      </c>
      <c r="EP152" s="59">
        <f t="shared" si="154"/>
        <v>444.94404092890767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20.066195628176263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8.7724855819262854E-15</v>
      </c>
      <c r="EY152" s="22">
        <f t="shared" si="129"/>
        <v>20.066195628176271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-2.8421709430404007E-13</v>
      </c>
      <c r="FF152" s="17">
        <f>FE152*VLOOKUP('Données projet'!$B$16,Paramètres!$A$1:$I$89,3,0)*VLOOKUP('Données projet'!$B$16,Paramètres!$A$1:$I$89,5,0)</f>
        <v>-2.3055690689943731E-13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358.75637627589799</v>
      </c>
      <c r="FK152" s="59">
        <f t="shared" si="156"/>
        <v>349.64821164483607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31.899044365147574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2.0728757856729202E-9</v>
      </c>
      <c r="FT152" s="22">
        <f t="shared" si="132"/>
        <v>31.899044367220451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303.49714356858993</v>
      </c>
      <c r="GF152" s="59">
        <f t="shared" si="158"/>
        <v>448.64727935823993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20.2525689621841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8.8539637761856754E-15</v>
      </c>
      <c r="GO152" s="21">
        <f t="shared" si="135"/>
        <v>20.252568962184107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292</v>
      </c>
      <c r="L153" s="12">
        <f>VLOOKUP(A153,'Données projet'!$A$35:$I$55,9,0)</f>
        <v>2.2999999999999998</v>
      </c>
      <c r="M153" s="12">
        <f t="array" ref="M153">INDEX(L:L,MIN(IF(ISNUMBER(L153:L349),ROW(L153:L349),"")))</f>
        <v>2.2999999999999998</v>
      </c>
      <c r="N153" s="13">
        <f>IF('Données projet'!$A$36&gt;35,N152+M153-V152,IF(A153&lt;'Données projet'!$A$36,$K$205^A153,IF(A153='Données projet'!$A$36,'Données projet'!$B$36,N152+M153-V152)))</f>
        <v>291.99999999999966</v>
      </c>
      <c r="O153" s="13">
        <f>N153*VLOOKUP('Données projet'!$B$9,Paramètres!$A$1:$I$89,3,0)*VLOOKUP('Données projet'!$B$9,Paramètres!$A$1:$I$89,5,0)</f>
        <v>296.08799999999968</v>
      </c>
      <c r="P153" s="13">
        <f t="shared" si="141"/>
        <v>70.35573257182898</v>
      </c>
      <c r="Q153" s="20">
        <f t="shared" si="108"/>
        <v>638.22283422926819</v>
      </c>
      <c r="R153" s="59">
        <f t="shared" si="109"/>
        <v>931.55616756260156</v>
      </c>
      <c r="S153" s="59">
        <f ca="1">AVERAGE(OFFSET($R$3,0,0,'Données projet'!$E$9+1,1))-AVERAGE(OFFSET($H$3,0,0,'Données projet'!$E$9+1,1))</f>
        <v>475.52010215365254</v>
      </c>
      <c r="T153" s="59">
        <f t="shared" si="142"/>
        <v>273.91893734509262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292</v>
      </c>
      <c r="W153" s="16">
        <f>IF(ISNA(VLOOKUP(A153,'Données projet'!$A$35:$I$55,5,0)),0%,VLOOKUP(A153,'Données projet'!$A$35:$I$55,5,0)*VLOOKUP('Données projet'!$B$9,Paramètres!$A$1:$I$89,7,0))</f>
        <v>0.43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172.42973475986469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1.1393654493015018E-15</v>
      </c>
      <c r="AC153" s="22">
        <f t="shared" si="111"/>
        <v>172.42973475986469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292</v>
      </c>
      <c r="AG153" s="12">
        <f>VLOOKUP(A153,'Données projet'!$A$61:$I$81,9,0)</f>
        <v>2.2999999999999998</v>
      </c>
      <c r="AH153" s="12">
        <f t="array" ref="AH153">INDEX(AG:AG,MIN(IF(ISNUMBER(AG153:AG349),ROW(AG153:AG349),"")))</f>
        <v>2.2999999999999998</v>
      </c>
      <c r="AI153" s="13">
        <f>IF('Données projet'!$A$62&gt;35,AI152+AH153-AQ152,IF(A153&lt;'Données projet'!$A$62,$AF$205^A153,IF(A153='Données projet'!$A$62,'Données projet'!$B$62,AI152+AH153-AQ152)))</f>
        <v>291.99999999999966</v>
      </c>
      <c r="AJ153" s="13">
        <f>AI153*VLOOKUP('Données projet'!$B$10,Paramètres!$A$1:$I$89,3,0)*VLOOKUP('Données projet'!$B$10,Paramètres!$A$1:$I$89,5,0)</f>
        <v>264.2015999999997</v>
      </c>
      <c r="AK153" s="13">
        <f t="shared" si="143"/>
        <v>63.617151975096711</v>
      </c>
      <c r="AL153" s="20">
        <f t="shared" si="112"/>
        <v>570.95099302329288</v>
      </c>
      <c r="AM153" s="59">
        <f t="shared" si="113"/>
        <v>864.28432635662625</v>
      </c>
      <c r="AN153" s="59">
        <f ca="1">AVERAGE(OFFSET($AM$3,0,0,'Données projet'!$E$10+1,1))-AVERAGE(OFFSET($H$3,0,0,'Données projet'!$E$10+1,1))</f>
        <v>428.8856275972966</v>
      </c>
      <c r="AO153" s="59">
        <f t="shared" si="144"/>
        <v>248.96498044443103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292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153.86037870880233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1.0166645547613392E-15</v>
      </c>
      <c r="AX153" s="21">
        <f t="shared" si="114"/>
        <v>153.86037870880233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292</v>
      </c>
      <c r="BB153" s="12">
        <f>VLOOKUP(A153,'Données projet'!$A$87:$I$107,9,0)</f>
        <v>2.2999999999999998</v>
      </c>
      <c r="BC153" s="12">
        <f t="array" ref="BC153">INDEX(BB:BB,MIN(IF(ISNUMBER(BB153:BB349),ROW(BB153:BB349),"")))</f>
        <v>2.2999999999999998</v>
      </c>
      <c r="BD153" s="12">
        <f>IF('Données projet'!$A$88&gt;35,BD152+BC153-BL152,IF(A153&lt;'Données projet'!$A$88,$BA$205^A153,IF(A153='Données projet'!$A$88,'Données projet'!$B$88,BD152+BC153-BL152)))</f>
        <v>291.99999999999966</v>
      </c>
      <c r="BE153" s="13">
        <f>BD153*VLOOKUP('Données projet'!$B$11,Paramètres!$A$1:$I$89,3,0)*VLOOKUP('Données projet'!$B$11,Paramètres!$A$1:$I$89,5,0)</f>
        <v>245.98079999999976</v>
      </c>
      <c r="BF153" s="13">
        <f t="shared" si="145"/>
        <v>59.724479519444813</v>
      </c>
      <c r="BG153" s="20">
        <f t="shared" si="115"/>
        <v>532.4366951630326</v>
      </c>
      <c r="BH153" s="59">
        <f t="shared" si="116"/>
        <v>825.77002849636597</v>
      </c>
      <c r="BI153" s="59">
        <f ca="1">AVERAGE(OFFSET($BH$3,0,0,'Données projet'!$E$11+1,1))-AVERAGE(OFFSET($H$3,0,0,'Données projet'!$E$11+1,1))</f>
        <v>402.18557752041221</v>
      </c>
      <c r="BJ153" s="59">
        <f t="shared" si="146"/>
        <v>234.67565865251817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292</v>
      </c>
      <c r="BM153" s="16">
        <f>IF(ISNA(VLOOKUP(A153,'Données projet'!$A$87:$I$107,5,0)),0%,VLOOKUP(A153,'Données projet'!$A$87:$I$107,5,0)*VLOOKUP('Données projet'!$B$11,Paramètres!$A$1:$I$89,7,0))</f>
        <v>0.43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143.24931810819527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9.4654975788124702E-16</v>
      </c>
      <c r="BS153" s="22">
        <f t="shared" si="117"/>
        <v>143.24931810819527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-2.8421709430404007E-13</v>
      </c>
      <c r="BZ153" s="13">
        <f>BY153*VLOOKUP('Données projet'!$B$12,Paramètres!$A$1:$I$89,3,0)*VLOOKUP('Données projet'!$B$12,Paramètres!$A$1:$I$89,5,0)</f>
        <v>-2.4829205358400943E-13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383.46266660377637</v>
      </c>
      <c r="CE153" s="59">
        <f t="shared" si="148"/>
        <v>373.1287543230714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58.457352785741385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9.0834529963614204E-19</v>
      </c>
      <c r="CN153" s="22">
        <f t="shared" si="120"/>
        <v>58.457352785741385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223</v>
      </c>
      <c r="CR153" s="12">
        <f>VLOOKUP(A153,'Données projet'!$A$139:$I$159,9,0)</f>
        <v>1.3</v>
      </c>
      <c r="CS153" s="12">
        <f t="array" ref="CS153">INDEX(CR:CR,MIN(IF(ISNUMBER(CR153:CR349),ROW(CR153:CR349),"")))</f>
        <v>1.3</v>
      </c>
      <c r="CT153" s="12">
        <f>IF('Données projet'!$A$140&gt;35,CT152+CS153-DB152,IF(A153&lt;'Données projet'!$A$140,$CQ$205^A153,IF(A153='Données projet'!$A$140,'Données projet'!$B$140,CT152+CS153-DB152)))</f>
        <v>222.99999999999963</v>
      </c>
      <c r="CU153" s="17">
        <f>CT153*VLOOKUP('Données projet'!$B$13,Paramètres!$A$1:$I$89,3,0)*VLOOKUP('Données projet'!$B$13,Paramètres!$A$1:$I$89,5,0)</f>
        <v>253.95239999999959</v>
      </c>
      <c r="CV153" s="13">
        <f t="shared" si="149"/>
        <v>61.431513630048201</v>
      </c>
      <c r="CW153" s="20">
        <f t="shared" si="121"/>
        <v>549.29364957233327</v>
      </c>
      <c r="CX153" s="59">
        <f t="shared" si="122"/>
        <v>842.62698290566664</v>
      </c>
      <c r="CY153" s="59">
        <f ca="1">AVERAGE(OFFSET($CX$3,0,0,'Données projet'!$E$13+1,1))-AVERAGE(OFFSET($H$3,0,0,'Données projet'!$E$13+1,1))</f>
        <v>398.97653653651656</v>
      </c>
      <c r="CZ153" s="59">
        <f t="shared" si="150"/>
        <v>174.32967064896349</v>
      </c>
      <c r="DA153" s="15">
        <f>IF(ISNA(VLOOKUP(A153,'Données projet'!$A$139:$I$159,3,0)),0,VLOOKUP(A153,'Données projet'!$A$139:$I$159,3,0))</f>
        <v>13</v>
      </c>
      <c r="DB153" s="15">
        <f>IF(ISNA(VLOOKUP(A153,'Données projet'!$A$139:$I$159,4,0)),0,VLOOKUP(A153,'Données projet'!$A$139:$I$159,4,0))</f>
        <v>223</v>
      </c>
      <c r="DC153" s="16">
        <f>IF(ISNA(VLOOKUP(A153,'Données projet'!$A$139:$I$159,5,0)),0%,VLOOKUP(A153,'Données projet'!$A$139:$I$159,5,0)*VLOOKUP('Données projet'!$B$13,Paramètres!$A$1:$I$89,7,0))</f>
        <v>0.43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140.15806890364519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2.7526670933627143E-14</v>
      </c>
      <c r="DI153" s="22">
        <f t="shared" si="123"/>
        <v>140.15806890364522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>
        <f>VLOOKUP(A153,'Données projet'!$A$165:$I$185,2,0)</f>
        <v>292</v>
      </c>
      <c r="DM153" s="12">
        <f>VLOOKUP(A153,'Données projet'!$A$165:$I$185,9,0)</f>
        <v>2.2999999999999998</v>
      </c>
      <c r="DN153" s="12">
        <f t="array" ref="DN153">INDEX(DM:DM,MIN(IF(ISNUMBER(DM153:DM349),ROW(DM153:DM349),"")))</f>
        <v>2.2999999999999998</v>
      </c>
      <c r="DO153" s="12">
        <f>IF('Données projet'!$A$166&gt;35,DO152+DN153-DW152,IF(A153&lt;'Données projet'!$A$166,$DL$205^A153,IF(A153='Données projet'!$A$166,'Données projet'!$B$166,DO152+DN153-DW152)))</f>
        <v>291.99999999999966</v>
      </c>
      <c r="DP153" s="17">
        <f>DO153*VLOOKUP('Données projet'!$B$14,Paramètres!$A$1:$I$89,3,0)*VLOOKUP('Données projet'!$B$14,Paramètres!$A$1:$I$89,5,0)</f>
        <v>277.86719999999968</v>
      </c>
      <c r="DQ153" s="13">
        <f t="shared" si="151"/>
        <v>66.516086548657327</v>
      </c>
      <c r="DR153" s="20">
        <f t="shared" si="124"/>
        <v>599.80089073891088</v>
      </c>
      <c r="DS153" s="59">
        <f t="shared" si="125"/>
        <v>893.13422407224425</v>
      </c>
      <c r="DT153" s="59">
        <f ca="1">AVERAGE(OFFSET($DS$3,0,0,'Données projet'!$E$14+1,1))-AVERAGE(OFFSET($H$3,0,0,'Données projet'!$E$14+1,1))</f>
        <v>448.88533925504049</v>
      </c>
      <c r="DU153" s="59">
        <f t="shared" si="152"/>
        <v>259.66733848378163</v>
      </c>
      <c r="DV153" s="15">
        <f>IF(ISNA(VLOOKUP(A153,'Données projet'!$A$165:$I$185,3,0)),0,VLOOKUP(A153,'Données projet'!$A$165:$I$185,3,0))</f>
        <v>14</v>
      </c>
      <c r="DW153" s="15">
        <f>IF(ISNA(VLOOKUP(A153,'Données projet'!$A$165:$I$185,4,0)),0,VLOOKUP(A153,'Données projet'!$A$165:$I$185,4,0))</f>
        <v>292</v>
      </c>
      <c r="DX153" s="16">
        <f>IF(ISNA(VLOOKUP(A153,'Données projet'!$A$165:$I$185,5,0)),0%,VLOOKUP(A153,'Données projet'!$A$165:$I$185,5,0)*VLOOKUP('Données projet'!$B$14,Paramètres!$A$1:$I$89,7,0))</f>
        <v>0.43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161.81867415925763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1.0692506524214096E-15</v>
      </c>
      <c r="ED153" s="22">
        <f t="shared" si="126"/>
        <v>161.81867415925763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300.98794489079791</v>
      </c>
      <c r="EP153" s="59">
        <f t="shared" si="154"/>
        <v>444.94404092890767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19.672709771078541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6.2030840428412931E-15</v>
      </c>
      <c r="EY153" s="22">
        <f t="shared" si="129"/>
        <v>19.672709771078548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-2.8421709430404007E-13</v>
      </c>
      <c r="FF153" s="17">
        <f>FE153*VLOOKUP('Données projet'!$B$16,Paramètres!$A$1:$I$89,3,0)*VLOOKUP('Données projet'!$B$16,Paramètres!$A$1:$I$89,5,0)</f>
        <v>-2.3055690689943731E-13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358.75637627589799</v>
      </c>
      <c r="FK153" s="59">
        <f t="shared" si="156"/>
        <v>349.64821164483607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31.273523561642925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1.4657445246067144E-9</v>
      </c>
      <c r="FT153" s="22">
        <f t="shared" si="132"/>
        <v>31.273523563108668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303.49714356858993</v>
      </c>
      <c r="GF153" s="59">
        <f t="shared" si="158"/>
        <v>448.64727935823993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19.855428437682995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6.2606978265209425E-15</v>
      </c>
      <c r="GO153" s="21">
        <f t="shared" si="135"/>
        <v>19.855428437683003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-3.4583536034915599E-13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475.52010215365254</v>
      </c>
      <c r="T154" s="59">
        <f t="shared" si="142"/>
        <v>273.91893734509262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169.0484928329771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8.0565303545074943E-16</v>
      </c>
      <c r="AC154" s="22">
        <f t="shared" ref="AC154:AC203" si="163">SUM(Z154:AB154)</f>
        <v>169.0484928329771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-3.0859155231155454E-13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428.8856275972966</v>
      </c>
      <c r="AO154" s="59">
        <f t="shared" si="144"/>
        <v>248.96498044443103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150.84327052788726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7.1889040086374506E-16</v>
      </c>
      <c r="AX154" s="21">
        <f t="shared" ref="AX154:AX203" si="166">SUM(AU154:AW154)</f>
        <v>150.84327052788726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-3.4106051316484809E-13</v>
      </c>
      <c r="BE154" s="13">
        <f>BD154*VLOOKUP('Données projet'!$B$11,Paramètres!$A$1:$I$89,3,0)*VLOOKUP('Données projet'!$B$11,Paramètres!$A$1:$I$89,5,0)</f>
        <v>-2.8730937629006804E-13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402.18557752041221</v>
      </c>
      <c r="BJ154" s="59">
        <f t="shared" si="146"/>
        <v>234.67565865251817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140.44028635355019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6.6931175252831449E-16</v>
      </c>
      <c r="BS154" s="22">
        <f t="shared" ref="BS154:BS203" si="169">SUM(BP154:BR154)</f>
        <v>140.44028635355019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-2.8421709430404007E-13</v>
      </c>
      <c r="BZ154" s="13">
        <f>BY154*VLOOKUP('Données projet'!$B$12,Paramètres!$A$1:$I$89,3,0)*VLOOKUP('Données projet'!$B$12,Paramètres!$A$1:$I$89,5,0)</f>
        <v>-2.4829205358400943E-13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383.46266660377637</v>
      </c>
      <c r="CE154" s="59">
        <f t="shared" si="148"/>
        <v>373.1287543230714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57.311039753077509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6.4229712103164244E-19</v>
      </c>
      <c r="CN154" s="22">
        <f t="shared" ref="CN154:CN203" si="172">SUM(CK154:CM154)</f>
        <v>57.311039753077509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-3.694822225952521E-13</v>
      </c>
      <c r="CU154" s="17">
        <f>CT154*VLOOKUP('Données projet'!$B$13,Paramètres!$A$1:$I$89,3,0)*VLOOKUP('Données projet'!$B$13,Paramètres!$A$1:$I$89,5,0)</f>
        <v>-4.2076635509147312E-13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398.97653653651656</v>
      </c>
      <c r="CZ154" s="59">
        <f t="shared" si="150"/>
        <v>174.32967064896349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137.4096546604255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1.9464295680658386E-14</v>
      </c>
      <c r="DI154" s="22">
        <f t="shared" ref="DI154:DI203" si="175">SUM(DF154:DH154)</f>
        <v>137.40965466042553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-3.4106051316484809E-13</v>
      </c>
      <c r="DP154" s="17">
        <f>DO154*VLOOKUP('Données projet'!$B$14,Paramètres!$A$1:$I$89,3,0)*VLOOKUP('Données projet'!$B$14,Paramètres!$A$1:$I$89,5,0)</f>
        <v>-3.2455318432766944E-13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448.88533925504049</v>
      </c>
      <c r="DU154" s="59">
        <f t="shared" si="152"/>
        <v>259.66733848378163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158.64550865864004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7.5607438711531886E-16</v>
      </c>
      <c r="ED154" s="22">
        <f t="shared" ref="ED154:ED203" si="178">SUM(EA154:EC154)</f>
        <v>158.64550865864004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300.98794489079791</v>
      </c>
      <c r="EP154" s="59">
        <f t="shared" si="154"/>
        <v>444.94404092890767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19.286939931635832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4.3862427909631427E-15</v>
      </c>
      <c r="EY154" s="22">
        <f t="shared" ref="EY154:EY203" si="181">SUM(EV154:EX154)</f>
        <v>19.286939931635835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-2.8421709430404007E-13</v>
      </c>
      <c r="FF154" s="17">
        <f>FE154*VLOOKUP('Données projet'!$B$16,Paramètres!$A$1:$I$89,3,0)*VLOOKUP('Données projet'!$B$16,Paramètres!$A$1:$I$89,5,0)</f>
        <v>-2.3055690689943731E-13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358.75637627589799</v>
      </c>
      <c r="FK154" s="59">
        <f t="shared" si="156"/>
        <v>349.64821164483607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30.660268839564985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1.0364378928364601E-9</v>
      </c>
      <c r="FT154" s="22">
        <f t="shared" ref="FT154:FT203" si="184">SUM(FQ154:FS154)</f>
        <v>30.660268840601422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303.49714356858993</v>
      </c>
      <c r="GF154" s="59">
        <f t="shared" si="158"/>
        <v>448.64727935823993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19.466075596635555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4.4269818880928377E-15</v>
      </c>
      <c r="GO154" s="21">
        <f t="shared" ref="GO154:GO203" si="187">SUM(GL154:GN154)</f>
        <v>19.466075596635559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-3.4583536034915599E-13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475.52010215365254</v>
      </c>
      <c r="T155" s="59">
        <f t="shared" si="142"/>
        <v>273.91893734509262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165.73355499792186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5.6968272465075089E-16</v>
      </c>
      <c r="AC155" s="22">
        <f t="shared" si="163"/>
        <v>165.73355499792186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-3.0859155231155454E-13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428.8856275972966</v>
      </c>
      <c r="AO155" s="59">
        <f t="shared" si="144"/>
        <v>248.96498044443103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147.88532599814565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5.0833227738066961E-16</v>
      </c>
      <c r="AX155" s="21">
        <f t="shared" si="166"/>
        <v>147.88532599814565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-3.4106051316484809E-13</v>
      </c>
      <c r="BE155" s="13">
        <f>BD155*VLOOKUP('Données projet'!$B$11,Paramètres!$A$1:$I$89,3,0)*VLOOKUP('Données projet'!$B$11,Paramètres!$A$1:$I$89,5,0)</f>
        <v>-2.8730937629006804E-13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402.18557752041221</v>
      </c>
      <c r="BJ155" s="59">
        <f t="shared" si="146"/>
        <v>234.67565865251817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137.6863379982735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4.7327487894062351E-16</v>
      </c>
      <c r="BS155" s="22">
        <f t="shared" si="169"/>
        <v>137.6863379982735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-2.8421709430404007E-13</v>
      </c>
      <c r="BZ155" s="13">
        <f>BY155*VLOOKUP('Données projet'!$B$12,Paramètres!$A$1:$I$89,3,0)*VLOOKUP('Données projet'!$B$12,Paramètres!$A$1:$I$89,5,0)</f>
        <v>-2.4829205358400943E-13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383.46266660377637</v>
      </c>
      <c r="CE155" s="59">
        <f t="shared" si="148"/>
        <v>373.1287543230714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56.187205219802259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4.5417264981807102E-19</v>
      </c>
      <c r="CN155" s="22">
        <f t="shared" si="172"/>
        <v>56.187205219802259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-3.694822225952521E-13</v>
      </c>
      <c r="CU155" s="17">
        <f>CT155*VLOOKUP('Données projet'!$B$13,Paramètres!$A$1:$I$89,3,0)*VLOOKUP('Données projet'!$B$13,Paramètres!$A$1:$I$89,5,0)</f>
        <v>-4.2076635509147312E-13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398.97653653651656</v>
      </c>
      <c r="CZ155" s="59">
        <f t="shared" si="150"/>
        <v>174.32967064896349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134.71513514414818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1.3763335466813572E-14</v>
      </c>
      <c r="DI155" s="22">
        <f t="shared" si="175"/>
        <v>134.71513514414818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-3.4106051316484809E-13</v>
      </c>
      <c r="DP155" s="17">
        <f>DO155*VLOOKUP('Données projet'!$B$14,Paramètres!$A$1:$I$89,3,0)*VLOOKUP('Données projet'!$B$14,Paramètres!$A$1:$I$89,5,0)</f>
        <v>-3.2455318432766944E-13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448.88533925504049</v>
      </c>
      <c r="DU155" s="59">
        <f t="shared" si="152"/>
        <v>259.66733848378163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155.53456699804971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5.3462532621070479E-16</v>
      </c>
      <c r="ED155" s="22">
        <f t="shared" si="178"/>
        <v>155.53456699804971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300.98794489079791</v>
      </c>
      <c r="EP155" s="59">
        <f t="shared" si="154"/>
        <v>444.94404092890767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18.908734803448226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3.1015420214206465E-15</v>
      </c>
      <c r="EY155" s="22">
        <f t="shared" si="181"/>
        <v>18.90873480344823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-2.8421709430404007E-13</v>
      </c>
      <c r="FF155" s="17">
        <f>FE155*VLOOKUP('Données projet'!$B$16,Paramètres!$A$1:$I$89,3,0)*VLOOKUP('Données projet'!$B$16,Paramètres!$A$1:$I$89,5,0)</f>
        <v>-2.3055690689943731E-13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358.75637627589799</v>
      </c>
      <c r="FK155" s="59">
        <f t="shared" si="156"/>
        <v>349.64821164483607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30.059039668538546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7.3287226230335722E-10</v>
      </c>
      <c r="FT155" s="22">
        <f t="shared" si="184"/>
        <v>30.059039669271417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303.49714356858993</v>
      </c>
      <c r="GF155" s="59">
        <f t="shared" si="158"/>
        <v>448.64727935823993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19.084357727319272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3.1303489132604713E-15</v>
      </c>
      <c r="GO155" s="21">
        <f t="shared" si="187"/>
        <v>19.084357727319276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-3.4583536034915599E-13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475.52010215365254</v>
      </c>
      <c r="T156" s="59">
        <f t="shared" si="142"/>
        <v>273.91893734509262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162.48362107189959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4.0282651772537472E-16</v>
      </c>
      <c r="AC156" s="22">
        <f t="shared" si="163"/>
        <v>162.48362107189959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-3.0859155231155454E-13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428.8856275972966</v>
      </c>
      <c r="AO156" s="59">
        <f t="shared" si="144"/>
        <v>248.96498044443103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144.98538495646426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3.5944520043187253E-16</v>
      </c>
      <c r="AX156" s="21">
        <f t="shared" si="166"/>
        <v>144.98538495646426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-3.4106051316484809E-13</v>
      </c>
      <c r="BE156" s="13">
        <f>BD156*VLOOKUP('Données projet'!$B$11,Paramètres!$A$1:$I$89,3,0)*VLOOKUP('Données projet'!$B$11,Paramètres!$A$1:$I$89,5,0)</f>
        <v>-2.8730937629006804E-13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402.18557752041221</v>
      </c>
      <c r="BJ156" s="59">
        <f t="shared" si="146"/>
        <v>234.67565865251817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134.98639289050115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3.3465587626415724E-16</v>
      </c>
      <c r="BS156" s="22">
        <f t="shared" si="169"/>
        <v>134.98639289050115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-2.8421709430404007E-13</v>
      </c>
      <c r="BZ156" s="13">
        <f>BY156*VLOOKUP('Données projet'!$B$12,Paramètres!$A$1:$I$89,3,0)*VLOOKUP('Données projet'!$B$12,Paramètres!$A$1:$I$89,5,0)</f>
        <v>-2.4829205358400943E-13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383.46266660377637</v>
      </c>
      <c r="CE156" s="59">
        <f t="shared" si="148"/>
        <v>373.1287543230714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55.085408396253158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3.2114856051582122E-19</v>
      </c>
      <c r="CN156" s="22">
        <f t="shared" si="172"/>
        <v>55.085408396253158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-3.694822225952521E-13</v>
      </c>
      <c r="CU156" s="17">
        <f>CT156*VLOOKUP('Données projet'!$B$13,Paramètres!$A$1:$I$89,3,0)*VLOOKUP('Données projet'!$B$13,Paramètres!$A$1:$I$89,5,0)</f>
        <v>-4.2076635509147312E-13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398.97653653651656</v>
      </c>
      <c r="CZ156" s="59">
        <f t="shared" si="150"/>
        <v>174.32967064896349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132.07345351209045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9.732147840329193E-15</v>
      </c>
      <c r="DI156" s="22">
        <f t="shared" si="175"/>
        <v>132.07345351209045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-3.4106051316484809E-13</v>
      </c>
      <c r="DP156" s="17">
        <f>DO156*VLOOKUP('Données projet'!$B$14,Paramètres!$A$1:$I$89,3,0)*VLOOKUP('Données projet'!$B$14,Paramètres!$A$1:$I$89,5,0)</f>
        <v>-3.2455318432766944E-13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448.88533925504049</v>
      </c>
      <c r="DU156" s="59">
        <f t="shared" si="152"/>
        <v>259.66733848378163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152.48462900593651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3.7803719355765943E-16</v>
      </c>
      <c r="ED156" s="22">
        <f t="shared" si="178"/>
        <v>152.48462900593651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300.98794489079791</v>
      </c>
      <c r="EP156" s="59">
        <f t="shared" si="154"/>
        <v>444.94404092890767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18.537946047142029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2.1931213954815714E-15</v>
      </c>
      <c r="EY156" s="22">
        <f t="shared" si="181"/>
        <v>18.537946047142032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-2.8421709430404007E-13</v>
      </c>
      <c r="FF156" s="17">
        <f>FE156*VLOOKUP('Données projet'!$B$16,Paramètres!$A$1:$I$89,3,0)*VLOOKUP('Données projet'!$B$16,Paramètres!$A$1:$I$89,5,0)</f>
        <v>-2.3055690689943731E-13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358.75637627589799</v>
      </c>
      <c r="FK156" s="59">
        <f t="shared" si="156"/>
        <v>349.64821164483607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29.46960023484235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5.1821894641823006E-10</v>
      </c>
      <c r="FT156" s="22">
        <f t="shared" si="184"/>
        <v>29.46960023536057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303.49714356858993</v>
      </c>
      <c r="GF156" s="59">
        <f t="shared" si="158"/>
        <v>448.64727935823993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18.710125112595371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2.2134909440464189E-15</v>
      </c>
      <c r="GO156" s="21">
        <f t="shared" si="187"/>
        <v>18.710125112595374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-3.4583536034915599E-13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475.52010215365254</v>
      </c>
      <c r="T157" s="59">
        <f t="shared" si="142"/>
        <v>273.91893734509262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159.29741636790266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2.8484136232537544E-16</v>
      </c>
      <c r="AC157" s="22">
        <f t="shared" si="163"/>
        <v>159.29741636790266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-3.0859155231155454E-13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428.8856275972966</v>
      </c>
      <c r="AO157" s="59">
        <f t="shared" si="144"/>
        <v>248.96498044443103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142.14230998982086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2.541661386903348E-16</v>
      </c>
      <c r="AX157" s="21">
        <f t="shared" si="166"/>
        <v>142.14230998982086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-3.4106051316484809E-13</v>
      </c>
      <c r="BE157" s="13">
        <f>BD157*VLOOKUP('Données projet'!$B$11,Paramètres!$A$1:$I$89,3,0)*VLOOKUP('Données projet'!$B$11,Paramètres!$A$1:$I$89,5,0)</f>
        <v>-2.8730937629006804E-13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402.18557752041221</v>
      </c>
      <c r="BJ157" s="59">
        <f t="shared" si="146"/>
        <v>234.67565865251817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132.33939205948832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2.3663743947031176E-16</v>
      </c>
      <c r="BS157" s="22">
        <f t="shared" si="169"/>
        <v>132.33939205948832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-2.8421709430404007E-13</v>
      </c>
      <c r="BZ157" s="13">
        <f>BY157*VLOOKUP('Données projet'!$B$12,Paramètres!$A$1:$I$89,3,0)*VLOOKUP('Données projet'!$B$12,Paramètres!$A$1:$I$89,5,0)</f>
        <v>-2.4829205358400943E-13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383.46266660377637</v>
      </c>
      <c r="CE157" s="59">
        <f t="shared" si="148"/>
        <v>373.1287543230714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54.005217136384154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2.2708632490903551E-19</v>
      </c>
      <c r="CN157" s="22">
        <f t="shared" si="172"/>
        <v>54.005217136384154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-3.694822225952521E-13</v>
      </c>
      <c r="CU157" s="17">
        <f>CT157*VLOOKUP('Données projet'!$B$13,Paramètres!$A$1:$I$89,3,0)*VLOOKUP('Données projet'!$B$13,Paramètres!$A$1:$I$89,5,0)</f>
        <v>-4.2076635509147312E-13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398.97653653651656</v>
      </c>
      <c r="CZ157" s="59">
        <f t="shared" si="150"/>
        <v>174.32967064896349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129.48357364557069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6.8816677334067858E-15</v>
      </c>
      <c r="DI157" s="22">
        <f t="shared" si="175"/>
        <v>129.48357364557069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-3.4106051316484809E-13</v>
      </c>
      <c r="DP157" s="17">
        <f>DO157*VLOOKUP('Données projet'!$B$14,Paramètres!$A$1:$I$89,3,0)*VLOOKUP('Données projet'!$B$14,Paramètres!$A$1:$I$89,5,0)</f>
        <v>-3.2455318432766944E-13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448.88533925504049</v>
      </c>
      <c r="DU157" s="59">
        <f t="shared" si="152"/>
        <v>259.66733848378163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149.49449843757017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2.673126631053524E-16</v>
      </c>
      <c r="ED157" s="22">
        <f t="shared" si="178"/>
        <v>149.49449843757017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300.98794489079791</v>
      </c>
      <c r="EP157" s="59">
        <f t="shared" si="154"/>
        <v>444.94404092890767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18.174428232188184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1.5507710107103233E-15</v>
      </c>
      <c r="EY157" s="22">
        <f t="shared" si="181"/>
        <v>18.174428232188184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-2.8421709430404007E-13</v>
      </c>
      <c r="FF157" s="17">
        <f>FE157*VLOOKUP('Données projet'!$B$16,Paramètres!$A$1:$I$89,3,0)*VLOOKUP('Données projet'!$B$16,Paramètres!$A$1:$I$89,5,0)</f>
        <v>-2.3055690689943731E-13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358.75637627589799</v>
      </c>
      <c r="FK157" s="59">
        <f t="shared" si="156"/>
        <v>349.64821164483607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28.891719348918382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3.6643613115167861E-10</v>
      </c>
      <c r="FT157" s="22">
        <f t="shared" si="184"/>
        <v>28.89171934928482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303.49714356858993</v>
      </c>
      <c r="GF157" s="59">
        <f t="shared" si="158"/>
        <v>448.64727935823993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18.343230971186848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1.5651744566302356E-15</v>
      </c>
      <c r="GO157" s="21">
        <f t="shared" si="187"/>
        <v>18.343230971186848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-3.4583536034915599E-13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475.52010215365254</v>
      </c>
      <c r="T158" s="59">
        <f t="shared" si="142"/>
        <v>273.91893734509262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156.17369119475813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2.0141325886268736E-16</v>
      </c>
      <c r="AC158" s="22">
        <f t="shared" si="163"/>
        <v>156.17369119475813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-3.0859155231155454E-13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428.8856275972966</v>
      </c>
      <c r="AO158" s="59">
        <f t="shared" si="144"/>
        <v>248.96498044443103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139.35498598916882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1.7972260021593627E-16</v>
      </c>
      <c r="AX158" s="21">
        <f t="shared" si="166"/>
        <v>139.35498598916882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-3.4106051316484809E-13</v>
      </c>
      <c r="BE158" s="13">
        <f>BD158*VLOOKUP('Données projet'!$B$11,Paramètres!$A$1:$I$89,3,0)*VLOOKUP('Données projet'!$B$11,Paramètres!$A$1:$I$89,5,0)</f>
        <v>-2.8730937629006804E-13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402.18557752041221</v>
      </c>
      <c r="BJ158" s="59">
        <f t="shared" si="146"/>
        <v>234.67565865251817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129.74429730026057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1.6732793813207862E-16</v>
      </c>
      <c r="BS158" s="22">
        <f t="shared" si="169"/>
        <v>129.74429730026057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-2.8421709430404007E-13</v>
      </c>
      <c r="BZ158" s="13">
        <f>BY158*VLOOKUP('Données projet'!$B$12,Paramètres!$A$1:$I$89,3,0)*VLOOKUP('Données projet'!$B$12,Paramètres!$A$1:$I$89,5,0)</f>
        <v>-2.4829205358400943E-13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383.46266660377637</v>
      </c>
      <c r="CE158" s="59">
        <f t="shared" si="148"/>
        <v>373.1287543230714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52.946207768269566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1.6057428025791061E-19</v>
      </c>
      <c r="CN158" s="22">
        <f t="shared" si="172"/>
        <v>52.946207768269566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-3.694822225952521E-13</v>
      </c>
      <c r="CU158" s="17">
        <f>CT158*VLOOKUP('Données projet'!$B$13,Paramètres!$A$1:$I$89,3,0)*VLOOKUP('Données projet'!$B$13,Paramètres!$A$1:$I$89,5,0)</f>
        <v>-4.2076635509147312E-13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398.97653653651656</v>
      </c>
      <c r="CZ158" s="59">
        <f t="shared" si="150"/>
        <v>174.32967064896349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126.94447974356262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4.8660739201645965E-15</v>
      </c>
      <c r="DI158" s="22">
        <f t="shared" si="175"/>
        <v>126.94447974356262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-3.4106051316484809E-13</v>
      </c>
      <c r="DP158" s="17">
        <f>DO158*VLOOKUP('Données projet'!$B$14,Paramètres!$A$1:$I$89,3,0)*VLOOKUP('Données projet'!$B$14,Paramètres!$A$1:$I$89,5,0)</f>
        <v>-3.2455318432766944E-13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448.88533925504049</v>
      </c>
      <c r="DU158" s="59">
        <f t="shared" si="152"/>
        <v>259.66733848378163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146.56300250584994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1.8901859677882971E-16</v>
      </c>
      <c r="ED158" s="22">
        <f t="shared" si="178"/>
        <v>146.56300250584994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300.98794489079791</v>
      </c>
      <c r="EP158" s="59">
        <f t="shared" si="154"/>
        <v>444.94404092890767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17.818038779861613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1.0965606977407857E-15</v>
      </c>
      <c r="EY158" s="22">
        <f t="shared" si="181"/>
        <v>17.818038779861613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-2.8421709430404007E-13</v>
      </c>
      <c r="FF158" s="17">
        <f>FE158*VLOOKUP('Données projet'!$B$16,Paramètres!$A$1:$I$89,3,0)*VLOOKUP('Données projet'!$B$16,Paramètres!$A$1:$I$89,5,0)</f>
        <v>-2.3055690689943731E-13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358.75637627589799</v>
      </c>
      <c r="FK158" s="59">
        <f t="shared" si="156"/>
        <v>349.64821164483607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28.325170354694848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2.5910947320911503E-10</v>
      </c>
      <c r="FT158" s="22">
        <f t="shared" si="184"/>
        <v>28.325170354953958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303.49714356858993</v>
      </c>
      <c r="GF158" s="59">
        <f t="shared" si="158"/>
        <v>448.64727935823993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17.983531400108017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1.1067454720232094E-15</v>
      </c>
      <c r="GO158" s="21">
        <f t="shared" si="187"/>
        <v>17.983531400108017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-3.4583536034915599E-13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475.52010215365254</v>
      </c>
      <c r="T159" s="59">
        <f t="shared" si="142"/>
        <v>273.91893734509262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153.11122036697475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1.4242068116268772E-16</v>
      </c>
      <c r="AC159" s="22">
        <f t="shared" si="163"/>
        <v>153.11122036697475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-3.0859155231155454E-13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428.8856275972966</v>
      </c>
      <c r="AO159" s="59">
        <f t="shared" si="144"/>
        <v>248.96498044443103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136.62231971206981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1.270830693451674E-16</v>
      </c>
      <c r="AX159" s="21">
        <f t="shared" si="166"/>
        <v>136.62231971206981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-3.4106051316484809E-13</v>
      </c>
      <c r="BE159" s="13">
        <f>BD159*VLOOKUP('Données projet'!$B$11,Paramètres!$A$1:$I$89,3,0)*VLOOKUP('Données projet'!$B$11,Paramètres!$A$1:$I$89,5,0)</f>
        <v>-2.8730937629006804E-13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402.18557752041221</v>
      </c>
      <c r="BJ159" s="59">
        <f t="shared" si="146"/>
        <v>234.67565865251817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127.20009076640976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1.1831871973515588E-16</v>
      </c>
      <c r="BS159" s="22">
        <f t="shared" si="169"/>
        <v>127.20009076640976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-2.8421709430404007E-13</v>
      </c>
      <c r="BZ159" s="13">
        <f>BY159*VLOOKUP('Données projet'!$B$12,Paramètres!$A$1:$I$89,3,0)*VLOOKUP('Données projet'!$B$12,Paramètres!$A$1:$I$89,5,0)</f>
        <v>-2.4829205358400943E-13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383.46266660377637</v>
      </c>
      <c r="CE159" s="59">
        <f t="shared" si="148"/>
        <v>373.1287543230714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51.907964927931772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1.1354316245451775E-19</v>
      </c>
      <c r="CN159" s="22">
        <f t="shared" si="172"/>
        <v>51.907964927931772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-3.694822225952521E-13</v>
      </c>
      <c r="CU159" s="17">
        <f>CT159*VLOOKUP('Données projet'!$B$13,Paramètres!$A$1:$I$89,3,0)*VLOOKUP('Données projet'!$B$13,Paramètres!$A$1:$I$89,5,0)</f>
        <v>-4.2076635509147312E-13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398.97653653651656</v>
      </c>
      <c r="CZ159" s="59">
        <f t="shared" si="150"/>
        <v>174.32967064896349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124.45517592427858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3.4408338667033929E-15</v>
      </c>
      <c r="DI159" s="22">
        <f t="shared" si="175"/>
        <v>124.45517592427858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-3.4106051316484809E-13</v>
      </c>
      <c r="DP159" s="17">
        <f>DO159*VLOOKUP('Données projet'!$B$14,Paramètres!$A$1:$I$89,3,0)*VLOOKUP('Données projet'!$B$14,Paramètres!$A$1:$I$89,5,0)</f>
        <v>-3.2455318432766944E-13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448.88533925504049</v>
      </c>
      <c r="DU159" s="59">
        <f t="shared" si="152"/>
        <v>259.66733848378163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143.68899142131477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1.336563315526762E-16</v>
      </c>
      <c r="ED159" s="22">
        <f t="shared" si="178"/>
        <v>143.68899142131477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300.98794489079791</v>
      </c>
      <c r="EP159" s="59">
        <f t="shared" si="154"/>
        <v>444.94404092890767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17.468637907319064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7.7538550535516163E-16</v>
      </c>
      <c r="EY159" s="22">
        <f t="shared" si="181"/>
        <v>17.468637907319064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-2.8421709430404007E-13</v>
      </c>
      <c r="FF159" s="17">
        <f>FE159*VLOOKUP('Données projet'!$B$16,Paramètres!$A$1:$I$89,3,0)*VLOOKUP('Données projet'!$B$16,Paramètres!$A$1:$I$89,5,0)</f>
        <v>-2.3055690689943731E-13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358.75637627589799</v>
      </c>
      <c r="FK159" s="59">
        <f t="shared" si="156"/>
        <v>349.64821164483607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27.769731040687272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1.832180655758393E-10</v>
      </c>
      <c r="FT159" s="22">
        <f t="shared" si="184"/>
        <v>27.769731040870489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303.49714356858993</v>
      </c>
      <c r="GF159" s="59">
        <f t="shared" si="158"/>
        <v>448.64727935823993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17.630885318222965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7.8258722831511781E-16</v>
      </c>
      <c r="GO159" s="21">
        <f t="shared" si="187"/>
        <v>17.630885318222965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-3.4583536034915599E-13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475.52010215365254</v>
      </c>
      <c r="T160" s="59">
        <f t="shared" si="142"/>
        <v>273.91893734509262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150.10880272420144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1.0070662943134368E-16</v>
      </c>
      <c r="AC160" s="22">
        <f t="shared" si="163"/>
        <v>150.10880272420144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-3.0859155231155454E-13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428.8856275972966</v>
      </c>
      <c r="AO160" s="59">
        <f t="shared" si="144"/>
        <v>248.96498044443103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133.94323935390287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8.9861300107968133E-17</v>
      </c>
      <c r="AX160" s="21">
        <f t="shared" si="166"/>
        <v>133.94323935390287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-3.4106051316484809E-13</v>
      </c>
      <c r="BE160" s="13">
        <f>BD160*VLOOKUP('Données projet'!$B$11,Paramètres!$A$1:$I$89,3,0)*VLOOKUP('Données projet'!$B$11,Paramètres!$A$1:$I$89,5,0)</f>
        <v>-2.8730937629006804E-13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402.18557752041221</v>
      </c>
      <c r="BJ160" s="59">
        <f t="shared" si="146"/>
        <v>234.67565865251817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124.70577457087501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8.3663969066039311E-17</v>
      </c>
      <c r="BS160" s="22">
        <f t="shared" si="169"/>
        <v>124.70577457087501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-2.8421709430404007E-13</v>
      </c>
      <c r="BZ160" s="13">
        <f>BY160*VLOOKUP('Données projet'!$B$12,Paramètres!$A$1:$I$89,3,0)*VLOOKUP('Données projet'!$B$12,Paramètres!$A$1:$I$89,5,0)</f>
        <v>-2.4829205358400943E-13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383.46266660377637</v>
      </c>
      <c r="CE160" s="59">
        <f t="shared" si="148"/>
        <v>373.1287543230714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50.890081396427398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8.0287140128955305E-20</v>
      </c>
      <c r="CN160" s="22">
        <f t="shared" si="172"/>
        <v>50.890081396427398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-3.694822225952521E-13</v>
      </c>
      <c r="CU160" s="17">
        <f>CT160*VLOOKUP('Données projet'!$B$13,Paramètres!$A$1:$I$89,3,0)*VLOOKUP('Données projet'!$B$13,Paramètres!$A$1:$I$89,5,0)</f>
        <v>-4.2076635509147312E-13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398.97653653651656</v>
      </c>
      <c r="CZ160" s="59">
        <f t="shared" si="150"/>
        <v>174.32967064896349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122.01468583456528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2.4330369600822983E-15</v>
      </c>
      <c r="DI160" s="22">
        <f t="shared" si="175"/>
        <v>122.01468583456528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-3.4106051316484809E-13</v>
      </c>
      <c r="DP160" s="17">
        <f>DO160*VLOOKUP('Données projet'!$B$14,Paramètres!$A$1:$I$89,3,0)*VLOOKUP('Données projet'!$B$14,Paramètres!$A$1:$I$89,5,0)</f>
        <v>-3.2455318432766944E-13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448.88533925504049</v>
      </c>
      <c r="DU160" s="59">
        <f t="shared" si="152"/>
        <v>259.66733848378163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140.87133794117366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9.4509298389414857E-17</v>
      </c>
      <c r="ED160" s="22">
        <f t="shared" si="178"/>
        <v>140.87133794117366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300.98794489079791</v>
      </c>
      <c r="EP160" s="59">
        <f t="shared" si="154"/>
        <v>444.94404092890767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17.126088572773586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5.4828034887039284E-16</v>
      </c>
      <c r="EY160" s="22">
        <f t="shared" si="181"/>
        <v>17.126088572773586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-2.8421709430404007E-13</v>
      </c>
      <c r="FF160" s="17">
        <f>FE160*VLOOKUP('Données projet'!$B$16,Paramètres!$A$1:$I$89,3,0)*VLOOKUP('Données projet'!$B$16,Paramètres!$A$1:$I$89,5,0)</f>
        <v>-2.3055690689943731E-13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358.75637627589799</v>
      </c>
      <c r="FK160" s="59">
        <f t="shared" si="156"/>
        <v>349.64821164483607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27.225183552842854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1.2955473660455751E-10</v>
      </c>
      <c r="FT160" s="22">
        <f t="shared" si="184"/>
        <v>27.225183552972407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303.49714356858993</v>
      </c>
      <c r="GF160" s="59">
        <f t="shared" si="158"/>
        <v>448.64727935823993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17.28515441091081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5.5337273601160471E-16</v>
      </c>
      <c r="GO160" s="21">
        <f t="shared" si="187"/>
        <v>17.28515441091081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-3.4583536034915599E-13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475.52010215365254</v>
      </c>
      <c r="T161" s="59">
        <f t="shared" si="142"/>
        <v>273.91893734509262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147.16526066010897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7.1210340581343861E-17</v>
      </c>
      <c r="AC161" s="22">
        <f t="shared" si="163"/>
        <v>147.16526066010897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-3.0859155231155454E-13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428.8856275972966</v>
      </c>
      <c r="AO161" s="59">
        <f t="shared" si="144"/>
        <v>248.96498044443103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131.3166941274819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6.3541534672583701E-17</v>
      </c>
      <c r="AX161" s="21">
        <f t="shared" si="166"/>
        <v>131.3166941274819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-3.4106051316484809E-13</v>
      </c>
      <c r="BE161" s="13">
        <f>BD161*VLOOKUP('Données projet'!$B$11,Paramètres!$A$1:$I$89,3,0)*VLOOKUP('Données projet'!$B$11,Paramètres!$A$1:$I$89,5,0)</f>
        <v>-2.8730937629006804E-13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402.18557752041221</v>
      </c>
      <c r="BJ161" s="59">
        <f t="shared" si="146"/>
        <v>234.67565865251817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122.26037039455204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5.9159359867577939E-17</v>
      </c>
      <c r="BS161" s="22">
        <f t="shared" si="169"/>
        <v>122.26037039455204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-2.8421709430404007E-13</v>
      </c>
      <c r="BZ161" s="13">
        <f>BY161*VLOOKUP('Données projet'!$B$12,Paramètres!$A$1:$I$89,3,0)*VLOOKUP('Données projet'!$B$12,Paramètres!$A$1:$I$89,5,0)</f>
        <v>-2.4829205358400943E-13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383.46266660377637</v>
      </c>
      <c r="CE161" s="59">
        <f t="shared" si="148"/>
        <v>373.1287543230714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49.892157940128172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5.6771581227258877E-20</v>
      </c>
      <c r="CN161" s="22">
        <f t="shared" si="172"/>
        <v>49.892157940128172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-3.694822225952521E-13</v>
      </c>
      <c r="CU161" s="17">
        <f>CT161*VLOOKUP('Données projet'!$B$13,Paramètres!$A$1:$I$89,3,0)*VLOOKUP('Données projet'!$B$13,Paramètres!$A$1:$I$89,5,0)</f>
        <v>-4.2076635509147312E-13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398.97653653651656</v>
      </c>
      <c r="CZ161" s="59">
        <f t="shared" si="150"/>
        <v>174.32967064896349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119.6220522669593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1.7204169333516965E-15</v>
      </c>
      <c r="DI161" s="22">
        <f t="shared" si="175"/>
        <v>119.6220522669593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-3.4106051316484809E-13</v>
      </c>
      <c r="DP161" s="17">
        <f>DO161*VLOOKUP('Données projet'!$B$14,Paramètres!$A$1:$I$89,3,0)*VLOOKUP('Données projet'!$B$14,Paramètres!$A$1:$I$89,5,0)</f>
        <v>-3.2455318432766944E-13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448.88533925504049</v>
      </c>
      <c r="DU161" s="59">
        <f t="shared" si="152"/>
        <v>259.66733848378163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138.1089369271792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6.6828165776338099E-17</v>
      </c>
      <c r="ED161" s="22">
        <f t="shared" si="178"/>
        <v>138.1089369271792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300.98794489079791</v>
      </c>
      <c r="EP161" s="59">
        <f t="shared" si="154"/>
        <v>444.94404092890767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16.790256421744079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3.8769275267758082E-16</v>
      </c>
      <c r="EY161" s="22">
        <f t="shared" si="181"/>
        <v>16.790256421744079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-2.8421709430404007E-13</v>
      </c>
      <c r="FF161" s="17">
        <f>FE161*VLOOKUP('Données projet'!$B$16,Paramètres!$A$1:$I$89,3,0)*VLOOKUP('Données projet'!$B$16,Paramètres!$A$1:$I$89,5,0)</f>
        <v>-2.3055690689943731E-13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358.75637627589799</v>
      </c>
      <c r="FK161" s="59">
        <f t="shared" si="156"/>
        <v>349.64821164483607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26.691314309093894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9.1609032787919652E-11</v>
      </c>
      <c r="FT161" s="22">
        <f t="shared" si="184"/>
        <v>26.691314309185504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303.49714356858993</v>
      </c>
      <c r="GF161" s="59">
        <f t="shared" si="158"/>
        <v>448.64727935823993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16.946203075816015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3.9129361415755891E-16</v>
      </c>
      <c r="GO161" s="21">
        <f t="shared" si="187"/>
        <v>16.946203075816015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-3.4583536034915599E-13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475.52010215365254</v>
      </c>
      <c r="T162" s="59">
        <f t="shared" si="142"/>
        <v>273.91893734509262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144.27943966050998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5.035331471567184E-17</v>
      </c>
      <c r="AC162" s="22">
        <f t="shared" si="163"/>
        <v>144.27943966050998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-3.0859155231155454E-13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428.8856275972966</v>
      </c>
      <c r="AO162" s="59">
        <f t="shared" si="144"/>
        <v>248.96498044443103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128.74165385091663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4.4930650053984067E-17</v>
      </c>
      <c r="AX162" s="21">
        <f t="shared" si="166"/>
        <v>128.74165385091663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-3.4106051316484809E-13</v>
      </c>
      <c r="BE162" s="13">
        <f>BD162*VLOOKUP('Données projet'!$B$11,Paramètres!$A$1:$I$89,3,0)*VLOOKUP('Données projet'!$B$11,Paramètres!$A$1:$I$89,5,0)</f>
        <v>-2.8730937629006804E-13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402.18557752041221</v>
      </c>
      <c r="BJ162" s="59">
        <f t="shared" si="146"/>
        <v>234.67565865251817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119.86291910257749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4.1831984533019656E-17</v>
      </c>
      <c r="BS162" s="22">
        <f t="shared" si="169"/>
        <v>119.86291910257749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-2.8421709430404007E-13</v>
      </c>
      <c r="BZ162" s="13">
        <f>BY162*VLOOKUP('Données projet'!$B$12,Paramètres!$A$1:$I$89,3,0)*VLOOKUP('Données projet'!$B$12,Paramètres!$A$1:$I$89,5,0)</f>
        <v>-2.4829205358400943E-13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383.46266660377637</v>
      </c>
      <c r="CE162" s="59">
        <f t="shared" si="148"/>
        <v>373.1287543230714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48.913803154133767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4.0143570064477652E-20</v>
      </c>
      <c r="CN162" s="22">
        <f t="shared" si="172"/>
        <v>48.913803154133767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-3.694822225952521E-13</v>
      </c>
      <c r="CU162" s="17">
        <f>CT162*VLOOKUP('Données projet'!$B$13,Paramètres!$A$1:$I$89,3,0)*VLOOKUP('Données projet'!$B$13,Paramètres!$A$1:$I$89,5,0)</f>
        <v>-4.2076635509147312E-13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398.97653653651656</v>
      </c>
      <c r="CZ162" s="59">
        <f t="shared" si="150"/>
        <v>174.32967064896349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117.27633678425168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1.2165184800411491E-15</v>
      </c>
      <c r="DI162" s="22">
        <f t="shared" si="175"/>
        <v>117.27633678425168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-3.4106051316484809E-13</v>
      </c>
      <c r="DP162" s="17">
        <f>DO162*VLOOKUP('Données projet'!$B$14,Paramètres!$A$1:$I$89,3,0)*VLOOKUP('Données projet'!$B$14,Paramètres!$A$1:$I$89,5,0)</f>
        <v>-3.2455318432766944E-13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448.88533925504049</v>
      </c>
      <c r="DU162" s="59">
        <f t="shared" si="152"/>
        <v>259.66733848378163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135.40070491217091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4.7254649194707429E-17</v>
      </c>
      <c r="ED162" s="22">
        <f t="shared" si="178"/>
        <v>135.40070491217091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300.98794489079791</v>
      </c>
      <c r="EP162" s="59">
        <f t="shared" si="154"/>
        <v>444.94404092890767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16.461009734358875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2.7414017443519642E-16</v>
      </c>
      <c r="EY162" s="22">
        <f t="shared" si="181"/>
        <v>16.461009734358875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-2.8421709430404007E-13</v>
      </c>
      <c r="FF162" s="17">
        <f>FE162*VLOOKUP('Données projet'!$B$16,Paramètres!$A$1:$I$89,3,0)*VLOOKUP('Données projet'!$B$16,Paramètres!$A$1:$I$89,5,0)</f>
        <v>-2.3055690689943731E-13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358.75637627589799</v>
      </c>
      <c r="FK162" s="59">
        <f t="shared" si="156"/>
        <v>349.64821164483607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26.167913915586766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6.4777368302278757E-11</v>
      </c>
      <c r="FT162" s="22">
        <f t="shared" si="184"/>
        <v>26.167913915651543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303.49714356858993</v>
      </c>
      <c r="GF162" s="59">
        <f t="shared" si="158"/>
        <v>448.64727935823993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16.613898369662529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2.7668636800580236E-16</v>
      </c>
      <c r="GO162" s="21">
        <f t="shared" si="187"/>
        <v>16.613898369662529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-3.4583536034915599E-13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475.52010215365254</v>
      </c>
      <c r="T163" s="59">
        <f t="shared" si="142"/>
        <v>273.91893734509262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141.45020785053612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3.560517029067193E-17</v>
      </c>
      <c r="AC163" s="22">
        <f t="shared" si="163"/>
        <v>141.45020785053612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-3.0859155231155454E-13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428.8856275972966</v>
      </c>
      <c r="AO163" s="59">
        <f t="shared" si="144"/>
        <v>248.96498044443103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126.21710854355534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3.177076733629185E-17</v>
      </c>
      <c r="AX163" s="21">
        <f t="shared" si="166"/>
        <v>126.21710854355534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-3.4106051316484809E-13</v>
      </c>
      <c r="BE163" s="13">
        <f>BD163*VLOOKUP('Données projet'!$B$11,Paramètres!$A$1:$I$89,3,0)*VLOOKUP('Données projet'!$B$11,Paramètres!$A$1:$I$89,5,0)</f>
        <v>-2.8730937629006804E-13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402.18557752041221</v>
      </c>
      <c r="BJ163" s="59">
        <f t="shared" si="146"/>
        <v>234.67565865251817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117.51248036813767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2.9579679933788969E-17</v>
      </c>
      <c r="BS163" s="22">
        <f t="shared" si="169"/>
        <v>117.51248036813767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-2.8421709430404007E-13</v>
      </c>
      <c r="BZ163" s="13">
        <f>BY163*VLOOKUP('Données projet'!$B$12,Paramètres!$A$1:$I$89,3,0)*VLOOKUP('Données projet'!$B$12,Paramètres!$A$1:$I$89,5,0)</f>
        <v>-2.4829205358400943E-13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383.46266660377637</v>
      </c>
      <c r="CE163" s="59">
        <f t="shared" si="148"/>
        <v>373.1287543230714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47.95463330875522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2.8385790613629439E-20</v>
      </c>
      <c r="CN163" s="22">
        <f t="shared" si="172"/>
        <v>47.95463330875522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-3.694822225952521E-13</v>
      </c>
      <c r="CU163" s="17">
        <f>CT163*VLOOKUP('Données projet'!$B$13,Paramètres!$A$1:$I$89,3,0)*VLOOKUP('Données projet'!$B$13,Paramètres!$A$1:$I$89,5,0)</f>
        <v>-4.2076635509147312E-13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398.97653653651656</v>
      </c>
      <c r="CZ163" s="59">
        <f t="shared" si="150"/>
        <v>174.32967064896349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114.9766193514148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8.6020846667584823E-16</v>
      </c>
      <c r="DI163" s="22">
        <f t="shared" si="175"/>
        <v>114.9766193514148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-3.4106051316484809E-13</v>
      </c>
      <c r="DP163" s="17">
        <f>DO163*VLOOKUP('Données projet'!$B$14,Paramètres!$A$1:$I$89,3,0)*VLOOKUP('Données projet'!$B$14,Paramètres!$A$1:$I$89,5,0)</f>
        <v>-3.2455318432766944E-13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448.88533925504049</v>
      </c>
      <c r="DU163" s="59">
        <f t="shared" si="152"/>
        <v>259.66733848378163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132.74557967511851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3.341408288816905E-17</v>
      </c>
      <c r="ED163" s="22">
        <f t="shared" si="178"/>
        <v>132.74557967511851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300.98794489079791</v>
      </c>
      <c r="EP163" s="59">
        <f t="shared" si="154"/>
        <v>444.94404092890767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16.138219373692646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1.9384637633879041E-16</v>
      </c>
      <c r="EY163" s="22">
        <f t="shared" si="181"/>
        <v>16.138219373692646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-2.8421709430404007E-13</v>
      </c>
      <c r="FF163" s="17">
        <f>FE163*VLOOKUP('Données projet'!$B$16,Paramètres!$A$1:$I$89,3,0)*VLOOKUP('Données projet'!$B$16,Paramètres!$A$1:$I$89,5,0)</f>
        <v>-2.3055690689943731E-13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358.75637627589799</v>
      </c>
      <c r="FK163" s="59">
        <f t="shared" si="156"/>
        <v>349.64821164483607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25.654777084553594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4.5804516393959826E-11</v>
      </c>
      <c r="FT163" s="22">
        <f t="shared" si="184"/>
        <v>25.654777084599399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303.49714356858993</v>
      </c>
      <c r="GF163" s="59">
        <f t="shared" si="158"/>
        <v>448.64727935823993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16.288109956110855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1.9564680707877945E-16</v>
      </c>
      <c r="GO163" s="21">
        <f t="shared" si="187"/>
        <v>16.288109956110855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-3.4583536034915599E-13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475.52010215365254</v>
      </c>
      <c r="T164" s="59">
        <f t="shared" si="142"/>
        <v>273.91893734509262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138.67645555069484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2.517665735783592E-17</v>
      </c>
      <c r="AC164" s="22">
        <f t="shared" si="163"/>
        <v>138.67645555069484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-3.0859155231155454E-13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428.8856275972966</v>
      </c>
      <c r="AO164" s="59">
        <f t="shared" si="144"/>
        <v>248.96498044443103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123.74206802985081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2.2465325026992033E-17</v>
      </c>
      <c r="AX164" s="21">
        <f t="shared" si="166"/>
        <v>123.74206802985081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-3.4106051316484809E-13</v>
      </c>
      <c r="BE164" s="13">
        <f>BD164*VLOOKUP('Données projet'!$B$11,Paramètres!$A$1:$I$89,3,0)*VLOOKUP('Données projet'!$B$11,Paramètres!$A$1:$I$89,5,0)</f>
        <v>-2.8730937629006804E-13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402.18557752041221</v>
      </c>
      <c r="BJ164" s="59">
        <f t="shared" si="146"/>
        <v>234.67565865251817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115.20813230365415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2.0915992266509828E-17</v>
      </c>
      <c r="BS164" s="22">
        <f t="shared" si="169"/>
        <v>115.20813230365415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-2.8421709430404007E-13</v>
      </c>
      <c r="BZ164" s="13">
        <f>BY164*VLOOKUP('Données projet'!$B$12,Paramètres!$A$1:$I$89,3,0)*VLOOKUP('Données projet'!$B$12,Paramètres!$A$1:$I$89,5,0)</f>
        <v>-2.4829205358400943E-13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383.46266660377637</v>
      </c>
      <c r="CE164" s="59">
        <f t="shared" si="148"/>
        <v>373.1287543230714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47.014272199008708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2.0071785032238826E-20</v>
      </c>
      <c r="CN164" s="22">
        <f t="shared" si="172"/>
        <v>47.014272199008708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-3.694822225952521E-13</v>
      </c>
      <c r="CU164" s="17">
        <f>CT164*VLOOKUP('Données projet'!$B$13,Paramètres!$A$1:$I$89,3,0)*VLOOKUP('Données projet'!$B$13,Paramètres!$A$1:$I$89,5,0)</f>
        <v>-4.2076635509147312E-13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398.97653653651656</v>
      </c>
      <c r="CZ164" s="59">
        <f t="shared" si="150"/>
        <v>174.32967064896349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112.72199797474671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6.0825924002057456E-16</v>
      </c>
      <c r="DI164" s="22">
        <f t="shared" si="175"/>
        <v>112.72199797474671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-3.4106051316484809E-13</v>
      </c>
      <c r="DP164" s="17">
        <f>DO164*VLOOKUP('Données projet'!$B$14,Paramètres!$A$1:$I$89,3,0)*VLOOKUP('Données projet'!$B$14,Paramètres!$A$1:$I$89,5,0)</f>
        <v>-3.2455318432766944E-13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448.88533925504049</v>
      </c>
      <c r="DU164" s="59">
        <f t="shared" si="152"/>
        <v>259.66733848378163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130.14251982449824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2.3627324597353714E-17</v>
      </c>
      <c r="ED164" s="22">
        <f t="shared" si="178"/>
        <v>130.14251982449824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300.98794489079791</v>
      </c>
      <c r="EP164" s="59">
        <f t="shared" si="154"/>
        <v>444.94404092890767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15.821758735116402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1.3707008721759821E-16</v>
      </c>
      <c r="EY164" s="22">
        <f t="shared" si="181"/>
        <v>15.821758735116402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-2.8421709430404007E-13</v>
      </c>
      <c r="FF164" s="17">
        <f>FE164*VLOOKUP('Données projet'!$B$16,Paramètres!$A$1:$I$89,3,0)*VLOOKUP('Données projet'!$B$16,Paramètres!$A$1:$I$89,5,0)</f>
        <v>-2.3055690689943731E-13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358.75637627589799</v>
      </c>
      <c r="FK164" s="59">
        <f t="shared" si="156"/>
        <v>349.64821164483607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25.151702553794422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3.2388684151139379E-11</v>
      </c>
      <c r="FT164" s="22">
        <f t="shared" si="184"/>
        <v>25.151702553826812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303.49714356858993</v>
      </c>
      <c r="GF164" s="59">
        <f t="shared" si="158"/>
        <v>448.64727935823993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15.968710054637617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1.3834318400290118E-16</v>
      </c>
      <c r="GO164" s="21">
        <f t="shared" si="187"/>
        <v>15.968710054637617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-3.4583536034915599E-13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475.52010215365254</v>
      </c>
      <c r="T165" s="59">
        <f t="shared" si="142"/>
        <v>273.91893734509262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135.9570948416316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1.7802585145335965E-17</v>
      </c>
      <c r="AC165" s="22">
        <f t="shared" si="163"/>
        <v>135.9570948416316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-3.0859155231155454E-13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428.8856275972966</v>
      </c>
      <c r="AO165" s="59">
        <f t="shared" si="144"/>
        <v>248.96498044443103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121.31556155099437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1.5885383668145925E-17</v>
      </c>
      <c r="AX165" s="21">
        <f t="shared" si="166"/>
        <v>121.31556155099437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-3.4106051316484809E-13</v>
      </c>
      <c r="BE165" s="13">
        <f>BD165*VLOOKUP('Données projet'!$B$11,Paramètres!$A$1:$I$89,3,0)*VLOOKUP('Données projet'!$B$11,Paramètres!$A$1:$I$89,5,0)</f>
        <v>-2.8730937629006804E-13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402.18557752041221</v>
      </c>
      <c r="BJ165" s="59">
        <f t="shared" si="146"/>
        <v>234.67565865251817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112.94897109920161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1.4789839966894485E-17</v>
      </c>
      <c r="BS165" s="22">
        <f t="shared" si="169"/>
        <v>112.94897109920161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-2.8421709430404007E-13</v>
      </c>
      <c r="BZ165" s="13">
        <f>BY165*VLOOKUP('Données projet'!$B$12,Paramètres!$A$1:$I$89,3,0)*VLOOKUP('Données projet'!$B$12,Paramètres!$A$1:$I$89,5,0)</f>
        <v>-2.4829205358400943E-13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383.46266660377637</v>
      </c>
      <c r="CE165" s="59">
        <f t="shared" si="148"/>
        <v>373.1287543230714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46.092350997060684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1.4192895306814719E-20</v>
      </c>
      <c r="CN165" s="22">
        <f t="shared" si="172"/>
        <v>46.092350997060684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-3.694822225952521E-13</v>
      </c>
      <c r="CU165" s="17">
        <f>CT165*VLOOKUP('Données projet'!$B$13,Paramètres!$A$1:$I$89,3,0)*VLOOKUP('Données projet'!$B$13,Paramètres!$A$1:$I$89,5,0)</f>
        <v>-4.2076635509147312E-13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398.97653653651656</v>
      </c>
      <c r="CZ165" s="59">
        <f t="shared" si="150"/>
        <v>174.32967064896349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110.51158834809183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4.3010423333792411E-16</v>
      </c>
      <c r="DI165" s="22">
        <f t="shared" si="175"/>
        <v>110.51158834809183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-3.4106051316484809E-13</v>
      </c>
      <c r="DP165" s="17">
        <f>DO165*VLOOKUP('Données projet'!$B$14,Paramètres!$A$1:$I$89,3,0)*VLOOKUP('Données projet'!$B$14,Paramètres!$A$1:$I$89,5,0)</f>
        <v>-3.2455318432766944E-13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448.88533925504049</v>
      </c>
      <c r="DU165" s="59">
        <f t="shared" si="152"/>
        <v>259.66733848378163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127.59050438983888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1.6707041444084525E-17</v>
      </c>
      <c r="ED165" s="22">
        <f t="shared" si="178"/>
        <v>127.59050438983888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300.98794489079791</v>
      </c>
      <c r="EP165" s="59">
        <f t="shared" si="154"/>
        <v>444.94404092890767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15.511503696640709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9.6923188169395204E-17</v>
      </c>
      <c r="EY165" s="22">
        <f t="shared" si="181"/>
        <v>15.511503696640709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-2.8421709430404007E-13</v>
      </c>
      <c r="FF165" s="17">
        <f>FE165*VLOOKUP('Données projet'!$B$16,Paramètres!$A$1:$I$89,3,0)*VLOOKUP('Données projet'!$B$16,Paramètres!$A$1:$I$89,5,0)</f>
        <v>-2.3055690689943731E-13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358.75637627589799</v>
      </c>
      <c r="FK165" s="59">
        <f t="shared" si="156"/>
        <v>349.64821164483607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24.658493007738272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2.2902258196979913E-11</v>
      </c>
      <c r="FT165" s="22">
        <f t="shared" si="184"/>
        <v>24.658493007761173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303.49714356858993</v>
      </c>
      <c r="GF165" s="59">
        <f t="shared" si="158"/>
        <v>448.64727935823993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15.655573390417565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9.7823403539389727E-17</v>
      </c>
      <c r="GO165" s="21">
        <f t="shared" si="187"/>
        <v>15.655573390417565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-3.4583536034915599E-13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475.52010215365254</v>
      </c>
      <c r="T166" s="59">
        <f t="shared" si="142"/>
        <v>273.91893734509262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133.29105913742683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1.258832867891796E-17</v>
      </c>
      <c r="AC166" s="22">
        <f t="shared" si="163"/>
        <v>133.29105913742683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-3.0859155231155454E-13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428.8856275972966</v>
      </c>
      <c r="AO166" s="59">
        <f t="shared" si="144"/>
        <v>248.96498044443103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118.93663738416551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1.1232662513496017E-17</v>
      </c>
      <c r="AX166" s="21">
        <f t="shared" si="166"/>
        <v>118.93663738416551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-3.4106051316484809E-13</v>
      </c>
      <c r="BE166" s="13">
        <f>BD166*VLOOKUP('Données projet'!$B$11,Paramètres!$A$1:$I$89,3,0)*VLOOKUP('Données projet'!$B$11,Paramètres!$A$1:$I$89,5,0)</f>
        <v>-2.8730937629006804E-13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402.18557752041221</v>
      </c>
      <c r="BJ166" s="59">
        <f t="shared" si="146"/>
        <v>234.67565865251817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110.73411066801611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1.0457996133254914E-17</v>
      </c>
      <c r="BS166" s="22">
        <f t="shared" si="169"/>
        <v>110.73411066801611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-2.8421709430404007E-13</v>
      </c>
      <c r="BZ166" s="13">
        <f>BY166*VLOOKUP('Données projet'!$B$12,Paramètres!$A$1:$I$89,3,0)*VLOOKUP('Données projet'!$B$12,Paramètres!$A$1:$I$89,5,0)</f>
        <v>-2.4829205358400943E-13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383.46266660377637</v>
      </c>
      <c r="CE166" s="59">
        <f t="shared" si="148"/>
        <v>373.1287543230714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45.188508107566449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1.0035892516119413E-20</v>
      </c>
      <c r="CN166" s="22">
        <f t="shared" si="172"/>
        <v>45.188508107566449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-3.694822225952521E-13</v>
      </c>
      <c r="CU166" s="17">
        <f>CT166*VLOOKUP('Données projet'!$B$13,Paramètres!$A$1:$I$89,3,0)*VLOOKUP('Données projet'!$B$13,Paramètres!$A$1:$I$89,5,0)</f>
        <v>-4.2076635509147312E-13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398.97653653651656</v>
      </c>
      <c r="CZ166" s="59">
        <f t="shared" si="150"/>
        <v>174.32967064896349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108.34452350599891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3.0412962001028728E-16</v>
      </c>
      <c r="DI166" s="22">
        <f t="shared" si="175"/>
        <v>108.34452350599891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-3.4106051316484809E-13</v>
      </c>
      <c r="DP166" s="17">
        <f>DO166*VLOOKUP('Données projet'!$B$14,Paramètres!$A$1:$I$89,3,0)*VLOOKUP('Données projet'!$B$14,Paramètres!$A$1:$I$89,5,0)</f>
        <v>-3.2455318432766944E-13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448.88533925504049</v>
      </c>
      <c r="DU166" s="59">
        <f t="shared" si="152"/>
        <v>259.66733848378163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125.08853242127749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1.1813662298676857E-17</v>
      </c>
      <c r="ED166" s="22">
        <f t="shared" si="178"/>
        <v>125.08853242127749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300.98794489079791</v>
      </c>
      <c r="EP166" s="59">
        <f t="shared" si="154"/>
        <v>444.94404092890767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15.207332570232635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6.8535043608799105E-17</v>
      </c>
      <c r="EY166" s="22">
        <f t="shared" si="181"/>
        <v>15.207332570232635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-2.8421709430404007E-13</v>
      </c>
      <c r="FF166" s="17">
        <f>FE166*VLOOKUP('Données projet'!$B$16,Paramètres!$A$1:$I$89,3,0)*VLOOKUP('Données projet'!$B$16,Paramètres!$A$1:$I$89,5,0)</f>
        <v>-2.3055690689943731E-13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358.75637627589799</v>
      </c>
      <c r="FK166" s="59">
        <f t="shared" si="156"/>
        <v>349.64821164483607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24.174955000052165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1.6194342075569689E-11</v>
      </c>
      <c r="FT166" s="22">
        <f t="shared" si="184"/>
        <v>24.174955000068358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303.49714356858993</v>
      </c>
      <c r="GF166" s="59">
        <f t="shared" si="158"/>
        <v>448.64727935823993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15.348577145188363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6.9171592001450589E-17</v>
      </c>
      <c r="GO166" s="21">
        <f t="shared" si="187"/>
        <v>15.348577145188363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-3.4583536034915599E-13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475.52010215365254</v>
      </c>
      <c r="T167" s="59">
        <f t="shared" si="142"/>
        <v>273.91893734509262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130.6773027672603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8.9012925726679826E-18</v>
      </c>
      <c r="AC167" s="22">
        <f t="shared" si="163"/>
        <v>130.6773027672603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-3.0859155231155454E-13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428.8856275972966</v>
      </c>
      <c r="AO167" s="59">
        <f t="shared" si="144"/>
        <v>248.96498044443103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116.60436246924769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7.9426918340729626E-18</v>
      </c>
      <c r="AX167" s="21">
        <f t="shared" si="166"/>
        <v>116.60436246924769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-3.4106051316484809E-13</v>
      </c>
      <c r="BE167" s="13">
        <f>BD167*VLOOKUP('Données projet'!$B$11,Paramètres!$A$1:$I$89,3,0)*VLOOKUP('Données projet'!$B$11,Paramètres!$A$1:$I$89,5,0)</f>
        <v>-2.8730937629006804E-13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402.18557752041221</v>
      </c>
      <c r="BJ167" s="59">
        <f t="shared" si="146"/>
        <v>234.67565865251817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108.5626822989547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7.3949199834472424E-18</v>
      </c>
      <c r="BS167" s="22">
        <f t="shared" si="169"/>
        <v>108.5626822989547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-2.8421709430404007E-13</v>
      </c>
      <c r="BZ167" s="13">
        <f>BY167*VLOOKUP('Données projet'!$B$12,Paramètres!$A$1:$I$89,3,0)*VLOOKUP('Données projet'!$B$12,Paramètres!$A$1:$I$89,5,0)</f>
        <v>-2.4829205358400943E-13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383.46266660377637</v>
      </c>
      <c r="CE167" s="59">
        <f t="shared" si="148"/>
        <v>373.1287543230714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44.302389025845471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7.0964476534073597E-21</v>
      </c>
      <c r="CN167" s="22">
        <f t="shared" si="172"/>
        <v>44.302389025845471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-3.694822225952521E-13</v>
      </c>
      <c r="CU167" s="17">
        <f>CT167*VLOOKUP('Données projet'!$B$13,Paramètres!$A$1:$I$89,3,0)*VLOOKUP('Données projet'!$B$13,Paramètres!$A$1:$I$89,5,0)</f>
        <v>-4.2076635509147312E-13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398.97653653651656</v>
      </c>
      <c r="CZ167" s="59">
        <f t="shared" si="150"/>
        <v>174.32967064896349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106.21995348368038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2.1505211666896206E-16</v>
      </c>
      <c r="DI167" s="22">
        <f t="shared" si="175"/>
        <v>106.21995348368038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-3.4106051316484809E-13</v>
      </c>
      <c r="DP167" s="17">
        <f>DO167*VLOOKUP('Données projet'!$B$14,Paramètres!$A$1:$I$89,3,0)*VLOOKUP('Données projet'!$B$14,Paramètres!$A$1:$I$89,5,0)</f>
        <v>-3.2455318432766944E-13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448.88533925504049</v>
      </c>
      <c r="DU167" s="59">
        <f t="shared" si="152"/>
        <v>259.66733848378163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122.63562259696737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8.3535207220422624E-18</v>
      </c>
      <c r="ED167" s="22">
        <f t="shared" si="178"/>
        <v>122.63562259696737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300.98794489079791</v>
      </c>
      <c r="EP167" s="59">
        <f t="shared" si="154"/>
        <v>444.94404092890767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14.909126054087356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4.8461594084697602E-17</v>
      </c>
      <c r="EY167" s="22">
        <f t="shared" si="181"/>
        <v>14.909126054087356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-2.8421709430404007E-13</v>
      </c>
      <c r="FF167" s="17">
        <f>FE167*VLOOKUP('Données projet'!$B$16,Paramètres!$A$1:$I$89,3,0)*VLOOKUP('Données projet'!$B$16,Paramètres!$A$1:$I$89,5,0)</f>
        <v>-2.3055690689943731E-13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358.75637627589799</v>
      </c>
      <c r="FK167" s="59">
        <f t="shared" si="156"/>
        <v>349.64821164483607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23.700898877767717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1.1451129098489957E-11</v>
      </c>
      <c r="FT167" s="22">
        <f t="shared" si="184"/>
        <v>23.700898877779167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303.49714356858993</v>
      </c>
      <c r="GF167" s="59">
        <f t="shared" si="158"/>
        <v>448.64727935823993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15.047600909078886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4.8911701769694863E-17</v>
      </c>
      <c r="GO167" s="21">
        <f t="shared" si="187"/>
        <v>15.047600909078886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-3.4583536034915599E-13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475.52010215365254</v>
      </c>
      <c r="T168" s="59">
        <f t="shared" si="142"/>
        <v>273.91893734509262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128.11480056527878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6.2941643394589799E-18</v>
      </c>
      <c r="AC168" s="22">
        <f t="shared" si="163"/>
        <v>128.11480056527878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-3.0859155231155454E-13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428.8856275972966</v>
      </c>
      <c r="AO168" s="59">
        <f t="shared" si="144"/>
        <v>248.96498044443103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114.31782204286417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5.6163312567480083E-18</v>
      </c>
      <c r="AX168" s="21">
        <f t="shared" si="166"/>
        <v>114.31782204286417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-3.4106051316484809E-13</v>
      </c>
      <c r="BE168" s="13">
        <f>BD168*VLOOKUP('Données projet'!$B$11,Paramètres!$A$1:$I$89,3,0)*VLOOKUP('Données projet'!$B$11,Paramètres!$A$1:$I$89,5,0)</f>
        <v>-2.8730937629006804E-13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402.18557752041221</v>
      </c>
      <c r="BJ168" s="59">
        <f t="shared" si="146"/>
        <v>234.67565865251817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106.43383431577004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5.2289980666274569E-18</v>
      </c>
      <c r="BS168" s="22">
        <f t="shared" si="169"/>
        <v>106.43383431577004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-2.8421709430404007E-13</v>
      </c>
      <c r="BZ168" s="13">
        <f>BY168*VLOOKUP('Données projet'!$B$12,Paramètres!$A$1:$I$89,3,0)*VLOOKUP('Données projet'!$B$12,Paramètres!$A$1:$I$89,5,0)</f>
        <v>-2.4829205358400943E-13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383.46266660377637</v>
      </c>
      <c r="CE168" s="59">
        <f t="shared" si="148"/>
        <v>373.1287543230714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43.433646198837771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5.0179462580597066E-21</v>
      </c>
      <c r="CN168" s="22">
        <f t="shared" si="172"/>
        <v>43.433646198837771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-3.694822225952521E-13</v>
      </c>
      <c r="CU168" s="17">
        <f>CT168*VLOOKUP('Données projet'!$B$13,Paramètres!$A$1:$I$89,3,0)*VLOOKUP('Données projet'!$B$13,Paramètres!$A$1:$I$89,5,0)</f>
        <v>-4.2076635509147312E-13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398.97653653651656</v>
      </c>
      <c r="CZ168" s="59">
        <f t="shared" si="150"/>
        <v>174.32967064896349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104.13704498363978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1.5206481000514364E-16</v>
      </c>
      <c r="DI168" s="22">
        <f t="shared" si="175"/>
        <v>104.13704498363978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-3.4106051316484809E-13</v>
      </c>
      <c r="DP168" s="17">
        <f>DO168*VLOOKUP('Données projet'!$B$14,Paramètres!$A$1:$I$89,3,0)*VLOOKUP('Données projet'!$B$14,Paramètres!$A$1:$I$89,5,0)</f>
        <v>-3.2455318432766944E-13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448.88533925504049</v>
      </c>
      <c r="DU168" s="59">
        <f t="shared" si="152"/>
        <v>259.66733848378163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120.2308128381847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5.9068311493384286E-18</v>
      </c>
      <c r="ED168" s="22">
        <f t="shared" si="178"/>
        <v>120.2308128381847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300.98794489079791</v>
      </c>
      <c r="EP168" s="59">
        <f t="shared" si="154"/>
        <v>444.94404092890767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14.61676718583567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3.4267521804399552E-17</v>
      </c>
      <c r="EY168" s="22">
        <f t="shared" si="181"/>
        <v>14.61676718583567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-2.8421709430404007E-13</v>
      </c>
      <c r="FF168" s="17">
        <f>FE168*VLOOKUP('Données projet'!$B$16,Paramètres!$A$1:$I$89,3,0)*VLOOKUP('Données projet'!$B$16,Paramètres!$A$1:$I$89,5,0)</f>
        <v>-2.3055690689943731E-13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358.75637627589799</v>
      </c>
      <c r="FK168" s="59">
        <f t="shared" si="156"/>
        <v>349.64821164483607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23.236138706895584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8.0971710377848447E-12</v>
      </c>
      <c r="FT168" s="22">
        <f t="shared" si="184"/>
        <v>23.236138706903681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303.49714356858993</v>
      </c>
      <c r="GF168" s="59">
        <f t="shared" si="158"/>
        <v>448.64727935823993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14.752526633382139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3.4585796000725295E-17</v>
      </c>
      <c r="GO168" s="21">
        <f t="shared" si="187"/>
        <v>14.752526633382139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-3.4583536034915599E-13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475.52010215365254</v>
      </c>
      <c r="T169" s="59">
        <f t="shared" si="142"/>
        <v>273.91893734509262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125.6025474685061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4.4506462863339913E-18</v>
      </c>
      <c r="AC169" s="22">
        <f t="shared" si="163"/>
        <v>125.6025474685061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-3.0859155231155454E-13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428.8856275972966</v>
      </c>
      <c r="AO169" s="59">
        <f t="shared" si="144"/>
        <v>248.96498044443103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112.07611927959007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3.9713459170364813E-18</v>
      </c>
      <c r="AX169" s="21">
        <f t="shared" si="166"/>
        <v>112.07611927959007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-3.4106051316484809E-13</v>
      </c>
      <c r="BE169" s="13">
        <f>BD169*VLOOKUP('Données projet'!$B$11,Paramètres!$A$1:$I$89,3,0)*VLOOKUP('Données projet'!$B$11,Paramètres!$A$1:$I$89,5,0)</f>
        <v>-2.8730937629006804E-13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402.18557752041221</v>
      </c>
      <c r="BJ169" s="59">
        <f t="shared" si="146"/>
        <v>234.67565865251817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104.34673174306658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3.6974599917236212E-18</v>
      </c>
      <c r="BS169" s="22">
        <f t="shared" si="169"/>
        <v>104.34673174306658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-2.8421709430404007E-13</v>
      </c>
      <c r="BZ169" s="13">
        <f>BY169*VLOOKUP('Données projet'!$B$12,Paramètres!$A$1:$I$89,3,0)*VLOOKUP('Données projet'!$B$12,Paramètres!$A$1:$I$89,5,0)</f>
        <v>-2.4829205358400943E-13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383.46266660377637</v>
      </c>
      <c r="CE169" s="59">
        <f t="shared" si="148"/>
        <v>373.1287543230714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42.581938888786887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3.5482238267036798E-21</v>
      </c>
      <c r="CN169" s="22">
        <f t="shared" si="172"/>
        <v>42.581938888786887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-3.694822225952521E-13</v>
      </c>
      <c r="CU169" s="17">
        <f>CT169*VLOOKUP('Données projet'!$B$13,Paramètres!$A$1:$I$89,3,0)*VLOOKUP('Données projet'!$B$13,Paramètres!$A$1:$I$89,5,0)</f>
        <v>-4.2076635509147312E-13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398.97653653651656</v>
      </c>
      <c r="CZ169" s="59">
        <f t="shared" si="150"/>
        <v>174.32967064896349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102.09498104883623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1.0752605833448103E-16</v>
      </c>
      <c r="DI169" s="22">
        <f t="shared" si="175"/>
        <v>102.09498104883623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-3.4106051316484809E-13</v>
      </c>
      <c r="DP169" s="17">
        <f>DO169*VLOOKUP('Données projet'!$B$14,Paramètres!$A$1:$I$89,3,0)*VLOOKUP('Données projet'!$B$14,Paramètres!$A$1:$I$89,5,0)</f>
        <v>-3.2455318432766944E-13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448.88533925504049</v>
      </c>
      <c r="DU169" s="59">
        <f t="shared" si="152"/>
        <v>259.66733848378163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117.87315993198264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4.1767603610211312E-18</v>
      </c>
      <c r="ED169" s="22">
        <f t="shared" si="178"/>
        <v>117.87315993198264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300.98794489079791</v>
      </c>
      <c r="EP169" s="59">
        <f t="shared" si="154"/>
        <v>444.94404092890767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14.330141296669098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2.4230797042348801E-17</v>
      </c>
      <c r="EY169" s="22">
        <f t="shared" si="181"/>
        <v>14.330141296669098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-2.8421709430404007E-13</v>
      </c>
      <c r="FF169" s="17">
        <f>FE169*VLOOKUP('Données projet'!$B$16,Paramètres!$A$1:$I$89,3,0)*VLOOKUP('Données projet'!$B$16,Paramètres!$A$1:$I$89,5,0)</f>
        <v>-2.3055690689943731E-13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358.75637627589799</v>
      </c>
      <c r="FK169" s="59">
        <f t="shared" si="156"/>
        <v>349.64821164483607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22.780492199498539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5.7255645492449783E-12</v>
      </c>
      <c r="FT169" s="22">
        <f t="shared" si="184"/>
        <v>22.780492199504266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303.49714356858993</v>
      </c>
      <c r="GF169" s="59">
        <f t="shared" si="158"/>
        <v>448.64727935823993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14.463238584254269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2.4455850884847432E-17</v>
      </c>
      <c r="GO169" s="21">
        <f t="shared" si="187"/>
        <v>14.463238584254269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-3.4583536034915599E-13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475.52010215365254</v>
      </c>
      <c r="T170" s="59">
        <f t="shared" si="142"/>
        <v>273.91893734509262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123.13955812263805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3.14708216972949E-18</v>
      </c>
      <c r="AC170" s="22">
        <f t="shared" si="163"/>
        <v>123.13955812263805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-3.0859155231155454E-13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428.8856275972966</v>
      </c>
      <c r="AO170" s="59">
        <f t="shared" si="144"/>
        <v>248.96498044443103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109.87837494020012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2.8081656283740042E-18</v>
      </c>
      <c r="AX170" s="21">
        <f t="shared" si="166"/>
        <v>109.87837494020012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-3.4106051316484809E-13</v>
      </c>
      <c r="BE170" s="13">
        <f>BD170*VLOOKUP('Données projet'!$B$11,Paramètres!$A$1:$I$89,3,0)*VLOOKUP('Données projet'!$B$11,Paramètres!$A$1:$I$89,5,0)</f>
        <v>-2.8730937629006804E-13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402.18557752041221</v>
      </c>
      <c r="BJ170" s="59">
        <f t="shared" si="146"/>
        <v>234.67565865251817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102.30055597880697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2.6144990333137285E-18</v>
      </c>
      <c r="BS170" s="22">
        <f t="shared" si="169"/>
        <v>102.30055597880697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-2.8421709430404007E-13</v>
      </c>
      <c r="BZ170" s="13">
        <f>BY170*VLOOKUP('Données projet'!$B$12,Paramètres!$A$1:$I$89,3,0)*VLOOKUP('Données projet'!$B$12,Paramètres!$A$1:$I$89,5,0)</f>
        <v>-2.4829205358400943E-13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383.46266660377637</v>
      </c>
      <c r="CE170" s="59">
        <f t="shared" si="148"/>
        <v>373.1287543230714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41.746933039595937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2.5089731290298533E-21</v>
      </c>
      <c r="CN170" s="22">
        <f t="shared" si="172"/>
        <v>41.746933039595937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-3.694822225952521E-13</v>
      </c>
      <c r="CU170" s="17">
        <f>CT170*VLOOKUP('Données projet'!$B$13,Paramètres!$A$1:$I$89,3,0)*VLOOKUP('Données projet'!$B$13,Paramètres!$A$1:$I$89,5,0)</f>
        <v>-4.2076635509147312E-13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398.97653653651656</v>
      </c>
      <c r="CZ170" s="59">
        <f t="shared" si="150"/>
        <v>174.32967064896349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100.09296074225817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7.603240500257182E-17</v>
      </c>
      <c r="DI170" s="22">
        <f t="shared" si="175"/>
        <v>100.09296074225817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-3.4106051316484809E-13</v>
      </c>
      <c r="DP170" s="17">
        <f>DO170*VLOOKUP('Données projet'!$B$14,Paramètres!$A$1:$I$89,3,0)*VLOOKUP('Données projet'!$B$14,Paramètres!$A$1:$I$89,5,0)</f>
        <v>-3.2455318432766944E-13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448.88533925504049</v>
      </c>
      <c r="DU170" s="59">
        <f t="shared" si="152"/>
        <v>259.66733848378163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115.56173916124493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2.9534155746692143E-18</v>
      </c>
      <c r="ED170" s="22">
        <f t="shared" si="178"/>
        <v>115.56173916124493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300.98794489079791</v>
      </c>
      <c r="EP170" s="59">
        <f t="shared" si="154"/>
        <v>444.94404092890767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14.049135966364553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1.7133760902199776E-17</v>
      </c>
      <c r="EY170" s="22">
        <f t="shared" si="181"/>
        <v>14.049135966364553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-2.8421709430404007E-13</v>
      </c>
      <c r="FF170" s="17">
        <f>FE170*VLOOKUP('Données projet'!$B$16,Paramètres!$A$1:$I$89,3,0)*VLOOKUP('Données projet'!$B$16,Paramètres!$A$1:$I$89,5,0)</f>
        <v>-2.3055690689943731E-13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358.75637627589799</v>
      </c>
      <c r="FK170" s="59">
        <f t="shared" si="156"/>
        <v>349.64821164483607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22.333780642194625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4.0485855188924223E-12</v>
      </c>
      <c r="FT170" s="22">
        <f t="shared" si="184"/>
        <v>22.333780642198676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303.49714356858993</v>
      </c>
      <c r="GF170" s="59">
        <f t="shared" si="158"/>
        <v>448.64727935823993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14.179623297321507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1.7292898000362647E-17</v>
      </c>
      <c r="GO170" s="21">
        <f t="shared" si="187"/>
        <v>14.179623297321507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-3.4583536034915599E-13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475.52010215365254</v>
      </c>
      <c r="T171" s="59">
        <f t="shared" si="142"/>
        <v>273.91893734509262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120.7248664955673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2.2253231431669957E-18</v>
      </c>
      <c r="AC171" s="22">
        <f t="shared" si="163"/>
        <v>120.7248664955673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-3.0859155231155454E-13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428.8856275972966</v>
      </c>
      <c r="AO171" s="59">
        <f t="shared" si="144"/>
        <v>248.96498044443103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107.72372702681392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1.9856729585182406E-18</v>
      </c>
      <c r="AX171" s="21">
        <f t="shared" si="166"/>
        <v>107.72372702681392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-3.4106051316484809E-13</v>
      </c>
      <c r="BE171" s="13">
        <f>BD171*VLOOKUP('Données projet'!$B$11,Paramètres!$A$1:$I$89,3,0)*VLOOKUP('Données projet'!$B$11,Paramètres!$A$1:$I$89,5,0)</f>
        <v>-2.8730937629006804E-13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402.18557752041221</v>
      </c>
      <c r="BJ171" s="59">
        <f t="shared" si="146"/>
        <v>234.67565865251817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100.29450447324051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1.8487299958618106E-18</v>
      </c>
      <c r="BS171" s="22">
        <f t="shared" si="169"/>
        <v>100.29450447324051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-2.8421709430404007E-13</v>
      </c>
      <c r="BZ171" s="13">
        <f>BY171*VLOOKUP('Données projet'!$B$12,Paramètres!$A$1:$I$89,3,0)*VLOOKUP('Données projet'!$B$12,Paramètres!$A$1:$I$89,5,0)</f>
        <v>-2.4829205358400943E-13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383.46266660377637</v>
      </c>
      <c r="CE171" s="59">
        <f t="shared" si="148"/>
        <v>373.1287543230714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40.92830114580434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1.7741119133518399E-21</v>
      </c>
      <c r="CN171" s="22">
        <f t="shared" si="172"/>
        <v>40.92830114580434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-3.694822225952521E-13</v>
      </c>
      <c r="CU171" s="17">
        <f>CT171*VLOOKUP('Données projet'!$B$13,Paramètres!$A$1:$I$89,3,0)*VLOOKUP('Données projet'!$B$13,Paramètres!$A$1:$I$89,5,0)</f>
        <v>-4.2076635509147312E-13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398.97653653651656</v>
      </c>
      <c r="CZ171" s="59">
        <f t="shared" si="150"/>
        <v>174.32967064896349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98.13019883278028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5.3763029167240514E-17</v>
      </c>
      <c r="DI171" s="22">
        <f t="shared" si="175"/>
        <v>98.13019883278028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-3.4106051316484809E-13</v>
      </c>
      <c r="DP171" s="17">
        <f>DO171*VLOOKUP('Données projet'!$B$14,Paramètres!$A$1:$I$89,3,0)*VLOOKUP('Données projet'!$B$14,Paramètres!$A$1:$I$89,5,0)</f>
        <v>-3.2455318432766944E-13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448.88533925504049</v>
      </c>
      <c r="DU171" s="59">
        <f t="shared" si="152"/>
        <v>259.66733848378163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113.29564394199392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2.0883801805105656E-18</v>
      </c>
      <c r="ED171" s="22">
        <f t="shared" si="178"/>
        <v>113.29564394199392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300.98794489079791</v>
      </c>
      <c r="EP171" s="59">
        <f t="shared" si="154"/>
        <v>444.94404092890767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13.773640979190953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1.21153985211744E-17</v>
      </c>
      <c r="EY171" s="22">
        <f t="shared" si="181"/>
        <v>13.773640979190953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-2.8421709430404007E-13</v>
      </c>
      <c r="FF171" s="17">
        <f>FE171*VLOOKUP('Données projet'!$B$16,Paramètres!$A$1:$I$89,3,0)*VLOOKUP('Données projet'!$B$16,Paramètres!$A$1:$I$89,5,0)</f>
        <v>-2.3055690689943731E-13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358.75637627589799</v>
      </c>
      <c r="FK171" s="59">
        <f t="shared" si="156"/>
        <v>349.64821164483607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21.895828826062296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2.8627822746224891E-12</v>
      </c>
      <c r="FT171" s="22">
        <f t="shared" si="184"/>
        <v>21.895828826065159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303.49714356858993</v>
      </c>
      <c r="GF171" s="59">
        <f t="shared" si="158"/>
        <v>448.64727935823993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13.901569533177254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1.2227925442423716E-17</v>
      </c>
      <c r="GO171" s="21">
        <f t="shared" si="187"/>
        <v>13.901569533177254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-3.4583536034915599E-13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475.52010215365254</v>
      </c>
      <c r="T172" s="59">
        <f t="shared" si="142"/>
        <v>273.91893734509262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118.35752549848695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1.573541084864745E-18</v>
      </c>
      <c r="AC172" s="22">
        <f t="shared" si="163"/>
        <v>118.35752549848695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-3.0859155231155454E-13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428.8856275972966</v>
      </c>
      <c r="AO172" s="59">
        <f t="shared" si="144"/>
        <v>248.96498044443103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105.61133044480376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1.4040828141870021E-18</v>
      </c>
      <c r="AX172" s="21">
        <f t="shared" si="166"/>
        <v>105.61133044480376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-3.4106051316484809E-13</v>
      </c>
      <c r="BE172" s="13">
        <f>BD172*VLOOKUP('Données projet'!$B$11,Paramètres!$A$1:$I$89,3,0)*VLOOKUP('Données projet'!$B$11,Paramètres!$A$1:$I$89,5,0)</f>
        <v>-2.8730937629006804E-13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402.18557752041221</v>
      </c>
      <c r="BJ172" s="59">
        <f t="shared" si="146"/>
        <v>234.67565865251817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98.327790414127605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1.3072495166568642E-18</v>
      </c>
      <c r="BS172" s="22">
        <f t="shared" si="169"/>
        <v>98.327790414127605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-2.8421709430404007E-13</v>
      </c>
      <c r="BZ172" s="13">
        <f>BY172*VLOOKUP('Données projet'!$B$12,Paramètres!$A$1:$I$89,3,0)*VLOOKUP('Données projet'!$B$12,Paramètres!$A$1:$I$89,5,0)</f>
        <v>-2.4829205358400943E-13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383.46266660377637</v>
      </c>
      <c r="CE172" s="59">
        <f t="shared" si="148"/>
        <v>373.1287543230714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40.125722124133844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1.2544865645149266E-21</v>
      </c>
      <c r="CN172" s="22">
        <f t="shared" si="172"/>
        <v>40.125722124133844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-3.694822225952521E-13</v>
      </c>
      <c r="CU172" s="17">
        <f>CT172*VLOOKUP('Données projet'!$B$13,Paramètres!$A$1:$I$89,3,0)*VLOOKUP('Données projet'!$B$13,Paramètres!$A$1:$I$89,5,0)</f>
        <v>-4.2076635509147312E-13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398.97653653651656</v>
      </c>
      <c r="CZ172" s="59">
        <f t="shared" si="150"/>
        <v>174.32967064896349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96.205925487180707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3.801620250128591E-17</v>
      </c>
      <c r="DI172" s="22">
        <f t="shared" si="175"/>
        <v>96.205925487180707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-3.4106051316484809E-13</v>
      </c>
      <c r="DP172" s="17">
        <f>DO172*VLOOKUP('Données projet'!$B$14,Paramètres!$A$1:$I$89,3,0)*VLOOKUP('Données projet'!$B$14,Paramètres!$A$1:$I$89,5,0)</f>
        <v>-3.2455318432766944E-13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448.88533925504049</v>
      </c>
      <c r="DU172" s="59">
        <f t="shared" si="152"/>
        <v>259.66733848378163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111.07398546781081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1.4767077873346071E-18</v>
      </c>
      <c r="ED172" s="22">
        <f t="shared" si="178"/>
        <v>111.07398546781081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300.98794489079791</v>
      </c>
      <c r="EP172" s="59">
        <f t="shared" si="154"/>
        <v>444.94404092890767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13.503548280680477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8.5668804510998881E-18</v>
      </c>
      <c r="EY172" s="22">
        <f t="shared" si="181"/>
        <v>13.503548280680477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-2.8421709430404007E-13</v>
      </c>
      <c r="FF172" s="17">
        <f>FE172*VLOOKUP('Données projet'!$B$16,Paramètres!$A$1:$I$89,3,0)*VLOOKUP('Données projet'!$B$16,Paramètres!$A$1:$I$89,5,0)</f>
        <v>-2.3055690689943731E-13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358.75637627589799</v>
      </c>
      <c r="FK172" s="59">
        <f t="shared" si="156"/>
        <v>349.64821164483607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21.466464977920086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2.0242927594462112E-12</v>
      </c>
      <c r="FT172" s="22">
        <f t="shared" si="184"/>
        <v>21.466464977922112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303.49714356858993</v>
      </c>
      <c r="GF172" s="59">
        <f t="shared" si="158"/>
        <v>448.64727935823993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13.62896823375182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8.6464490001813236E-18</v>
      </c>
      <c r="GO172" s="21">
        <f t="shared" si="187"/>
        <v>13.62896823375182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-3.4583536034915599E-13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475.52010215365254</v>
      </c>
      <c r="T173" s="59">
        <f t="shared" si="142"/>
        <v>273.91893734509262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116.0366066144239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1.1126615715834978E-18</v>
      </c>
      <c r="AC173" s="22">
        <f t="shared" si="163"/>
        <v>116.0366066144239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-3.0859155231155454E-13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428.8856275972966</v>
      </c>
      <c r="AO173" s="59">
        <f t="shared" si="144"/>
        <v>248.96498044443103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103.54035667133212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9.9283647925912032E-19</v>
      </c>
      <c r="AX173" s="21">
        <f t="shared" si="166"/>
        <v>103.54035667133212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-3.4106051316484809E-13</v>
      </c>
      <c r="BE173" s="13">
        <f>BD173*VLOOKUP('Données projet'!$B$11,Paramètres!$A$1:$I$89,3,0)*VLOOKUP('Données projet'!$B$11,Paramètres!$A$1:$I$89,5,0)</f>
        <v>-2.8730937629006804E-13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402.18557752041221</v>
      </c>
      <c r="BJ173" s="59">
        <f t="shared" si="146"/>
        <v>234.67565865251817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96.399642418136779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9.2436499793090529E-19</v>
      </c>
      <c r="BS173" s="22">
        <f t="shared" si="169"/>
        <v>96.399642418136779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-2.8421709430404007E-13</v>
      </c>
      <c r="BZ173" s="13">
        <f>BY173*VLOOKUP('Données projet'!$B$12,Paramètres!$A$1:$I$89,3,0)*VLOOKUP('Données projet'!$B$12,Paramètres!$A$1:$I$89,5,0)</f>
        <v>-2.4829205358400943E-13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383.46266660377637</v>
      </c>
      <c r="CE173" s="59">
        <f t="shared" si="148"/>
        <v>373.1287543230714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39.33888118755344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8.8705595667591996E-22</v>
      </c>
      <c r="CN173" s="22">
        <f t="shared" si="172"/>
        <v>39.33888118755344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-3.694822225952521E-13</v>
      </c>
      <c r="CU173" s="17">
        <f>CT173*VLOOKUP('Données projet'!$B$13,Paramètres!$A$1:$I$89,3,0)*VLOOKUP('Données projet'!$B$13,Paramètres!$A$1:$I$89,5,0)</f>
        <v>-4.2076635509147312E-13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398.97653653651656</v>
      </c>
      <c r="CZ173" s="59">
        <f t="shared" si="150"/>
        <v>174.32967064896349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94.319385968197494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2.6881514583620257E-17</v>
      </c>
      <c r="DI173" s="22">
        <f t="shared" si="175"/>
        <v>94.319385968197494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-3.4106051316484809E-13</v>
      </c>
      <c r="DP173" s="17">
        <f>DO173*VLOOKUP('Données projet'!$B$14,Paramètres!$A$1:$I$89,3,0)*VLOOKUP('Données projet'!$B$14,Paramètres!$A$1:$I$89,5,0)</f>
        <v>-3.2455318432766944E-13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448.88533925504049</v>
      </c>
      <c r="DU173" s="59">
        <f t="shared" si="152"/>
        <v>259.66733848378163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108.89589236122858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1.0441900902552828E-18</v>
      </c>
      <c r="ED173" s="22">
        <f t="shared" si="178"/>
        <v>108.89589236122858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300.98794489079791</v>
      </c>
      <c r="EP173" s="59">
        <f t="shared" si="154"/>
        <v>444.94404092890767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13.238751935247512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6.0576992605872002E-18</v>
      </c>
      <c r="EY173" s="22">
        <f t="shared" si="181"/>
        <v>13.238751935247512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-2.8421709430404007E-13</v>
      </c>
      <c r="FF173" s="17">
        <f>FE173*VLOOKUP('Données projet'!$B$16,Paramètres!$A$1:$I$89,3,0)*VLOOKUP('Données projet'!$B$16,Paramètres!$A$1:$I$89,5,0)</f>
        <v>-2.3055690689943731E-13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358.75637627589799</v>
      </c>
      <c r="FK173" s="59">
        <f t="shared" si="156"/>
        <v>349.64821164483607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21.045520692953858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1.4313911373112446E-12</v>
      </c>
      <c r="FT173" s="22">
        <f t="shared" si="184"/>
        <v>21.045520692955289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303.49714356858993</v>
      </c>
      <c r="GF173" s="59">
        <f t="shared" si="158"/>
        <v>448.64727935823993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13.361712479537744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6.1139627212118579E-18</v>
      </c>
      <c r="GO173" s="21">
        <f t="shared" si="187"/>
        <v>13.361712479537744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-3.4583536034915599E-13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475.52010215365254</v>
      </c>
      <c r="T174" s="59">
        <f t="shared" si="142"/>
        <v>273.91893734509262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113.7611995340566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7.8677054243237249E-19</v>
      </c>
      <c r="AC174" s="22">
        <f t="shared" si="163"/>
        <v>113.7611995340566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-3.0859155231155454E-13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428.8856275972966</v>
      </c>
      <c r="AO174" s="59">
        <f t="shared" si="144"/>
        <v>248.96498044443103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101.50999343038899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7.0204140709350104E-19</v>
      </c>
      <c r="AX174" s="21">
        <f t="shared" si="166"/>
        <v>101.50999343038899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-3.4106051316484809E-13</v>
      </c>
      <c r="BE174" s="13">
        <f>BD174*VLOOKUP('Données projet'!$B$11,Paramètres!$A$1:$I$89,3,0)*VLOOKUP('Données projet'!$B$11,Paramètres!$A$1:$I$89,5,0)</f>
        <v>-2.8730937629006804E-13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402.18557752041221</v>
      </c>
      <c r="BJ174" s="59">
        <f t="shared" si="146"/>
        <v>234.67565865251817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94.509304228293175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6.5362475832843212E-19</v>
      </c>
      <c r="BS174" s="22">
        <f t="shared" si="169"/>
        <v>94.509304228293175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-2.8421709430404007E-13</v>
      </c>
      <c r="BZ174" s="13">
        <f>BY174*VLOOKUP('Données projet'!$B$12,Paramètres!$A$1:$I$89,3,0)*VLOOKUP('Données projet'!$B$12,Paramètres!$A$1:$I$89,5,0)</f>
        <v>-2.4829205358400943E-13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383.46266660377637</v>
      </c>
      <c r="CE174" s="59">
        <f t="shared" si="148"/>
        <v>373.1287543230714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38.567469721813794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6.2724328225746332E-22</v>
      </c>
      <c r="CN174" s="22">
        <f t="shared" si="172"/>
        <v>38.567469721813794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-3.694822225952521E-13</v>
      </c>
      <c r="CU174" s="17">
        <f>CT174*VLOOKUP('Données projet'!$B$13,Paramètres!$A$1:$I$89,3,0)*VLOOKUP('Données projet'!$B$13,Paramètres!$A$1:$I$89,5,0)</f>
        <v>-4.2076635509147312E-13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398.97653653651656</v>
      </c>
      <c r="CZ174" s="59">
        <f t="shared" si="150"/>
        <v>174.32967064896349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92.469840338506046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1.9008101250642955E-17</v>
      </c>
      <c r="DI174" s="22">
        <f t="shared" si="175"/>
        <v>92.469840338506046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-3.4106051316484809E-13</v>
      </c>
      <c r="DP174" s="17">
        <f>DO174*VLOOKUP('Données projet'!$B$14,Paramètres!$A$1:$I$89,3,0)*VLOOKUP('Données projet'!$B$14,Paramètres!$A$1:$I$89,5,0)</f>
        <v>-3.2455318432766944E-13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448.88533925504049</v>
      </c>
      <c r="DU174" s="59">
        <f t="shared" si="152"/>
        <v>259.66733848378163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106.7605103319608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7.3835389366730357E-19</v>
      </c>
      <c r="ED174" s="22">
        <f t="shared" si="178"/>
        <v>106.7605103319608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300.98794489079791</v>
      </c>
      <c r="EP174" s="59">
        <f t="shared" si="154"/>
        <v>444.94404092890767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12.979148084638664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4.2834402255499441E-18</v>
      </c>
      <c r="EY174" s="22">
        <f t="shared" si="181"/>
        <v>12.979148084638664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-2.8421709430404007E-13</v>
      </c>
      <c r="FF174" s="17">
        <f>FE174*VLOOKUP('Données projet'!$B$16,Paramètres!$A$1:$I$89,3,0)*VLOOKUP('Données projet'!$B$16,Paramètres!$A$1:$I$89,5,0)</f>
        <v>-2.3055690689943731E-13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358.75637627589799</v>
      </c>
      <c r="FK174" s="59">
        <f t="shared" si="156"/>
        <v>349.64821164483607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20.632830868665156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1.0121463797231056E-12</v>
      </c>
      <c r="FT174" s="22">
        <f t="shared" si="184"/>
        <v>20.632830868666169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303.49714356858993</v>
      </c>
      <c r="GF174" s="59">
        <f t="shared" si="158"/>
        <v>448.64727935823993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13.099697447653892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4.3232245000906618E-18</v>
      </c>
      <c r="GO174" s="21">
        <f t="shared" si="187"/>
        <v>13.099697447653892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-3.4583536034915599E-13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475.52010215365254</v>
      </c>
      <c r="T175" s="59">
        <f t="shared" si="142"/>
        <v>273.91893734509262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111.53041179867402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5.5633078579174891E-19</v>
      </c>
      <c r="AC175" s="22">
        <f t="shared" si="163"/>
        <v>111.53041179867402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-3.0859155231155454E-13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428.8856275972966</v>
      </c>
      <c r="AO175" s="59">
        <f t="shared" si="144"/>
        <v>248.96498044443103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99.519444374201456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4.9641823962956016E-19</v>
      </c>
      <c r="AX175" s="21">
        <f t="shared" si="166"/>
        <v>99.519444374201456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-3.4106051316484809E-13</v>
      </c>
      <c r="BE175" s="13">
        <f>BD175*VLOOKUP('Données projet'!$B$11,Paramètres!$A$1:$I$89,3,0)*VLOOKUP('Données projet'!$B$11,Paramètres!$A$1:$I$89,5,0)</f>
        <v>-2.8730937629006804E-13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402.18557752041221</v>
      </c>
      <c r="BJ175" s="59">
        <f t="shared" si="146"/>
        <v>234.67565865251817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92.656034417359962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4.6218249896545265E-19</v>
      </c>
      <c r="BS175" s="22">
        <f t="shared" si="169"/>
        <v>92.656034417359962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-2.8421709430404007E-13</v>
      </c>
      <c r="BZ175" s="13">
        <f>BY175*VLOOKUP('Données projet'!$B$12,Paramètres!$A$1:$I$89,3,0)*VLOOKUP('Données projet'!$B$12,Paramètres!$A$1:$I$89,5,0)</f>
        <v>-2.4829205358400943E-13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383.46266660377637</v>
      </c>
      <c r="CE175" s="59">
        <f t="shared" si="148"/>
        <v>373.1287543230714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37.811185164402772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4.4352797833795998E-22</v>
      </c>
      <c r="CN175" s="22">
        <f t="shared" si="172"/>
        <v>37.811185164402772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-3.694822225952521E-13</v>
      </c>
      <c r="CU175" s="17">
        <f>CT175*VLOOKUP('Données projet'!$B$13,Paramètres!$A$1:$I$89,3,0)*VLOOKUP('Données projet'!$B$13,Paramètres!$A$1:$I$89,5,0)</f>
        <v>-4.2076635509147312E-13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398.97653653651656</v>
      </c>
      <c r="CZ175" s="59">
        <f t="shared" si="150"/>
        <v>174.32967064896349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90.656563170501414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1.3440757291810129E-17</v>
      </c>
      <c r="DI175" s="22">
        <f t="shared" si="175"/>
        <v>90.656563170501414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-3.4106051316484809E-13</v>
      </c>
      <c r="DP175" s="17">
        <f>DO175*VLOOKUP('Données projet'!$B$14,Paramètres!$A$1:$I$89,3,0)*VLOOKUP('Données projet'!$B$14,Paramètres!$A$1:$I$89,5,0)</f>
        <v>-3.2455318432766944E-13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448.88533925504049</v>
      </c>
      <c r="DU175" s="59">
        <f t="shared" si="152"/>
        <v>259.66733848378163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104.66700184183253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5.220950451276414E-19</v>
      </c>
      <c r="ED175" s="22">
        <f t="shared" si="178"/>
        <v>104.66700184183253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300.98794489079791</v>
      </c>
      <c r="EP175" s="59">
        <f t="shared" si="154"/>
        <v>444.94404092890767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12.724634907197542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3.0288496302936001E-18</v>
      </c>
      <c r="EY175" s="22">
        <f t="shared" si="181"/>
        <v>12.724634907197542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-2.8421709430404007E-13</v>
      </c>
      <c r="FF175" s="17">
        <f>FE175*VLOOKUP('Données projet'!$B$16,Paramètres!$A$1:$I$89,3,0)*VLOOKUP('Données projet'!$B$16,Paramètres!$A$1:$I$89,5,0)</f>
        <v>-2.3055690689943731E-13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358.75637627589799</v>
      </c>
      <c r="FK175" s="59">
        <f t="shared" si="156"/>
        <v>349.64821164483607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20.228233640114819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7.1569556865562228E-13</v>
      </c>
      <c r="FT175" s="22">
        <f t="shared" si="184"/>
        <v>20.228233640115533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303.49714356858993</v>
      </c>
      <c r="GF175" s="59">
        <f t="shared" si="158"/>
        <v>448.64727935823993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12.842820370731893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3.056981360605929E-18</v>
      </c>
      <c r="GO175" s="21">
        <f t="shared" si="187"/>
        <v>12.842820370731893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-3.4583536034915599E-13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475.52010215365254</v>
      </c>
      <c r="T176" s="59">
        <f t="shared" si="142"/>
        <v>273.91893734509262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109.34336845013613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3.9338527121618625E-19</v>
      </c>
      <c r="AC176" s="22">
        <f t="shared" si="163"/>
        <v>109.34336845013613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-3.0859155231155454E-13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428.8856275972966</v>
      </c>
      <c r="AO176" s="59">
        <f t="shared" si="144"/>
        <v>248.96498044443103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97.567928770890717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3.5102070354675052E-19</v>
      </c>
      <c r="AX176" s="21">
        <f t="shared" si="166"/>
        <v>97.567928770890717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-3.4106051316484809E-13</v>
      </c>
      <c r="BE176" s="13">
        <f>BD176*VLOOKUP('Données projet'!$B$11,Paramètres!$A$1:$I$89,3,0)*VLOOKUP('Données projet'!$B$11,Paramètres!$A$1:$I$89,5,0)</f>
        <v>-2.8730937629006804E-13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402.18557752041221</v>
      </c>
      <c r="BJ176" s="59">
        <f t="shared" si="146"/>
        <v>234.67565865251817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90.839106097036179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3.2681237916421606E-19</v>
      </c>
      <c r="BS176" s="22">
        <f t="shared" si="169"/>
        <v>90.839106097036179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-2.8421709430404007E-13</v>
      </c>
      <c r="BZ176" s="13">
        <f>BY176*VLOOKUP('Données projet'!$B$12,Paramètres!$A$1:$I$89,3,0)*VLOOKUP('Données projet'!$B$12,Paramètres!$A$1:$I$89,5,0)</f>
        <v>-2.4829205358400943E-13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383.46266660377637</v>
      </c>
      <c r="CE176" s="59">
        <f t="shared" si="148"/>
        <v>373.1287543230714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37.069730885874549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3.1362164112873166E-22</v>
      </c>
      <c r="CN176" s="22">
        <f t="shared" si="172"/>
        <v>37.069730885874549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-3.694822225952521E-13</v>
      </c>
      <c r="CU176" s="17">
        <f>CT176*VLOOKUP('Données projet'!$B$13,Paramètres!$A$1:$I$89,3,0)*VLOOKUP('Données projet'!$B$13,Paramètres!$A$1:$I$89,5,0)</f>
        <v>-4.2076635509147312E-13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398.97653653651656</v>
      </c>
      <c r="CZ176" s="59">
        <f t="shared" si="150"/>
        <v>174.32967064896349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88.878843261771479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9.5040506253214776E-18</v>
      </c>
      <c r="DI176" s="22">
        <f t="shared" si="175"/>
        <v>88.878843261771479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-3.4106051316484809E-13</v>
      </c>
      <c r="DP176" s="17">
        <f>DO176*VLOOKUP('Données projet'!$B$14,Paramètres!$A$1:$I$89,3,0)*VLOOKUP('Données projet'!$B$14,Paramètres!$A$1:$I$89,5,0)</f>
        <v>-3.2455318432766944E-13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448.88533925504049</v>
      </c>
      <c r="DU176" s="59">
        <f t="shared" si="152"/>
        <v>259.66733848378163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102.61454577628159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3.6917694683365179E-19</v>
      </c>
      <c r="ED176" s="22">
        <f t="shared" si="178"/>
        <v>102.61454577628159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300.98794489079791</v>
      </c>
      <c r="EP176" s="59">
        <f t="shared" si="154"/>
        <v>444.94404092890767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12.47511257792833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2.141720112774972E-18</v>
      </c>
      <c r="EY176" s="22">
        <f t="shared" si="181"/>
        <v>12.47511257792833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-2.8421709430404007E-13</v>
      </c>
      <c r="FF176" s="17">
        <f>FE176*VLOOKUP('Données projet'!$B$16,Paramètres!$A$1:$I$89,3,0)*VLOOKUP('Données projet'!$B$16,Paramètres!$A$1:$I$89,5,0)</f>
        <v>-2.3055690689943731E-13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358.75637627589799</v>
      </c>
      <c r="FK176" s="59">
        <f t="shared" si="156"/>
        <v>349.64821164483607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19.831570316436412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5.0607318986155279E-13</v>
      </c>
      <c r="FT176" s="22">
        <f t="shared" si="184"/>
        <v>19.831570316436917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303.49714356858993</v>
      </c>
      <c r="GF176" s="59">
        <f t="shared" si="158"/>
        <v>448.64727935823993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12.590980496608788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2.1616122500453309E-18</v>
      </c>
      <c r="GO176" s="21">
        <f t="shared" si="187"/>
        <v>12.590980496608788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-3.4583536034915599E-13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475.52010215365254</v>
      </c>
      <c r="T177" s="59">
        <f t="shared" si="142"/>
        <v>273.91893734509262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107.19921168769834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2.7816539289587446E-19</v>
      </c>
      <c r="AC177" s="22">
        <f t="shared" si="163"/>
        <v>107.19921168769834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-3.0859155231155454E-13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428.8856275972966</v>
      </c>
      <c r="AO177" s="59">
        <f t="shared" si="144"/>
        <v>248.96498044443103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95.654681198253925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2.4820911981478008E-19</v>
      </c>
      <c r="AX177" s="21">
        <f t="shared" si="166"/>
        <v>95.654681198253925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-3.4106051316484809E-13</v>
      </c>
      <c r="BE177" s="13">
        <f>BD177*VLOOKUP('Données projet'!$B$11,Paramètres!$A$1:$I$89,3,0)*VLOOKUP('Données projet'!$B$11,Paramètres!$A$1:$I$89,5,0)</f>
        <v>-2.8730937629006804E-13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402.18557752041221</v>
      </c>
      <c r="BJ177" s="59">
        <f t="shared" si="146"/>
        <v>234.67565865251817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89.057806632857094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2.3109124948272632E-19</v>
      </c>
      <c r="BS177" s="22">
        <f t="shared" si="169"/>
        <v>89.057806632857094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-2.8421709430404007E-13</v>
      </c>
      <c r="BZ177" s="13">
        <f>BY177*VLOOKUP('Données projet'!$B$12,Paramètres!$A$1:$I$89,3,0)*VLOOKUP('Données projet'!$B$12,Paramètres!$A$1:$I$89,5,0)</f>
        <v>-2.4829205358400943E-13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383.46266660377637</v>
      </c>
      <c r="CE177" s="59">
        <f t="shared" si="148"/>
        <v>373.1287543230714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36.342816073505809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2.2176398916897999E-22</v>
      </c>
      <c r="CN177" s="22">
        <f t="shared" si="172"/>
        <v>36.342816073505809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-3.694822225952521E-13</v>
      </c>
      <c r="CU177" s="17">
        <f>CT177*VLOOKUP('Données projet'!$B$13,Paramètres!$A$1:$I$89,3,0)*VLOOKUP('Données projet'!$B$13,Paramètres!$A$1:$I$89,5,0)</f>
        <v>-4.2076635509147312E-13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398.97653653651656</v>
      </c>
      <c r="CZ177" s="59">
        <f t="shared" si="150"/>
        <v>174.32967064896349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87.135983356149666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6.7203786459050643E-18</v>
      </c>
      <c r="DI177" s="22">
        <f t="shared" si="175"/>
        <v>87.135983356149666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-3.4106051316484809E-13</v>
      </c>
      <c r="DP177" s="17">
        <f>DO177*VLOOKUP('Données projet'!$B$14,Paramètres!$A$1:$I$89,3,0)*VLOOKUP('Données projet'!$B$14,Paramètres!$A$1:$I$89,5,0)</f>
        <v>-3.2455318432766944E-13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448.88533925504049</v>
      </c>
      <c r="DU177" s="59">
        <f t="shared" si="152"/>
        <v>259.66733848378163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100.60233712230151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2.610475225638207E-19</v>
      </c>
      <c r="ED177" s="22">
        <f t="shared" si="178"/>
        <v>100.60233712230151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300.98794489079791</v>
      </c>
      <c r="EP177" s="59">
        <f t="shared" si="154"/>
        <v>444.94404092890767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12.230483229342495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1.5144248151468001E-18</v>
      </c>
      <c r="EY177" s="22">
        <f t="shared" si="181"/>
        <v>12.230483229342495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-2.8421709430404007E-13</v>
      </c>
      <c r="FF177" s="17">
        <f>FE177*VLOOKUP('Données projet'!$B$16,Paramètres!$A$1:$I$89,3,0)*VLOOKUP('Données projet'!$B$16,Paramètres!$A$1:$I$89,5,0)</f>
        <v>-2.3055690689943731E-13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358.75637627589799</v>
      </c>
      <c r="FK177" s="59">
        <f t="shared" si="156"/>
        <v>349.64821164483607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19.442685318594599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3.5784778432781114E-13</v>
      </c>
      <c r="FT177" s="22">
        <f t="shared" si="184"/>
        <v>19.442685318594958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303.49714356858993</v>
      </c>
      <c r="GF177" s="59">
        <f t="shared" si="158"/>
        <v>448.64727935823993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12.344079048810082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1.5284906803029645E-18</v>
      </c>
      <c r="GO177" s="21">
        <f t="shared" si="187"/>
        <v>12.344079048810082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-3.4583536034915599E-13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475.52010215365254</v>
      </c>
      <c r="T178" s="59">
        <f t="shared" si="142"/>
        <v>273.91893734509262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105.09710053156546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1.9669263560809312E-19</v>
      </c>
      <c r="AC178" s="22">
        <f t="shared" si="163"/>
        <v>105.09710053156546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-3.0859155231155454E-13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428.8856275972966</v>
      </c>
      <c r="AO178" s="59">
        <f t="shared" si="144"/>
        <v>248.96498044443103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93.77895124355075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1.7551035177337526E-19</v>
      </c>
      <c r="AX178" s="21">
        <f t="shared" si="166"/>
        <v>93.77895124355075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-3.4106051316484809E-13</v>
      </c>
      <c r="BE178" s="13">
        <f>BD178*VLOOKUP('Données projet'!$B$11,Paramètres!$A$1:$I$89,3,0)*VLOOKUP('Données projet'!$B$11,Paramètres!$A$1:$I$89,5,0)</f>
        <v>-2.8730937629006804E-13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402.18557752041221</v>
      </c>
      <c r="BJ178" s="59">
        <f t="shared" si="146"/>
        <v>234.67565865251817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87.311437364685162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1.6340618958210803E-19</v>
      </c>
      <c r="BS178" s="22">
        <f t="shared" si="169"/>
        <v>87.311437364685162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-2.8421709430404007E-13</v>
      </c>
      <c r="BZ178" s="13">
        <f>BY178*VLOOKUP('Données projet'!$B$12,Paramètres!$A$1:$I$89,3,0)*VLOOKUP('Données projet'!$B$12,Paramètres!$A$1:$I$89,5,0)</f>
        <v>-2.4829205358400943E-13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383.46266660377637</v>
      </c>
      <c r="CE178" s="59">
        <f t="shared" si="148"/>
        <v>373.1287543230714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35.630155617233363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1.5681082056436583E-22</v>
      </c>
      <c r="CN178" s="22">
        <f t="shared" si="172"/>
        <v>35.630155617233363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-3.694822225952521E-13</v>
      </c>
      <c r="CU178" s="17">
        <f>CT178*VLOOKUP('Données projet'!$B$13,Paramètres!$A$1:$I$89,3,0)*VLOOKUP('Données projet'!$B$13,Paramètres!$A$1:$I$89,5,0)</f>
        <v>-4.2076635509147312E-13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398.97653653651656</v>
      </c>
      <c r="CZ178" s="59">
        <f t="shared" si="150"/>
        <v>174.32967064896349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85.427299870237519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4.7520253126607388E-18</v>
      </c>
      <c r="DI178" s="22">
        <f t="shared" si="175"/>
        <v>85.427299870237519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-3.4106051316484809E-13</v>
      </c>
      <c r="DP178" s="17">
        <f>DO178*VLOOKUP('Données projet'!$B$14,Paramètres!$A$1:$I$89,3,0)*VLOOKUP('Données projet'!$B$14,Paramètres!$A$1:$I$89,5,0)</f>
        <v>-3.2455318432766944E-13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448.88533925504049</v>
      </c>
      <c r="DU178" s="59">
        <f t="shared" si="152"/>
        <v>259.66733848378163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98.629586652699885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1.8458847341682589E-19</v>
      </c>
      <c r="ED178" s="22">
        <f t="shared" si="178"/>
        <v>98.629586652699885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300.98794489079791</v>
      </c>
      <c r="EP178" s="59">
        <f t="shared" si="154"/>
        <v>444.94404092890767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11.990650913073258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1.070860056387486E-18</v>
      </c>
      <c r="EY178" s="22">
        <f t="shared" si="181"/>
        <v>11.990650913073258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-2.8421709430404007E-13</v>
      </c>
      <c r="FF178" s="17">
        <f>FE178*VLOOKUP('Données projet'!$B$16,Paramètres!$A$1:$I$89,3,0)*VLOOKUP('Données projet'!$B$16,Paramètres!$A$1:$I$89,5,0)</f>
        <v>-2.3055690689943731E-13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358.75637627589799</v>
      </c>
      <c r="FK178" s="59">
        <f t="shared" si="156"/>
        <v>349.64821164483607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19.061426118364036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2.530365949307764E-13</v>
      </c>
      <c r="FT178" s="22">
        <f t="shared" si="184"/>
        <v>19.061426118364288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303.49714356858993</v>
      </c>
      <c r="GF178" s="59">
        <f t="shared" si="158"/>
        <v>448.64727935823993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12.102019187807695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1.0808061250226655E-18</v>
      </c>
      <c r="GO178" s="21">
        <f t="shared" si="187"/>
        <v>12.102019187807695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-3.4583536034915599E-13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475.52010215365254</v>
      </c>
      <c r="T179" s="59">
        <f t="shared" si="142"/>
        <v>273.91893734509262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103.03621049304314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1.3908269644793723E-19</v>
      </c>
      <c r="AC179" s="22">
        <f t="shared" si="163"/>
        <v>103.03621049304314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-3.0859155231155454E-13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428.8856275972966</v>
      </c>
      <c r="AO179" s="59">
        <f t="shared" si="144"/>
        <v>248.96498044443103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91.940003209176993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1.2410455990739004E-19</v>
      </c>
      <c r="AX179" s="21">
        <f t="shared" si="166"/>
        <v>91.940003209176993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-3.4106051316484809E-13</v>
      </c>
      <c r="BE179" s="13">
        <f>BD179*VLOOKUP('Données projet'!$B$11,Paramètres!$A$1:$I$89,3,0)*VLOOKUP('Données projet'!$B$11,Paramètres!$A$1:$I$89,5,0)</f>
        <v>-2.8730937629006804E-13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402.18557752041221</v>
      </c>
      <c r="BJ179" s="59">
        <f t="shared" si="146"/>
        <v>234.67565865251817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85.599313332682016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1.1554562474136316E-19</v>
      </c>
      <c r="BS179" s="22">
        <f t="shared" si="169"/>
        <v>85.599313332682016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-2.8421709430404007E-13</v>
      </c>
      <c r="BZ179" s="13">
        <f>BY179*VLOOKUP('Données projet'!$B$12,Paramètres!$A$1:$I$89,3,0)*VLOOKUP('Données projet'!$B$12,Paramètres!$A$1:$I$89,5,0)</f>
        <v>-2.4829205358400943E-13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383.46266660377637</v>
      </c>
      <c r="CE179" s="59">
        <f t="shared" si="148"/>
        <v>373.1287543230714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34.931469997828465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1.1088199458448999E-22</v>
      </c>
      <c r="CN179" s="22">
        <f t="shared" si="172"/>
        <v>34.931469997828465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-3.694822225952521E-13</v>
      </c>
      <c r="CU179" s="17">
        <f>CT179*VLOOKUP('Données projet'!$B$13,Paramètres!$A$1:$I$89,3,0)*VLOOKUP('Données projet'!$B$13,Paramètres!$A$1:$I$89,5,0)</f>
        <v>-4.2076635509147312E-13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398.97653653651656</v>
      </c>
      <c r="CZ179" s="59">
        <f t="shared" si="150"/>
        <v>174.32967064896349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83.752122625290085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3.3601893229525321E-18</v>
      </c>
      <c r="DI179" s="22">
        <f t="shared" si="175"/>
        <v>83.752122625290085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-3.4106051316484809E-13</v>
      </c>
      <c r="DP179" s="17">
        <f>DO179*VLOOKUP('Données projet'!$B$14,Paramètres!$A$1:$I$89,3,0)*VLOOKUP('Données projet'!$B$14,Paramètres!$A$1:$I$89,5,0)</f>
        <v>-3.2455318432766944E-13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448.88533925504049</v>
      </c>
      <c r="DU179" s="59">
        <f t="shared" si="152"/>
        <v>259.66733848378163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96.69552061654818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1.3052376128191035E-19</v>
      </c>
      <c r="ED179" s="22">
        <f t="shared" si="178"/>
        <v>96.69552061654818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300.98794489079791</v>
      </c>
      <c r="EP179" s="59">
        <f t="shared" si="154"/>
        <v>444.94404092890767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11.755521562242793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7.5721240757340003E-19</v>
      </c>
      <c r="EY179" s="22">
        <f t="shared" si="181"/>
        <v>11.755521562242793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-2.8421709430404007E-13</v>
      </c>
      <c r="FF179" s="17">
        <f>FE179*VLOOKUP('Données projet'!$B$16,Paramètres!$A$1:$I$89,3,0)*VLOOKUP('Données projet'!$B$16,Paramètres!$A$1:$I$89,5,0)</f>
        <v>-2.3055690689943731E-13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358.75637627589799</v>
      </c>
      <c r="FK179" s="59">
        <f t="shared" si="156"/>
        <v>349.64821164483607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18.687643178504846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1.7892389216390557E-13</v>
      </c>
      <c r="FT179" s="22">
        <f t="shared" si="184"/>
        <v>18.687643178505024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303.49714356858993</v>
      </c>
      <c r="GF179" s="59">
        <f t="shared" si="158"/>
        <v>448.64727935823993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11.864705973037628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7.6424534015148224E-19</v>
      </c>
      <c r="GO179" s="21">
        <f t="shared" si="187"/>
        <v>11.864705973037628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-3.4583536034915599E-13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475.52010215365254</v>
      </c>
      <c r="T180" s="59">
        <f t="shared" si="142"/>
        <v>273.91893734509262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101.01573325115746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9.8346317804046562E-20</v>
      </c>
      <c r="AC180" s="22">
        <f t="shared" si="163"/>
        <v>101.01573325115746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-3.0859155231155454E-13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428.8856275972966</v>
      </c>
      <c r="AO180" s="59">
        <f t="shared" si="144"/>
        <v>248.96498044443103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90.137115824109756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8.775517588668763E-20</v>
      </c>
      <c r="AX180" s="21">
        <f t="shared" si="166"/>
        <v>90.137115824109756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-3.4106051316484809E-13</v>
      </c>
      <c r="BE180" s="13">
        <f>BD180*VLOOKUP('Données projet'!$B$11,Paramètres!$A$1:$I$89,3,0)*VLOOKUP('Données projet'!$B$11,Paramètres!$A$1:$I$89,5,0)</f>
        <v>-2.8730937629006804E-13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402.18557752041221</v>
      </c>
      <c r="BJ180" s="59">
        <f t="shared" si="146"/>
        <v>234.67565865251817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83.920763008653907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8.1703094791054015E-20</v>
      </c>
      <c r="BS180" s="22">
        <f t="shared" si="169"/>
        <v>83.920763008653907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-2.8421709430404007E-13</v>
      </c>
      <c r="BZ180" s="13">
        <f>BY180*VLOOKUP('Données projet'!$B$12,Paramètres!$A$1:$I$89,3,0)*VLOOKUP('Données projet'!$B$12,Paramètres!$A$1:$I$89,5,0)</f>
        <v>-2.4829205358400943E-13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383.46266660377637</v>
      </c>
      <c r="CE180" s="59">
        <f t="shared" si="148"/>
        <v>373.1287543230714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34.246485177263949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7.8405410282182915E-23</v>
      </c>
      <c r="CN180" s="22">
        <f t="shared" si="172"/>
        <v>34.246485177263949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-3.694822225952521E-13</v>
      </c>
      <c r="CU180" s="17">
        <f>CT180*VLOOKUP('Données projet'!$B$13,Paramètres!$A$1:$I$89,3,0)*VLOOKUP('Données projet'!$B$13,Paramètres!$A$1:$I$89,5,0)</f>
        <v>-4.2076635509147312E-13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398.97653653651656</v>
      </c>
      <c r="CZ180" s="59">
        <f t="shared" si="150"/>
        <v>174.32967064896349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82.109794584358852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2.3760126563303694E-18</v>
      </c>
      <c r="DI180" s="22">
        <f t="shared" si="175"/>
        <v>82.109794584358852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-3.4106051316484809E-13</v>
      </c>
      <c r="DP180" s="17">
        <f>DO180*VLOOKUP('Données projet'!$B$14,Paramètres!$A$1:$I$89,3,0)*VLOOKUP('Données projet'!$B$14,Paramètres!$A$1:$I$89,5,0)</f>
        <v>-3.2455318432766944E-13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448.88533925504049</v>
      </c>
      <c r="DU180" s="59">
        <f t="shared" si="152"/>
        <v>259.66733848378163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94.799380435701607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9.2294236708412947E-20</v>
      </c>
      <c r="ED180" s="22">
        <f t="shared" si="178"/>
        <v>94.799380435701607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300.98794489079791</v>
      </c>
      <c r="EP180" s="59">
        <f t="shared" si="154"/>
        <v>444.94404092890767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11.52500295456737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5.3543002819374301E-19</v>
      </c>
      <c r="EY180" s="22">
        <f t="shared" si="181"/>
        <v>11.52500295456737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-2.8421709430404007E-13</v>
      </c>
      <c r="FF180" s="17">
        <f>FE180*VLOOKUP('Données projet'!$B$16,Paramètres!$A$1:$I$89,3,0)*VLOOKUP('Données projet'!$B$16,Paramètres!$A$1:$I$89,5,0)</f>
        <v>-2.3055690689943731E-13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358.75637627589799</v>
      </c>
      <c r="FK180" s="59">
        <f t="shared" si="156"/>
        <v>349.64821164483607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18.321189894111214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1.265182974653882E-13</v>
      </c>
      <c r="FT180" s="22">
        <f t="shared" si="184"/>
        <v>18.321189894111342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303.49714356858993</v>
      </c>
      <c r="GF180" s="59">
        <f t="shared" si="158"/>
        <v>448.64727935823993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11.632046325662433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5.4040306251133273E-19</v>
      </c>
      <c r="GO180" s="21">
        <f t="shared" si="187"/>
        <v>11.632046325662433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-3.4583536034915599E-13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475.52010215365254</v>
      </c>
      <c r="T181" s="59">
        <f t="shared" si="142"/>
        <v>273.91893734509262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99.034876335615706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6.9541348223968614E-20</v>
      </c>
      <c r="AC181" s="22">
        <f t="shared" si="163"/>
        <v>99.034876335615706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-3.0859155231155454E-13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428.8856275972966</v>
      </c>
      <c r="AO181" s="59">
        <f t="shared" si="144"/>
        <v>248.96498044443103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88.369581961010965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6.205227995369502E-20</v>
      </c>
      <c r="AX181" s="21">
        <f t="shared" si="166"/>
        <v>88.369581961010965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-3.4106051316484809E-13</v>
      </c>
      <c r="BE181" s="13">
        <f>BD181*VLOOKUP('Données projet'!$B$11,Paramètres!$A$1:$I$89,3,0)*VLOOKUP('Données projet'!$B$11,Paramètres!$A$1:$I$89,5,0)</f>
        <v>-2.8730937629006804E-13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402.18557752041221</v>
      </c>
      <c r="BJ181" s="59">
        <f t="shared" si="146"/>
        <v>234.67565865251817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82.275128032665378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5.7772812370681581E-20</v>
      </c>
      <c r="BS181" s="22">
        <f t="shared" si="169"/>
        <v>82.275128032665378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-2.8421709430404007E-13</v>
      </c>
      <c r="BZ181" s="13">
        <f>BY181*VLOOKUP('Données projet'!$B$12,Paramètres!$A$1:$I$89,3,0)*VLOOKUP('Données projet'!$B$12,Paramètres!$A$1:$I$89,5,0)</f>
        <v>-2.4829205358400943E-13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383.46266660377637</v>
      </c>
      <c r="CE181" s="59">
        <f t="shared" si="148"/>
        <v>373.1287543230714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33.574932491231216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5.5440997292244997E-23</v>
      </c>
      <c r="CN181" s="22">
        <f t="shared" si="172"/>
        <v>33.574932491231216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-3.694822225952521E-13</v>
      </c>
      <c r="CU181" s="17">
        <f>CT181*VLOOKUP('Données projet'!$B$13,Paramètres!$A$1:$I$89,3,0)*VLOOKUP('Données projet'!$B$13,Paramètres!$A$1:$I$89,5,0)</f>
        <v>-4.2076635509147312E-13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398.97653653651656</v>
      </c>
      <c r="CZ181" s="59">
        <f t="shared" si="150"/>
        <v>174.32967064896349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80.499671594589088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1.6800946614762661E-18</v>
      </c>
      <c r="DI181" s="22">
        <f t="shared" si="175"/>
        <v>80.499671594589088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-3.4106051316484809E-13</v>
      </c>
      <c r="DP181" s="17">
        <f>DO181*VLOOKUP('Données projet'!$B$14,Paramètres!$A$1:$I$89,3,0)*VLOOKUP('Données projet'!$B$14,Paramètres!$A$1:$I$89,5,0)</f>
        <v>-3.2455318432766944E-13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448.88533925504049</v>
      </c>
      <c r="DU181" s="59">
        <f t="shared" si="152"/>
        <v>259.66733848378163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92.94042240727012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6.5261880640955175E-20</v>
      </c>
      <c r="ED181" s="22">
        <f t="shared" si="178"/>
        <v>92.94042240727012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300.98794489079791</v>
      </c>
      <c r="EP181" s="59">
        <f t="shared" si="154"/>
        <v>444.94404092890767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11.299004676185994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3.7860620378670002E-19</v>
      </c>
      <c r="EY181" s="22">
        <f t="shared" si="181"/>
        <v>11.299004676185994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-2.8421709430404007E-13</v>
      </c>
      <c r="FF181" s="17">
        <f>FE181*VLOOKUP('Données projet'!$B$16,Paramètres!$A$1:$I$89,3,0)*VLOOKUP('Données projet'!$B$16,Paramètres!$A$1:$I$89,5,0)</f>
        <v>-2.3055690689943731E-13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358.75637627589799</v>
      </c>
      <c r="FK181" s="59">
        <f t="shared" si="156"/>
        <v>349.64821164483607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17.961922535110105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8.9461946081952785E-14</v>
      </c>
      <c r="FT181" s="22">
        <f t="shared" si="184"/>
        <v>17.961922535110194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303.49714356858993</v>
      </c>
      <c r="GF181" s="59">
        <f t="shared" si="158"/>
        <v>448.64727935823993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11.403948992063894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3.8212267007574112E-19</v>
      </c>
      <c r="GO181" s="21">
        <f t="shared" si="187"/>
        <v>11.403948992063894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-3.4583536034915599E-13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475.52010215365254</v>
      </c>
      <c r="T182" s="59">
        <f t="shared" si="142"/>
        <v>273.91893734509262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97.092862815984319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4.9173158902023281E-20</v>
      </c>
      <c r="AC182" s="22">
        <f t="shared" si="163"/>
        <v>97.092862815984319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-3.0859155231155454E-13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428.8856275972966</v>
      </c>
      <c r="AO182" s="59">
        <f t="shared" si="144"/>
        <v>248.96498044443103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86.636708358878337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4.3877587943343815E-20</v>
      </c>
      <c r="AX182" s="21">
        <f t="shared" si="166"/>
        <v>86.636708358878337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-3.4106051316484809E-13</v>
      </c>
      <c r="BE182" s="13">
        <f>BD182*VLOOKUP('Données projet'!$B$11,Paramètres!$A$1:$I$89,3,0)*VLOOKUP('Données projet'!$B$11,Paramètres!$A$1:$I$89,5,0)</f>
        <v>-2.8730937629006804E-13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402.18557752041221</v>
      </c>
      <c r="BJ182" s="59">
        <f t="shared" si="146"/>
        <v>234.67565865251817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80.66176295481776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4.0851547395527007E-20</v>
      </c>
      <c r="BS182" s="22">
        <f t="shared" si="169"/>
        <v>80.66176295481776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-2.8421709430404007E-13</v>
      </c>
      <c r="BZ182" s="13">
        <f>BY182*VLOOKUP('Données projet'!$B$12,Paramètres!$A$1:$I$89,3,0)*VLOOKUP('Données projet'!$B$12,Paramètres!$A$1:$I$89,5,0)</f>
        <v>-2.4829205358400943E-13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383.46266660377637</v>
      </c>
      <c r="CE182" s="59">
        <f t="shared" si="148"/>
        <v>373.1287543230714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32.91654854376489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3.9202705141091457E-23</v>
      </c>
      <c r="CN182" s="22">
        <f t="shared" si="172"/>
        <v>32.91654854376489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-3.694822225952521E-13</v>
      </c>
      <c r="CU182" s="17">
        <f>CT182*VLOOKUP('Données projet'!$B$13,Paramètres!$A$1:$I$89,3,0)*VLOOKUP('Données projet'!$B$13,Paramètres!$A$1:$I$89,5,0)</f>
        <v>-4.2076635509147312E-13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398.97653653651656</v>
      </c>
      <c r="CZ182" s="59">
        <f t="shared" si="150"/>
        <v>174.32967064896349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78.921122134570652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1.1880063281651847E-18</v>
      </c>
      <c r="DI182" s="22">
        <f t="shared" si="175"/>
        <v>78.921122134570652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-3.4106051316484809E-13</v>
      </c>
      <c r="DP182" s="17">
        <f>DO182*VLOOKUP('Données projet'!$B$14,Paramètres!$A$1:$I$89,3,0)*VLOOKUP('Données projet'!$B$14,Paramètres!$A$1:$I$89,5,0)</f>
        <v>-3.2455318432766944E-13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448.88533925504049</v>
      </c>
      <c r="DU182" s="59">
        <f t="shared" si="152"/>
        <v>259.66733848378163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91.117917411923742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4.6147118354206473E-20</v>
      </c>
      <c r="ED182" s="22">
        <f t="shared" si="178"/>
        <v>91.117917411923742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300.98794489079791</v>
      </c>
      <c r="EP182" s="59">
        <f t="shared" si="154"/>
        <v>444.94404092890767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11.07743808619834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2.677150140968715E-19</v>
      </c>
      <c r="EY182" s="22">
        <f t="shared" si="181"/>
        <v>11.07743808619834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-2.8421709430404007E-13</v>
      </c>
      <c r="FF182" s="17">
        <f>FE182*VLOOKUP('Données projet'!$B$16,Paramètres!$A$1:$I$89,3,0)*VLOOKUP('Données projet'!$B$16,Paramètres!$A$1:$I$89,5,0)</f>
        <v>-2.3055690689943731E-13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358.75637627589799</v>
      </c>
      <c r="FK182" s="59">
        <f t="shared" si="156"/>
        <v>349.64821164483607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17.609700189887558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6.3259148732694099E-14</v>
      </c>
      <c r="FT182" s="22">
        <f t="shared" si="184"/>
        <v>17.609700189887622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303.49714356858993</v>
      </c>
      <c r="GF182" s="59">
        <f t="shared" si="158"/>
        <v>448.64727935823993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11.180324508051585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2.7020153125566636E-19</v>
      </c>
      <c r="GO182" s="21">
        <f t="shared" si="187"/>
        <v>11.180324508051585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-3.4583536034915599E-13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475.52010215365254</v>
      </c>
      <c r="T183" s="59">
        <f t="shared" si="142"/>
        <v>273.91893734509262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95.188930996961616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3.4770674111984307E-20</v>
      </c>
      <c r="AC183" s="22">
        <f t="shared" si="163"/>
        <v>95.188930996961616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-3.0859155231155454E-13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428.8856275972966</v>
      </c>
      <c r="AO183" s="59">
        <f t="shared" si="144"/>
        <v>248.96498044443103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84.937815351135001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3.102613997684751E-20</v>
      </c>
      <c r="AX183" s="21">
        <f t="shared" si="166"/>
        <v>84.937815351135001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-3.4106051316484809E-13</v>
      </c>
      <c r="BE183" s="13">
        <f>BD183*VLOOKUP('Données projet'!$B$11,Paramètres!$A$1:$I$89,3,0)*VLOOKUP('Données projet'!$B$11,Paramètres!$A$1:$I$89,5,0)</f>
        <v>-2.8730937629006804E-13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402.18557752041221</v>
      </c>
      <c r="BJ183" s="59">
        <f t="shared" si="146"/>
        <v>234.67565865251817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79.080034982091206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2.888640618534079E-20</v>
      </c>
      <c r="BS183" s="22">
        <f t="shared" si="169"/>
        <v>79.080034982091206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-2.8421709430404007E-13</v>
      </c>
      <c r="BZ183" s="13">
        <f>BY183*VLOOKUP('Données projet'!$B$12,Paramètres!$A$1:$I$89,3,0)*VLOOKUP('Données projet'!$B$12,Paramètres!$A$1:$I$89,5,0)</f>
        <v>-2.4829205358400943E-13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383.46266660377637</v>
      </c>
      <c r="CE183" s="59">
        <f t="shared" si="148"/>
        <v>373.1287543230714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32.271075103933825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2.7720498646122499E-23</v>
      </c>
      <c r="CN183" s="22">
        <f t="shared" si="172"/>
        <v>32.271075103933825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-3.694822225952521E-13</v>
      </c>
      <c r="CU183" s="17">
        <f>CT183*VLOOKUP('Données projet'!$B$13,Paramètres!$A$1:$I$89,3,0)*VLOOKUP('Données projet'!$B$13,Paramètres!$A$1:$I$89,5,0)</f>
        <v>-4.2076635509147312E-13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398.97653653651656</v>
      </c>
      <c r="CZ183" s="59">
        <f t="shared" si="150"/>
        <v>174.32967064896349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77.373527066643078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8.4004733073813303E-19</v>
      </c>
      <c r="DI183" s="22">
        <f t="shared" si="175"/>
        <v>77.373527066643078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-3.4106051316484809E-13</v>
      </c>
      <c r="DP183" s="17">
        <f>DO183*VLOOKUP('Données projet'!$B$14,Paramètres!$A$1:$I$89,3,0)*VLOOKUP('Données projet'!$B$14,Paramètres!$A$1:$I$89,5,0)</f>
        <v>-3.2455318432766944E-13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448.88533925504049</v>
      </c>
      <c r="DU183" s="59">
        <f t="shared" si="152"/>
        <v>259.66733848378163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89.331150627917822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3.2630940320477587E-20</v>
      </c>
      <c r="ED183" s="22">
        <f t="shared" si="178"/>
        <v>89.331150627917822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300.98794489079791</v>
      </c>
      <c r="EP183" s="59">
        <f t="shared" si="154"/>
        <v>444.94404092890767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10.860216281898067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1.8930310189335001E-19</v>
      </c>
      <c r="EY183" s="22">
        <f t="shared" si="181"/>
        <v>10.860216281898067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-2.8421709430404007E-13</v>
      </c>
      <c r="FF183" s="17">
        <f>FE183*VLOOKUP('Données projet'!$B$16,Paramètres!$A$1:$I$89,3,0)*VLOOKUP('Données projet'!$B$16,Paramètres!$A$1:$I$89,5,0)</f>
        <v>-2.3055690689943731E-13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358.75637627589799</v>
      </c>
      <c r="FK183" s="59">
        <f t="shared" si="156"/>
        <v>349.64821164483607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17.264384710020408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4.4730973040976393E-14</v>
      </c>
      <c r="FT183" s="22">
        <f t="shared" si="184"/>
        <v>17.264384710020455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303.49714356858993</v>
      </c>
      <c r="GF183" s="59">
        <f t="shared" si="158"/>
        <v>448.64727935823993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10.961085163773291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1.9106133503787056E-19</v>
      </c>
      <c r="GO183" s="21">
        <f t="shared" si="187"/>
        <v>10.961085163773291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-3.4583536034915599E-13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475.52010215365254</v>
      </c>
      <c r="T184" s="59">
        <f t="shared" si="142"/>
        <v>273.91893734509262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93.322334119626206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2.458657945101164E-20</v>
      </c>
      <c r="AC184" s="22">
        <f t="shared" si="163"/>
        <v>93.322334119626206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-3.0859155231155454E-13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428.8856275972966</v>
      </c>
      <c r="AO184" s="59">
        <f t="shared" si="144"/>
        <v>248.96498044443103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83.272236599051098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2.1938793971671907E-20</v>
      </c>
      <c r="AX184" s="21">
        <f t="shared" si="166"/>
        <v>83.272236599051098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-3.4106051316484809E-13</v>
      </c>
      <c r="BE184" s="13">
        <f>BD184*VLOOKUP('Données projet'!$B$11,Paramètres!$A$1:$I$89,3,0)*VLOOKUP('Données projet'!$B$11,Paramètres!$A$1:$I$89,5,0)</f>
        <v>-2.8730937629006804E-13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402.18557752041221</v>
      </c>
      <c r="BJ184" s="59">
        <f t="shared" si="146"/>
        <v>234.67565865251817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77.52932373015102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2.0425773697763504E-20</v>
      </c>
      <c r="BS184" s="22">
        <f t="shared" si="169"/>
        <v>77.52932373015102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-2.8421709430404007E-13</v>
      </c>
      <c r="BZ184" s="13">
        <f>BY184*VLOOKUP('Données projet'!$B$12,Paramètres!$A$1:$I$89,3,0)*VLOOKUP('Données projet'!$B$12,Paramètres!$A$1:$I$89,5,0)</f>
        <v>-2.4829205358400943E-13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383.46266660377637</v>
      </c>
      <c r="CE184" s="59">
        <f t="shared" si="148"/>
        <v>373.1287543230714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31.63825900455792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1.9601352570545729E-23</v>
      </c>
      <c r="CN184" s="22">
        <f t="shared" si="172"/>
        <v>31.63825900455792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-3.694822225952521E-13</v>
      </c>
      <c r="CU184" s="17">
        <f>CT184*VLOOKUP('Données projet'!$B$13,Paramètres!$A$1:$I$89,3,0)*VLOOKUP('Données projet'!$B$13,Paramètres!$A$1:$I$89,5,0)</f>
        <v>-4.2076635509147312E-13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398.97653653651656</v>
      </c>
      <c r="CZ184" s="59">
        <f t="shared" si="150"/>
        <v>174.32967064896349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75.856279394057779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5.9400316408259235E-19</v>
      </c>
      <c r="DI184" s="22">
        <f t="shared" si="175"/>
        <v>75.856279394057779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-3.4106051316484809E-13</v>
      </c>
      <c r="DP184" s="17">
        <f>DO184*VLOOKUP('Données projet'!$B$14,Paramètres!$A$1:$I$89,3,0)*VLOOKUP('Données projet'!$B$14,Paramètres!$A$1:$I$89,5,0)</f>
        <v>-3.2455318432766944E-13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448.88533925504049</v>
      </c>
      <c r="DU184" s="59">
        <f t="shared" si="152"/>
        <v>259.66733848378163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87.579421250726128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2.3073559177103237E-20</v>
      </c>
      <c r="ED184" s="22">
        <f t="shared" si="178"/>
        <v>87.579421250726128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300.98794489079791</v>
      </c>
      <c r="EP184" s="59">
        <f t="shared" si="154"/>
        <v>444.94404092890767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10.647254064687905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1.3385750704843575E-19</v>
      </c>
      <c r="EY184" s="22">
        <f t="shared" si="181"/>
        <v>10.647254064687905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-2.8421709430404007E-13</v>
      </c>
      <c r="FF184" s="17">
        <f>FE184*VLOOKUP('Données projet'!$B$16,Paramètres!$A$1:$I$89,3,0)*VLOOKUP('Données projet'!$B$16,Paramètres!$A$1:$I$89,5,0)</f>
        <v>-2.3055690689943731E-13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358.75637627589799</v>
      </c>
      <c r="FK184" s="59">
        <f t="shared" si="156"/>
        <v>349.64821164483607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16.925840656091808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3.162957436634705E-14</v>
      </c>
      <c r="FT184" s="22">
        <f t="shared" si="184"/>
        <v>16.92584065609184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303.49714356858993</v>
      </c>
      <c r="GF184" s="59">
        <f t="shared" si="158"/>
        <v>448.64727935823993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10.746144969313498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1.3510076562783318E-19</v>
      </c>
      <c r="GO184" s="21">
        <f t="shared" si="187"/>
        <v>10.746144969313498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-3.4583536034915599E-13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475.52010215365254</v>
      </c>
      <c r="T185" s="59">
        <f t="shared" si="142"/>
        <v>273.91893734509262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91.492340068543669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1.7385337055992154E-20</v>
      </c>
      <c r="AC185" s="22">
        <f t="shared" si="163"/>
        <v>91.492340068543669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-3.0859155231155454E-13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428.8856275972966</v>
      </c>
      <c r="AO185" s="59">
        <f t="shared" si="144"/>
        <v>248.96498044443103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81.639318830392838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1.5513069988423755E-20</v>
      </c>
      <c r="AX185" s="21">
        <f t="shared" si="166"/>
        <v>81.639318830392838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-3.4106051316484809E-13</v>
      </c>
      <c r="BE185" s="13">
        <f>BD185*VLOOKUP('Données projet'!$B$11,Paramètres!$A$1:$I$89,3,0)*VLOOKUP('Données projet'!$B$11,Paramètres!$A$1:$I$89,5,0)</f>
        <v>-2.8730937629006804E-13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402.18557752041221</v>
      </c>
      <c r="BJ185" s="59">
        <f t="shared" si="146"/>
        <v>234.67565865251817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76.009020980020907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1.4443203092670395E-20</v>
      </c>
      <c r="BS185" s="22">
        <f t="shared" si="169"/>
        <v>76.009020980020907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-2.8421709430404007E-13</v>
      </c>
      <c r="BZ185" s="13">
        <f>BY185*VLOOKUP('Données projet'!$B$12,Paramètres!$A$1:$I$89,3,0)*VLOOKUP('Données projet'!$B$12,Paramètres!$A$1:$I$89,5,0)</f>
        <v>-2.4829205358400943E-13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383.46266660377637</v>
      </c>
      <c r="CE185" s="59">
        <f t="shared" si="148"/>
        <v>373.1287543230714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31.01785204291107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1.3860249323061249E-23</v>
      </c>
      <c r="CN185" s="22">
        <f t="shared" si="172"/>
        <v>31.01785204291107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-3.694822225952521E-13</v>
      </c>
      <c r="CU185" s="17">
        <f>CT185*VLOOKUP('Données projet'!$B$13,Paramètres!$A$1:$I$89,3,0)*VLOOKUP('Données projet'!$B$13,Paramètres!$A$1:$I$89,5,0)</f>
        <v>-4.2076635509147312E-13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398.97653653651656</v>
      </c>
      <c r="CZ185" s="59">
        <f t="shared" si="150"/>
        <v>174.32967064896349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74.368784022902176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4.2002366536906652E-19</v>
      </c>
      <c r="DI185" s="22">
        <f t="shared" si="175"/>
        <v>74.368784022902176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-3.4106051316484809E-13</v>
      </c>
      <c r="DP185" s="17">
        <f>DO185*VLOOKUP('Données projet'!$B$14,Paramètres!$A$1:$I$89,3,0)*VLOOKUP('Données projet'!$B$14,Paramètres!$A$1:$I$89,5,0)</f>
        <v>-3.2455318432766944E-13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448.88533925504049</v>
      </c>
      <c r="DU185" s="59">
        <f t="shared" si="152"/>
        <v>259.66733848378163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85.862042218171752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1.6315470160238794E-20</v>
      </c>
      <c r="ED185" s="22">
        <f t="shared" si="178"/>
        <v>85.862042218171752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300.98794489079791</v>
      </c>
      <c r="EP185" s="59">
        <f t="shared" si="154"/>
        <v>444.94404092890767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10.438467906663107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9.4651550946675004E-20</v>
      </c>
      <c r="EY185" s="22">
        <f t="shared" si="181"/>
        <v>10.438467906663107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-2.8421709430404007E-13</v>
      </c>
      <c r="FF185" s="17">
        <f>FE185*VLOOKUP('Données projet'!$B$16,Paramètres!$A$1:$I$89,3,0)*VLOOKUP('Données projet'!$B$16,Paramètres!$A$1:$I$89,5,0)</f>
        <v>-2.3055690689943731E-13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358.75637627589799</v>
      </c>
      <c r="FK185" s="59">
        <f t="shared" si="156"/>
        <v>349.64821164483607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16.593935244569263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2.2365486520488196E-14</v>
      </c>
      <c r="FT185" s="22">
        <f t="shared" si="184"/>
        <v>16.593935244569284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303.49714356858993</v>
      </c>
      <c r="GF185" s="59">
        <f t="shared" si="158"/>
        <v>448.64727935823993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10.535419620966488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9.553066751893528E-20</v>
      </c>
      <c r="GO185" s="21">
        <f t="shared" si="187"/>
        <v>10.535419620966488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-3.4583536034915599E-13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475.52010215365254</v>
      </c>
      <c r="T186" s="59">
        <f t="shared" si="142"/>
        <v>273.91893734509262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89.698231084616708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1.229328972550582E-20</v>
      </c>
      <c r="AC186" s="22">
        <f t="shared" si="163"/>
        <v>89.698231084616708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-3.0859155231155454E-13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428.8856275972966</v>
      </c>
      <c r="AO186" s="59">
        <f t="shared" si="144"/>
        <v>248.96498044443103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80.038421583196467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1.0969396985835954E-20</v>
      </c>
      <c r="AX186" s="21">
        <f t="shared" si="166"/>
        <v>80.038421583196467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-3.4106051316484809E-13</v>
      </c>
      <c r="BE186" s="13">
        <f>BD186*VLOOKUP('Données projet'!$B$11,Paramètres!$A$1:$I$89,3,0)*VLOOKUP('Données projet'!$B$11,Paramètres!$A$1:$I$89,5,0)</f>
        <v>-2.8730937629006804E-13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402.18557752041221</v>
      </c>
      <c r="BJ186" s="59">
        <f t="shared" si="146"/>
        <v>234.67565865251817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74.518530439527737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1.0212886848881752E-20</v>
      </c>
      <c r="BS186" s="22">
        <f t="shared" si="169"/>
        <v>74.518530439527737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-2.8421709430404007E-13</v>
      </c>
      <c r="BZ186" s="13">
        <f>BY186*VLOOKUP('Données projet'!$B$12,Paramètres!$A$1:$I$89,3,0)*VLOOKUP('Données projet'!$B$12,Paramètres!$A$1:$I$89,5,0)</f>
        <v>-2.4829205358400943E-13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383.46266660377637</v>
      </c>
      <c r="CE186" s="59">
        <f t="shared" si="148"/>
        <v>373.1287543230714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30.409610883371233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9.8006762852728644E-24</v>
      </c>
      <c r="CN186" s="22">
        <f t="shared" si="172"/>
        <v>30.409610883371233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-3.694822225952521E-13</v>
      </c>
      <c r="CU186" s="17">
        <f>CT186*VLOOKUP('Données projet'!$B$13,Paramètres!$A$1:$I$89,3,0)*VLOOKUP('Données projet'!$B$13,Paramètres!$A$1:$I$89,5,0)</f>
        <v>-4.2076635509147312E-13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398.97653653651656</v>
      </c>
      <c r="CZ186" s="59">
        <f t="shared" si="150"/>
        <v>174.32967064896349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72.910457528692348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2.9700158204129617E-19</v>
      </c>
      <c r="DI186" s="22">
        <f t="shared" si="175"/>
        <v>72.910457528692348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-3.4106051316484809E-13</v>
      </c>
      <c r="DP186" s="17">
        <f>DO186*VLOOKUP('Données projet'!$B$14,Paramètres!$A$1:$I$89,3,0)*VLOOKUP('Données projet'!$B$14,Paramètres!$A$1:$I$89,5,0)</f>
        <v>-3.2455318432766944E-13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448.88533925504049</v>
      </c>
      <c r="DU186" s="59">
        <f t="shared" si="152"/>
        <v>259.66733848378163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84.178339940947978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1.1536779588551618E-20</v>
      </c>
      <c r="ED186" s="22">
        <f t="shared" si="178"/>
        <v>84.178339940947978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300.98794489079791</v>
      </c>
      <c r="EP186" s="59">
        <f t="shared" si="154"/>
        <v>444.94404092890767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10.233775917850194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6.6928753524217876E-20</v>
      </c>
      <c r="EY186" s="22">
        <f t="shared" si="181"/>
        <v>10.233775917850194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-2.8421709430404007E-13</v>
      </c>
      <c r="FF186" s="17">
        <f>FE186*VLOOKUP('Données projet'!$B$16,Paramètres!$A$1:$I$89,3,0)*VLOOKUP('Données projet'!$B$16,Paramètres!$A$1:$I$89,5,0)</f>
        <v>-2.3055690689943731E-13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358.75637627589799</v>
      </c>
      <c r="FK186" s="59">
        <f t="shared" si="156"/>
        <v>349.64821164483607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16.268538295724362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1.5814787183173525E-14</v>
      </c>
      <c r="FT186" s="22">
        <f t="shared" si="184"/>
        <v>16.268538295724376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303.49714356858993</v>
      </c>
      <c r="GF186" s="59">
        <f t="shared" si="158"/>
        <v>448.64727935823993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10.328826468170792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6.7550382813916591E-20</v>
      </c>
      <c r="GO186" s="21">
        <f t="shared" si="187"/>
        <v>10.328826468170792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-3.4583536034915599E-13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475.52010215365254</v>
      </c>
      <c r="T187" s="59">
        <f t="shared" si="142"/>
        <v>273.91893734509262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87.939303483566121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8.6926685279960768E-21</v>
      </c>
      <c r="AC187" s="22">
        <f t="shared" si="163"/>
        <v>87.939303483566121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-3.0859155231155454E-13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428.8856275972966</v>
      </c>
      <c r="AO187" s="59">
        <f t="shared" si="144"/>
        <v>248.96498044443103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78.468916954566708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7.7565349942118775E-21</v>
      </c>
      <c r="AX187" s="21">
        <f t="shared" si="166"/>
        <v>78.468916954566708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-3.4106051316484809E-13</v>
      </c>
      <c r="BE187" s="13">
        <f>BD187*VLOOKUP('Données projet'!$B$11,Paramètres!$A$1:$I$89,3,0)*VLOOKUP('Données projet'!$B$11,Paramètres!$A$1:$I$89,5,0)</f>
        <v>-2.8730937629006804E-13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402.18557752041221</v>
      </c>
      <c r="BJ187" s="59">
        <f t="shared" si="146"/>
        <v>234.67565865251817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73.057267509424179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7.2216015463351976E-21</v>
      </c>
      <c r="BS187" s="22">
        <f t="shared" si="169"/>
        <v>73.057267509424179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-2.8421709430404007E-13</v>
      </c>
      <c r="BZ187" s="13">
        <f>BY187*VLOOKUP('Données projet'!$B$12,Paramètres!$A$1:$I$89,3,0)*VLOOKUP('Données projet'!$B$12,Paramètres!$A$1:$I$89,5,0)</f>
        <v>-2.4829205358400943E-13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383.46266660377637</v>
      </c>
      <c r="CE187" s="59">
        <f t="shared" si="148"/>
        <v>373.1287543230714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29.813296961979496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6.9301246615306247E-24</v>
      </c>
      <c r="CN187" s="22">
        <f t="shared" si="172"/>
        <v>29.813296961979496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-3.694822225952521E-13</v>
      </c>
      <c r="CU187" s="17">
        <f>CT187*VLOOKUP('Données projet'!$B$13,Paramètres!$A$1:$I$89,3,0)*VLOOKUP('Données projet'!$B$13,Paramètres!$A$1:$I$89,5,0)</f>
        <v>-4.2076635509147312E-13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398.97653653651656</v>
      </c>
      <c r="CZ187" s="59">
        <f t="shared" si="150"/>
        <v>174.32967064896349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71.480727927542631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2.1001183268453326E-19</v>
      </c>
      <c r="DI187" s="22">
        <f t="shared" si="175"/>
        <v>71.480727927542631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-3.4106051316484809E-13</v>
      </c>
      <c r="DP187" s="17">
        <f>DO187*VLOOKUP('Données projet'!$B$14,Paramètres!$A$1:$I$89,3,0)*VLOOKUP('Données projet'!$B$14,Paramètres!$A$1:$I$89,5,0)</f>
        <v>-3.2455318432766944E-13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448.88533925504049</v>
      </c>
      <c r="DU187" s="59">
        <f t="shared" si="152"/>
        <v>259.66733848378163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82.527654038423577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8.1577350801193969E-21</v>
      </c>
      <c r="ED187" s="22">
        <f t="shared" si="178"/>
        <v>82.527654038423577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300.98794489079791</v>
      </c>
      <c r="EP187" s="59">
        <f t="shared" si="154"/>
        <v>444.94404092890767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10.033097814088116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4.7325775473337502E-20</v>
      </c>
      <c r="EY187" s="22">
        <f t="shared" si="181"/>
        <v>10.033097814088116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-2.8421709430404007E-13</v>
      </c>
      <c r="FF187" s="17">
        <f>FE187*VLOOKUP('Données projet'!$B$16,Paramètres!$A$1:$I$89,3,0)*VLOOKUP('Données projet'!$B$16,Paramètres!$A$1:$I$89,5,0)</f>
        <v>-2.3055690689943731E-13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358.75637627589799</v>
      </c>
      <c r="FK187" s="59">
        <f t="shared" si="156"/>
        <v>349.64821164483607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15.949522182573769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1.1182743260244098E-14</v>
      </c>
      <c r="FT187" s="22">
        <f t="shared" si="184"/>
        <v>15.94952218257378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303.49714356858993</v>
      </c>
      <c r="GF187" s="59">
        <f t="shared" si="158"/>
        <v>448.64727935823993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10.126284481092039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4.776533375946764E-20</v>
      </c>
      <c r="GO187" s="21">
        <f t="shared" si="187"/>
        <v>10.126284481092039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-3.4583536034915599E-13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475.52010215365254</v>
      </c>
      <c r="T188" s="59">
        <f t="shared" si="142"/>
        <v>273.91893734509262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86.21486737993223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6.1466448627529101E-21</v>
      </c>
      <c r="AC188" s="22">
        <f t="shared" si="163"/>
        <v>86.21486737993223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-3.0859155231155454E-13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428.8856275972966</v>
      </c>
      <c r="AO188" s="59">
        <f t="shared" si="144"/>
        <v>248.96498044443103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76.93018935440108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5.4846984929179769E-21</v>
      </c>
      <c r="AX188" s="21">
        <f t="shared" si="166"/>
        <v>76.93018935440108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-3.4106051316484809E-13</v>
      </c>
      <c r="BE188" s="13">
        <f>BD188*VLOOKUP('Données projet'!$B$11,Paramètres!$A$1:$I$89,3,0)*VLOOKUP('Données projet'!$B$11,Paramètres!$A$1:$I$89,5,0)</f>
        <v>-2.8730937629006804E-13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402.18557752041221</v>
      </c>
      <c r="BJ188" s="59">
        <f t="shared" si="146"/>
        <v>234.67565865251817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71.624659054097563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5.1064434244408759E-21</v>
      </c>
      <c r="BS188" s="22">
        <f t="shared" si="169"/>
        <v>71.624659054097563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-2.8421709430404007E-13</v>
      </c>
      <c r="BZ188" s="13">
        <f>BY188*VLOOKUP('Données projet'!$B$12,Paramètres!$A$1:$I$89,3,0)*VLOOKUP('Données projet'!$B$12,Paramètres!$A$1:$I$89,5,0)</f>
        <v>-2.4829205358400943E-13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383.46266660377637</v>
      </c>
      <c r="CE188" s="59">
        <f t="shared" si="148"/>
        <v>373.1287543230714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29.228676392870675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4.9003381426364322E-24</v>
      </c>
      <c r="CN188" s="22">
        <f t="shared" si="172"/>
        <v>29.228676392870675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-3.694822225952521E-13</v>
      </c>
      <c r="CU188" s="17">
        <f>CT188*VLOOKUP('Données projet'!$B$13,Paramètres!$A$1:$I$89,3,0)*VLOOKUP('Données projet'!$B$13,Paramètres!$A$1:$I$89,5,0)</f>
        <v>-4.2076635509147312E-13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398.97653653651656</v>
      </c>
      <c r="CZ188" s="59">
        <f t="shared" si="150"/>
        <v>174.32967064896349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70.079034451822523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1.4850079102064809E-19</v>
      </c>
      <c r="DI188" s="22">
        <f t="shared" si="175"/>
        <v>70.079034451822523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-3.4106051316484809E-13</v>
      </c>
      <c r="DP188" s="17">
        <f>DO188*VLOOKUP('Données projet'!$B$14,Paramètres!$A$1:$I$89,3,0)*VLOOKUP('Données projet'!$B$14,Paramètres!$A$1:$I$89,5,0)</f>
        <v>-3.2455318432766944E-13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448.88533925504049</v>
      </c>
      <c r="DU188" s="59">
        <f t="shared" si="152"/>
        <v>259.66733848378163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80.909337079628699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5.7683897942758092E-21</v>
      </c>
      <c r="ED188" s="22">
        <f t="shared" si="178"/>
        <v>80.909337079628699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300.98794489079791</v>
      </c>
      <c r="EP188" s="59">
        <f t="shared" si="154"/>
        <v>444.94404092890767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9.8363548855392562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3.3464376762108938E-20</v>
      </c>
      <c r="EY188" s="22">
        <f t="shared" si="181"/>
        <v>9.8363548855392562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-2.8421709430404007E-13</v>
      </c>
      <c r="FF188" s="17">
        <f>FE188*VLOOKUP('Données projet'!$B$16,Paramètres!$A$1:$I$89,3,0)*VLOOKUP('Données projet'!$B$16,Paramètres!$A$1:$I$89,5,0)</f>
        <v>-2.3055690689943731E-13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358.75637627589799</v>
      </c>
      <c r="FK188" s="59">
        <f t="shared" si="156"/>
        <v>349.64821164483607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15.636761780821445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7.9073935915867624E-15</v>
      </c>
      <c r="FT188" s="22">
        <f t="shared" si="184"/>
        <v>15.636761780821452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303.49714356858993</v>
      </c>
      <c r="GF188" s="59">
        <f t="shared" si="158"/>
        <v>448.64727935823993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9.9277142188414871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3.3775191406958295E-20</v>
      </c>
      <c r="GO188" s="21">
        <f t="shared" si="187"/>
        <v>9.9277142188414871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-3.4583536034915599E-13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475.52010215365254</v>
      </c>
      <c r="T189" s="59">
        <f t="shared" si="142"/>
        <v>273.91893734509262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84.524246416488438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4.3463342639980384E-21</v>
      </c>
      <c r="AC189" s="22">
        <f t="shared" si="163"/>
        <v>84.524246416488438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-3.0859155231155454E-13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428.8856275972966</v>
      </c>
      <c r="AO189" s="59">
        <f t="shared" si="144"/>
        <v>248.96498044443103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75.421635263943543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3.8782674971059388E-21</v>
      </c>
      <c r="AX189" s="21">
        <f t="shared" si="166"/>
        <v>75.421635263943543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-3.4106051316484809E-13</v>
      </c>
      <c r="BE189" s="13">
        <f>BD189*VLOOKUP('Données projet'!$B$11,Paramètres!$A$1:$I$89,3,0)*VLOOKUP('Données projet'!$B$11,Paramètres!$A$1:$I$89,5,0)</f>
        <v>-2.8730937629006804E-13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402.18557752041221</v>
      </c>
      <c r="BJ189" s="59">
        <f t="shared" si="146"/>
        <v>234.67565865251817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70.220143176775025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3.6108007731675988E-21</v>
      </c>
      <c r="BS189" s="22">
        <f t="shared" si="169"/>
        <v>70.220143176775025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-2.8421709430404007E-13</v>
      </c>
      <c r="BZ189" s="13">
        <f>BY189*VLOOKUP('Données projet'!$B$12,Paramètres!$A$1:$I$89,3,0)*VLOOKUP('Données projet'!$B$12,Paramètres!$A$1:$I$89,5,0)</f>
        <v>-2.4829205358400943E-13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383.46266660377637</v>
      </c>
      <c r="CE189" s="59">
        <f t="shared" si="148"/>
        <v>373.1287543230714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28.655519876538737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3.4650623307653123E-24</v>
      </c>
      <c r="CN189" s="22">
        <f t="shared" si="172"/>
        <v>28.655519876538737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-3.694822225952521E-13</v>
      </c>
      <c r="CU189" s="17">
        <f>CT189*VLOOKUP('Données projet'!$B$13,Paramètres!$A$1:$I$89,3,0)*VLOOKUP('Données projet'!$B$13,Paramètres!$A$1:$I$89,5,0)</f>
        <v>-4.2076635509147312E-13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398.97653653651656</v>
      </c>
      <c r="CZ189" s="59">
        <f t="shared" si="150"/>
        <v>174.32967064896349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68.70482733021268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1.0500591634226663E-19</v>
      </c>
      <c r="DI189" s="22">
        <f t="shared" si="175"/>
        <v>68.70482733021268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-3.4106051316484809E-13</v>
      </c>
      <c r="DP189" s="17">
        <f>DO189*VLOOKUP('Données projet'!$B$14,Paramètres!$A$1:$I$89,3,0)*VLOOKUP('Données projet'!$B$14,Paramètres!$A$1:$I$89,5,0)</f>
        <v>-3.2455318432766944E-13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448.88533925504049</v>
      </c>
      <c r="DU189" s="59">
        <f t="shared" si="152"/>
        <v>259.66733848378163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79.322754329319906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4.0788675400596984E-21</v>
      </c>
      <c r="ED189" s="22">
        <f t="shared" si="178"/>
        <v>79.322754329319906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300.98794489079791</v>
      </c>
      <c r="EP189" s="59">
        <f t="shared" si="154"/>
        <v>444.94404092890767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9.6434699658179017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2.3662887736668751E-20</v>
      </c>
      <c r="EY189" s="22">
        <f t="shared" si="181"/>
        <v>9.6434699658179017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-2.8421709430404007E-13</v>
      </c>
      <c r="FF189" s="17">
        <f>FE189*VLOOKUP('Données projet'!$B$16,Paramètres!$A$1:$I$89,3,0)*VLOOKUP('Données projet'!$B$16,Paramètres!$A$1:$I$89,5,0)</f>
        <v>-2.3055690689943731E-13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358.75637627589799</v>
      </c>
      <c r="FK189" s="59">
        <f t="shared" si="156"/>
        <v>349.64821164483607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15.330134419782475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5.5913716301220491E-15</v>
      </c>
      <c r="FT189" s="22">
        <f t="shared" si="184"/>
        <v>15.33013441978248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303.49714356858993</v>
      </c>
      <c r="GF189" s="59">
        <f t="shared" si="158"/>
        <v>448.64727935823993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9.7330377983177669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2.388266687973382E-20</v>
      </c>
      <c r="GO189" s="21">
        <f t="shared" si="187"/>
        <v>9.7330377983177669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-3.4583536034915599E-13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475.52010215365254</v>
      </c>
      <c r="T190" s="59">
        <f t="shared" si="142"/>
        <v>273.91893734509262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82.866777498960815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3.0733224313764551E-21</v>
      </c>
      <c r="AC190" s="22">
        <f t="shared" si="163"/>
        <v>82.866777498960815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-3.0859155231155454E-13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428.8856275972966</v>
      </c>
      <c r="AO190" s="59">
        <f t="shared" si="144"/>
        <v>248.96498044443103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73.942662999072738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2.7423492464589884E-21</v>
      </c>
      <c r="AX190" s="21">
        <f t="shared" si="166"/>
        <v>73.942662999072738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-3.4106051316484809E-13</v>
      </c>
      <c r="BE190" s="13">
        <f>BD190*VLOOKUP('Données projet'!$B$11,Paramètres!$A$1:$I$89,3,0)*VLOOKUP('Données projet'!$B$11,Paramètres!$A$1:$I$89,5,0)</f>
        <v>-2.8730937629006804E-13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402.18557752041221</v>
      </c>
      <c r="BJ190" s="59">
        <f t="shared" si="146"/>
        <v>234.67565865251817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68.843168999136694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2.553221712220438E-21</v>
      </c>
      <c r="BS190" s="22">
        <f t="shared" si="169"/>
        <v>68.843168999136694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-2.8421709430404007E-13</v>
      </c>
      <c r="BZ190" s="13">
        <f>BY190*VLOOKUP('Données projet'!$B$12,Paramètres!$A$1:$I$89,3,0)*VLOOKUP('Données projet'!$B$12,Paramètres!$A$1:$I$89,5,0)</f>
        <v>-2.4829205358400943E-13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383.46266660377637</v>
      </c>
      <c r="CE190" s="59">
        <f t="shared" si="148"/>
        <v>373.1287543230714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28.093602609901115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2.4501690713182161E-24</v>
      </c>
      <c r="CN190" s="22">
        <f t="shared" si="172"/>
        <v>28.093602609901115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-3.694822225952521E-13</v>
      </c>
      <c r="CU190" s="17">
        <f>CT190*VLOOKUP('Données projet'!$B$13,Paramètres!$A$1:$I$89,3,0)*VLOOKUP('Données projet'!$B$13,Paramètres!$A$1:$I$89,5,0)</f>
        <v>-4.2076635509147312E-13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398.97653653651656</v>
      </c>
      <c r="CZ190" s="59">
        <f t="shared" si="150"/>
        <v>174.32967064896349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67.357567572074032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7.4250395510324043E-20</v>
      </c>
      <c r="DI190" s="22">
        <f t="shared" si="175"/>
        <v>67.357567572074032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-3.4106051316484809E-13</v>
      </c>
      <c r="DP190" s="17">
        <f>DO190*VLOOKUP('Données projet'!$B$14,Paramètres!$A$1:$I$89,3,0)*VLOOKUP('Données projet'!$B$14,Paramètres!$A$1:$I$89,5,0)</f>
        <v>-3.2455318432766944E-13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448.88533925504049</v>
      </c>
      <c r="DU190" s="59">
        <f t="shared" si="152"/>
        <v>259.66733848378163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77.767283499024742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2.8841948971379046E-21</v>
      </c>
      <c r="ED190" s="22">
        <f t="shared" si="178"/>
        <v>77.767283499024742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300.98794489079791</v>
      </c>
      <c r="EP190" s="59">
        <f t="shared" si="154"/>
        <v>444.94404092890767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9.4543674017240988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1.6732188381054469E-20</v>
      </c>
      <c r="EY190" s="22">
        <f t="shared" si="181"/>
        <v>9.4543674017240988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-2.8421709430404007E-13</v>
      </c>
      <c r="FF190" s="17">
        <f>FE190*VLOOKUP('Données projet'!$B$16,Paramètres!$A$1:$I$89,3,0)*VLOOKUP('Données projet'!$B$16,Paramètres!$A$1:$I$89,5,0)</f>
        <v>-2.3055690689943731E-13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358.75637627589799</v>
      </c>
      <c r="FK190" s="59">
        <f t="shared" si="156"/>
        <v>349.64821164483607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15.029519834269255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3.9536967957933812E-15</v>
      </c>
      <c r="FT190" s="22">
        <f t="shared" si="184"/>
        <v>15.029519834269259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303.49714356858993</v>
      </c>
      <c r="GF190" s="59">
        <f t="shared" si="158"/>
        <v>448.64727935823993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9.5421788636596254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1.6887595703479148E-20</v>
      </c>
      <c r="GO190" s="21">
        <f t="shared" si="187"/>
        <v>9.5421788636596254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-3.4583536034915599E-13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475.52010215365254</v>
      </c>
      <c r="T191" s="59">
        <f t="shared" si="142"/>
        <v>273.91893734509262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81.241810535949682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2.1731671319990192E-21</v>
      </c>
      <c r="AC191" s="22">
        <f t="shared" si="163"/>
        <v>81.241810535949682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-3.0859155231155454E-13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428.8856275972966</v>
      </c>
      <c r="AO191" s="59">
        <f t="shared" si="144"/>
        <v>248.96498044443103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72.492692478232044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1.9391337485529694E-21</v>
      </c>
      <c r="AX191" s="21">
        <f t="shared" si="166"/>
        <v>72.492692478232044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-3.4106051316484809E-13</v>
      </c>
      <c r="BE191" s="13">
        <f>BD191*VLOOKUP('Données projet'!$B$11,Paramètres!$A$1:$I$89,3,0)*VLOOKUP('Données projet'!$B$11,Paramètres!$A$1:$I$89,5,0)</f>
        <v>-2.8730937629006804E-13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402.18557752041221</v>
      </c>
      <c r="BJ191" s="59">
        <f t="shared" si="146"/>
        <v>234.67565865251817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67.493196445250533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1.8054003865837994E-21</v>
      </c>
      <c r="BS191" s="22">
        <f t="shared" si="169"/>
        <v>67.493196445250533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-2.8421709430404007E-13</v>
      </c>
      <c r="BZ191" s="13">
        <f>BY191*VLOOKUP('Données projet'!$B$12,Paramètres!$A$1:$I$89,3,0)*VLOOKUP('Données projet'!$B$12,Paramètres!$A$1:$I$89,5,0)</f>
        <v>-2.4829205358400943E-13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383.46266660377637</v>
      </c>
      <c r="CE191" s="59">
        <f t="shared" si="148"/>
        <v>373.1287543230714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27.542704198126565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1.7325311653826562E-24</v>
      </c>
      <c r="CN191" s="22">
        <f t="shared" si="172"/>
        <v>27.542704198126565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-3.694822225952521E-13</v>
      </c>
      <c r="CU191" s="17">
        <f>CT191*VLOOKUP('Données projet'!$B$13,Paramètres!$A$1:$I$89,3,0)*VLOOKUP('Données projet'!$B$13,Paramètres!$A$1:$I$89,5,0)</f>
        <v>-4.2076635509147312E-13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398.97653653651656</v>
      </c>
      <c r="CZ191" s="59">
        <f t="shared" si="150"/>
        <v>174.32967064896349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66.036726756045169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5.2502958171133315E-20</v>
      </c>
      <c r="DI191" s="22">
        <f t="shared" si="175"/>
        <v>66.036726756045169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-3.4106051316484809E-13</v>
      </c>
      <c r="DP191" s="17">
        <f>DO191*VLOOKUP('Données projet'!$B$14,Paramètres!$A$1:$I$89,3,0)*VLOOKUP('Données projet'!$B$14,Paramètres!$A$1:$I$89,5,0)</f>
        <v>-3.2455318432766944E-13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448.88533925504049</v>
      </c>
      <c r="DU191" s="59">
        <f t="shared" si="152"/>
        <v>259.66733848378163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76.242314502968142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2.0394337700298492E-21</v>
      </c>
      <c r="ED191" s="22">
        <f t="shared" si="178"/>
        <v>76.242314502968142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300.98794489079791</v>
      </c>
      <c r="EP191" s="59">
        <f t="shared" si="154"/>
        <v>444.94404092890767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9.2689730235710002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1.1831443868334375E-20</v>
      </c>
      <c r="EY191" s="22">
        <f t="shared" si="181"/>
        <v>9.2689730235710002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-2.8421709430404007E-13</v>
      </c>
      <c r="FF191" s="17">
        <f>FE191*VLOOKUP('Données projet'!$B$16,Paramètres!$A$1:$I$89,3,0)*VLOOKUP('Données projet'!$B$16,Paramètres!$A$1:$I$89,5,0)</f>
        <v>-2.3055690689943731E-13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358.75637627589799</v>
      </c>
      <c r="FK191" s="59">
        <f t="shared" si="156"/>
        <v>349.64821164483607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14.734800117421157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2.7956858150610245E-15</v>
      </c>
      <c r="FT191" s="22">
        <f t="shared" si="184"/>
        <v>14.734800117421161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303.49714356858993</v>
      </c>
      <c r="GF191" s="59">
        <f t="shared" si="158"/>
        <v>448.64727935823993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9.3550625562976748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1.194133343986691E-20</v>
      </c>
      <c r="GO191" s="21">
        <f t="shared" si="187"/>
        <v>9.3550625562976748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-3.4583536034915599E-13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475.52010215365254</v>
      </c>
      <c r="T192" s="59">
        <f t="shared" si="142"/>
        <v>273.91893734509262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79.648708183951229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1.5366612156882275E-21</v>
      </c>
      <c r="AC192" s="22">
        <f t="shared" si="163"/>
        <v>79.648708183951229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-3.0859155231155454E-13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428.8856275972966</v>
      </c>
      <c r="AO192" s="59">
        <f t="shared" si="144"/>
        <v>248.96498044443103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71.071154994910344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1.3711746232294942E-21</v>
      </c>
      <c r="AX192" s="21">
        <f t="shared" si="166"/>
        <v>71.071154994910344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-3.4106051316484809E-13</v>
      </c>
      <c r="BE192" s="13">
        <f>BD192*VLOOKUP('Données projet'!$B$11,Paramètres!$A$1:$I$89,3,0)*VLOOKUP('Données projet'!$B$11,Paramètres!$A$1:$I$89,5,0)</f>
        <v>-2.8730937629006804E-13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402.18557752041221</v>
      </c>
      <c r="BJ192" s="59">
        <f t="shared" si="146"/>
        <v>234.67565865251817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66.169696029744117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1.276610856110219E-21</v>
      </c>
      <c r="BS192" s="22">
        <f t="shared" si="169"/>
        <v>66.169696029744117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-2.8421709430404007E-13</v>
      </c>
      <c r="BZ192" s="13">
        <f>BY192*VLOOKUP('Données projet'!$B$12,Paramètres!$A$1:$I$89,3,0)*VLOOKUP('Données projet'!$B$12,Paramètres!$A$1:$I$89,5,0)</f>
        <v>-2.4829205358400943E-13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383.46266660377637</v>
      </c>
      <c r="CE192" s="59">
        <f t="shared" si="148"/>
        <v>373.1287543230714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27.002608568192063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1.225084535659108E-24</v>
      </c>
      <c r="CN192" s="22">
        <f t="shared" si="172"/>
        <v>27.002608568192063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-3.694822225952521E-13</v>
      </c>
      <c r="CU192" s="17">
        <f>CT192*VLOOKUP('Données projet'!$B$13,Paramètres!$A$1:$I$89,3,0)*VLOOKUP('Données projet'!$B$13,Paramètres!$A$1:$I$89,5,0)</f>
        <v>-4.2076635509147312E-13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398.97653653651656</v>
      </c>
      <c r="CZ192" s="59">
        <f t="shared" si="150"/>
        <v>174.32967064896349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64.741786822785286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3.7125197755162022E-20</v>
      </c>
      <c r="DI192" s="22">
        <f t="shared" si="175"/>
        <v>64.741786822785286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-3.4106051316484809E-13</v>
      </c>
      <c r="DP192" s="17">
        <f>DO192*VLOOKUP('Données projet'!$B$14,Paramètres!$A$1:$I$89,3,0)*VLOOKUP('Données projet'!$B$14,Paramètres!$A$1:$I$89,5,0)</f>
        <v>-3.2455318432766944E-13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448.88533925504049</v>
      </c>
      <c r="DU192" s="59">
        <f t="shared" si="152"/>
        <v>259.66733848378163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74.747249218784972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1.4420974485689523E-21</v>
      </c>
      <c r="ED192" s="22">
        <f t="shared" si="178"/>
        <v>74.747249218784972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300.98794489079791</v>
      </c>
      <c r="EP192" s="59">
        <f t="shared" si="154"/>
        <v>444.94404092890767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9.0872141160940796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8.3660941905272345E-21</v>
      </c>
      <c r="EY192" s="22">
        <f t="shared" si="181"/>
        <v>9.0872141160940796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-2.8421709430404007E-13</v>
      </c>
      <c r="FF192" s="17">
        <f>FE192*VLOOKUP('Données projet'!$B$16,Paramètres!$A$1:$I$89,3,0)*VLOOKUP('Données projet'!$B$16,Paramètres!$A$1:$I$89,5,0)</f>
        <v>-2.3055690689943731E-13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358.75637627589799</v>
      </c>
      <c r="FK192" s="59">
        <f t="shared" si="156"/>
        <v>349.64821164483607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14.445859674459173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1.9768483978966906E-15</v>
      </c>
      <c r="FT192" s="22">
        <f t="shared" si="184"/>
        <v>14.445859674459175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303.49714356858993</v>
      </c>
      <c r="GF192" s="59">
        <f t="shared" si="158"/>
        <v>448.64727935823993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9.1716154855934136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8.4437978517395739E-21</v>
      </c>
      <c r="GO192" s="21">
        <f t="shared" si="187"/>
        <v>9.1716154855934136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-3.4583536034915599E-13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475.52010215365254</v>
      </c>
      <c r="T193" s="59">
        <f t="shared" si="142"/>
        <v>273.91893734509262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78.086845597378968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1.0865835659995096E-21</v>
      </c>
      <c r="AC193" s="22">
        <f t="shared" si="163"/>
        <v>78.086845597378968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-3.0859155231155454E-13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428.8856275972966</v>
      </c>
      <c r="AO193" s="59">
        <f t="shared" si="144"/>
        <v>248.96498044443103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69.677492994584327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9.6956687427648469E-22</v>
      </c>
      <c r="AX193" s="21">
        <f t="shared" si="166"/>
        <v>69.677492994584327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-3.4106051316484809E-13</v>
      </c>
      <c r="BE193" s="13">
        <f>BD193*VLOOKUP('Données projet'!$B$11,Paramètres!$A$1:$I$89,3,0)*VLOOKUP('Données projet'!$B$11,Paramètres!$A$1:$I$89,5,0)</f>
        <v>-2.8730937629006804E-13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402.18557752041221</v>
      </c>
      <c r="BJ193" s="59">
        <f t="shared" si="146"/>
        <v>234.67565865251817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64.872148650130242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9.027001932918997E-22</v>
      </c>
      <c r="BS193" s="22">
        <f t="shared" si="169"/>
        <v>64.872148650130242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-2.8421709430404007E-13</v>
      </c>
      <c r="BZ193" s="13">
        <f>BY193*VLOOKUP('Données projet'!$B$12,Paramètres!$A$1:$I$89,3,0)*VLOOKUP('Données projet'!$B$12,Paramètres!$A$1:$I$89,5,0)</f>
        <v>-2.4829205358400943E-13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383.46266660377637</v>
      </c>
      <c r="CE193" s="59">
        <f t="shared" si="148"/>
        <v>373.1287543230714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26.473103884134769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8.6626558269132808E-25</v>
      </c>
      <c r="CN193" s="22">
        <f t="shared" si="172"/>
        <v>26.473103884134769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-3.694822225952521E-13</v>
      </c>
      <c r="CU193" s="17">
        <f>CT193*VLOOKUP('Données projet'!$B$13,Paramètres!$A$1:$I$89,3,0)*VLOOKUP('Données projet'!$B$13,Paramètres!$A$1:$I$89,5,0)</f>
        <v>-4.2076635509147312E-13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398.97653653651656</v>
      </c>
      <c r="CZ193" s="59">
        <f t="shared" si="150"/>
        <v>174.32967064896349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63.472239871781255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2.6251479085566657E-20</v>
      </c>
      <c r="DI193" s="22">
        <f t="shared" si="175"/>
        <v>63.472239871781255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-3.4106051316484809E-13</v>
      </c>
      <c r="DP193" s="17">
        <f>DO193*VLOOKUP('Données projet'!$B$14,Paramètres!$A$1:$I$89,3,0)*VLOOKUP('Données projet'!$B$14,Paramètres!$A$1:$I$89,5,0)</f>
        <v>-3.2455318432766944E-13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448.88533925504049</v>
      </c>
      <c r="DU193" s="59">
        <f t="shared" si="152"/>
        <v>259.66733848378163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73.281501252924855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1.0197168850149246E-21</v>
      </c>
      <c r="ED193" s="22">
        <f t="shared" si="178"/>
        <v>73.281501252924855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300.98794489079791</v>
      </c>
      <c r="EP193" s="59">
        <f t="shared" si="154"/>
        <v>444.94404092890767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8.9090193899307941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5.9157219341671877E-21</v>
      </c>
      <c r="EY193" s="22">
        <f t="shared" si="181"/>
        <v>8.9090193899307941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-2.8421709430404007E-13</v>
      </c>
      <c r="FF193" s="17">
        <f>FE193*VLOOKUP('Données projet'!$B$16,Paramètres!$A$1:$I$89,3,0)*VLOOKUP('Données projet'!$B$16,Paramètres!$A$1:$I$89,5,0)</f>
        <v>-2.3055690689943731E-13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358.75637627589799</v>
      </c>
      <c r="FK193" s="59">
        <f t="shared" si="156"/>
        <v>349.64821164483607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14.162585177347406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1.3978429075305123E-15</v>
      </c>
      <c r="FT193" s="22">
        <f t="shared" si="184"/>
        <v>14.162585177347408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303.49714356858993</v>
      </c>
      <c r="GF193" s="59">
        <f t="shared" si="158"/>
        <v>448.64727935823993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8.9917657000539979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5.970666719933455E-21</v>
      </c>
      <c r="GO193" s="21">
        <f t="shared" si="187"/>
        <v>8.9917657000539979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-3.4583536034915599E-13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475.52010215365254</v>
      </c>
      <c r="T194" s="59">
        <f t="shared" si="142"/>
        <v>273.91893734509262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76.555610183487275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7.6833060784411376E-22</v>
      </c>
      <c r="AC194" s="22">
        <f t="shared" si="163"/>
        <v>76.555610183487275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-3.0859155231155454E-13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428.8856275972966</v>
      </c>
      <c r="AO194" s="59">
        <f t="shared" si="144"/>
        <v>248.96498044443103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68.31115985603482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6.8558731161474711E-22</v>
      </c>
      <c r="AX194" s="21">
        <f t="shared" si="166"/>
        <v>68.31115985603482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-3.4106051316484809E-13</v>
      </c>
      <c r="BE194" s="13">
        <f>BD194*VLOOKUP('Données projet'!$B$11,Paramètres!$A$1:$I$89,3,0)*VLOOKUP('Données projet'!$B$11,Paramètres!$A$1:$I$89,5,0)</f>
        <v>-2.8730937629006804E-13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402.18557752041221</v>
      </c>
      <c r="BJ194" s="59">
        <f t="shared" si="146"/>
        <v>234.67565865251817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63.600045383204836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6.3830542805510949E-22</v>
      </c>
      <c r="BS194" s="22">
        <f t="shared" si="169"/>
        <v>63.600045383204836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-2.8421709430404007E-13</v>
      </c>
      <c r="BZ194" s="13">
        <f>BY194*VLOOKUP('Données projet'!$B$12,Paramètres!$A$1:$I$89,3,0)*VLOOKUP('Données projet'!$B$12,Paramètres!$A$1:$I$89,5,0)</f>
        <v>-2.4829205358400943E-13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383.46266660377637</v>
      </c>
      <c r="CE194" s="59">
        <f t="shared" si="148"/>
        <v>373.1287543230714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25.953982463965872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6.1254226782955402E-25</v>
      </c>
      <c r="CN194" s="22">
        <f t="shared" si="172"/>
        <v>25.953982463965872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-3.694822225952521E-13</v>
      </c>
      <c r="CU194" s="17">
        <f>CT194*VLOOKUP('Données projet'!$B$13,Paramètres!$A$1:$I$89,3,0)*VLOOKUP('Données projet'!$B$13,Paramètres!$A$1:$I$89,5,0)</f>
        <v>-4.2076635509147312E-13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398.97653653651656</v>
      </c>
      <c r="CZ194" s="59">
        <f t="shared" si="150"/>
        <v>174.32967064896349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62.227587962139232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1.8562598877581011E-20</v>
      </c>
      <c r="DI194" s="22">
        <f t="shared" si="175"/>
        <v>62.227587962139232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-3.4106051316484809E-13</v>
      </c>
      <c r="DP194" s="17">
        <f>DO194*VLOOKUP('Données projet'!$B$14,Paramètres!$A$1:$I$89,3,0)*VLOOKUP('Données projet'!$B$14,Paramètres!$A$1:$I$89,5,0)</f>
        <v>-3.2455318432766944E-13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448.88533925504049</v>
      </c>
      <c r="DU194" s="59">
        <f t="shared" si="152"/>
        <v>259.66733848378163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71.84449571065727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7.2104872428447615E-22</v>
      </c>
      <c r="ED194" s="22">
        <f t="shared" si="178"/>
        <v>71.84449571065727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300.98794489079791</v>
      </c>
      <c r="EP194" s="59">
        <f t="shared" si="154"/>
        <v>444.94404092890767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8.7343189536595194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4.1830470952636172E-21</v>
      </c>
      <c r="EY194" s="22">
        <f t="shared" si="181"/>
        <v>8.7343189536595194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-2.8421709430404007E-13</v>
      </c>
      <c r="FF194" s="17">
        <f>FE194*VLOOKUP('Données projet'!$B$16,Paramètres!$A$1:$I$89,3,0)*VLOOKUP('Données projet'!$B$16,Paramètres!$A$1:$I$89,5,0)</f>
        <v>-2.3055690689943731E-13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358.75637627589799</v>
      </c>
      <c r="FK194" s="59">
        <f t="shared" si="156"/>
        <v>349.64821164483607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13.884865520343618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9.884241989483453E-16</v>
      </c>
      <c r="FT194" s="22">
        <f t="shared" si="184"/>
        <v>13.88486552034362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303.49714356858993</v>
      </c>
      <c r="GF194" s="59">
        <f t="shared" si="158"/>
        <v>448.64727935823993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8.8154426591114738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4.2218989258697869E-21</v>
      </c>
      <c r="GO194" s="21">
        <f t="shared" si="187"/>
        <v>8.8154426591114738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-3.4583536034915599E-13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475.52010215365254</v>
      </c>
      <c r="T195" s="59">
        <f t="shared" si="142"/>
        <v>273.91893734509262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75.05440136210062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5.432917829997548E-22</v>
      </c>
      <c r="AC195" s="22">
        <f t="shared" si="163"/>
        <v>75.05440136210062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-3.0859155231155454E-13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428.8856275972966</v>
      </c>
      <c r="AO195" s="59">
        <f t="shared" si="144"/>
        <v>248.96498044443103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66.971619676951349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4.8478343713824235E-22</v>
      </c>
      <c r="AX195" s="21">
        <f t="shared" si="166"/>
        <v>66.971619676951349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-3.4106051316484809E-13</v>
      </c>
      <c r="BE195" s="13">
        <f>BD195*VLOOKUP('Données projet'!$B$11,Paramètres!$A$1:$I$89,3,0)*VLOOKUP('Données projet'!$B$11,Paramètres!$A$1:$I$89,5,0)</f>
        <v>-2.8730937629006804E-13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402.18557752041221</v>
      </c>
      <c r="BJ195" s="59">
        <f t="shared" si="146"/>
        <v>234.67565865251817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62.352887285437461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4.5135009664594985E-22</v>
      </c>
      <c r="BS195" s="22">
        <f t="shared" si="169"/>
        <v>62.352887285437461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-2.4829205358400943E-13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383.46266660377637</v>
      </c>
      <c r="CE195" s="59">
        <f t="shared" si="148"/>
        <v>373.1287543230714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25.445040698213685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4.3313279134566404E-25</v>
      </c>
      <c r="CN195" s="22">
        <f t="shared" si="172"/>
        <v>25.445040698213685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-3.694822225952521E-13</v>
      </c>
      <c r="CU195" s="17">
        <f>CT195*VLOOKUP('Données projet'!$B$13,Paramètres!$A$1:$I$89,3,0)*VLOOKUP('Données projet'!$B$13,Paramètres!$A$1:$I$89,5,0)</f>
        <v>-4.2076635509147312E-13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398.97653653651656</v>
      </c>
      <c r="CZ195" s="59">
        <f t="shared" si="150"/>
        <v>174.32967064896349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61.007342917282585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1.3125739542783329E-20</v>
      </c>
      <c r="DI195" s="22">
        <f t="shared" si="175"/>
        <v>61.007342917282585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-3.4106051316484809E-13</v>
      </c>
      <c r="DP195" s="17">
        <f>DO195*VLOOKUP('Données projet'!$B$14,Paramètres!$A$1:$I$89,3,0)*VLOOKUP('Données projet'!$B$14,Paramètres!$A$1:$I$89,5,0)</f>
        <v>-3.2455318432766944E-13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448.88533925504049</v>
      </c>
      <c r="DU195" s="59">
        <f t="shared" si="152"/>
        <v>259.66733848378163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70.435668970586718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5.098584425074623E-22</v>
      </c>
      <c r="ED195" s="22">
        <f t="shared" si="178"/>
        <v>70.435668970586718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300.98794489079791</v>
      </c>
      <c r="EP195" s="59">
        <f t="shared" si="154"/>
        <v>444.94404092890767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8.5630442863867806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2.9578609670835939E-21</v>
      </c>
      <c r="EY195" s="22">
        <f t="shared" si="181"/>
        <v>8.5630442863867806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-2.8421709430404007E-13</v>
      </c>
      <c r="FF195" s="17">
        <f>FE195*VLOOKUP('Données projet'!$B$16,Paramètres!$A$1:$I$89,3,0)*VLOOKUP('Données projet'!$B$16,Paramètres!$A$1:$I$89,5,0)</f>
        <v>-2.3055690689943731E-13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358.75637627589799</v>
      </c>
      <c r="FK195" s="59">
        <f t="shared" si="156"/>
        <v>349.64821164483607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13.612591776421409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6.9892145376525614E-16</v>
      </c>
      <c r="FT195" s="22">
        <f t="shared" si="184"/>
        <v>13.612591776421409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303.49714356858993</v>
      </c>
      <c r="GF195" s="59">
        <f t="shared" si="158"/>
        <v>448.64727935823993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8.642577205455396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2.9853333599667275E-21</v>
      </c>
      <c r="GO195" s="21">
        <f t="shared" si="187"/>
        <v>8.642577205455396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-3.4583536034915599E-13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475.52010215365254</v>
      </c>
      <c r="T196" s="59">
        <f t="shared" si="142"/>
        <v>273.91893734509262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73.582630330054386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3.8416530392205688E-22</v>
      </c>
      <c r="AC196" s="22">
        <f t="shared" si="163"/>
        <v>73.582630330054386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-3.0859155231155454E-13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428.8856275972966</v>
      </c>
      <c r="AO196" s="59">
        <f t="shared" si="144"/>
        <v>248.96498044443103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65.658347063740862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3.4279365580737355E-22</v>
      </c>
      <c r="AX196" s="21">
        <f t="shared" si="166"/>
        <v>65.658347063740862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-3.4106051316484809E-13</v>
      </c>
      <c r="BE196" s="13">
        <f>BD196*VLOOKUP('Données projet'!$B$11,Paramètres!$A$1:$I$89,3,0)*VLOOKUP('Données projet'!$B$11,Paramètres!$A$1:$I$89,5,0)</f>
        <v>-2.8730937629006804E-13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402.18557752041221</v>
      </c>
      <c r="BJ196" s="59">
        <f t="shared" si="146"/>
        <v>234.67565865251817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61.130185197275978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3.1915271402755475E-22</v>
      </c>
      <c r="BS196" s="22">
        <f t="shared" si="169"/>
        <v>61.130185197275978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-2.4829205358400943E-13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383.46266660377637</v>
      </c>
      <c r="CE196" s="59">
        <f t="shared" si="148"/>
        <v>373.1287543230714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24.946078970064072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3.0627113391477701E-25</v>
      </c>
      <c r="CN196" s="22">
        <f t="shared" si="172"/>
        <v>24.946078970064072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-3.694822225952521E-13</v>
      </c>
      <c r="CU196" s="17">
        <f>CT196*VLOOKUP('Données projet'!$B$13,Paramètres!$A$1:$I$89,3,0)*VLOOKUP('Données projet'!$B$13,Paramètres!$A$1:$I$89,5,0)</f>
        <v>-4.2076635509147312E-13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398.97653653651656</v>
      </c>
      <c r="CZ196" s="59">
        <f t="shared" si="150"/>
        <v>174.32967064896349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59.811026133479594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9.2812994387905054E-21</v>
      </c>
      <c r="DI196" s="22">
        <f t="shared" si="175"/>
        <v>59.811026133479594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-3.4106051316484809E-13</v>
      </c>
      <c r="DP196" s="17">
        <f>DO196*VLOOKUP('Données projet'!$B$14,Paramètres!$A$1:$I$89,3,0)*VLOOKUP('Données projet'!$B$14,Paramètres!$A$1:$I$89,5,0)</f>
        <v>-3.2455318432766944E-13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448.88533925504049</v>
      </c>
      <c r="DU196" s="59">
        <f t="shared" si="152"/>
        <v>259.66733848378163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69.054468463589487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3.6052436214223807E-22</v>
      </c>
      <c r="ED196" s="22">
        <f t="shared" si="178"/>
        <v>69.054468463589487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300.98794489079791</v>
      </c>
      <c r="EP196" s="59">
        <f t="shared" si="154"/>
        <v>444.94404092890767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8.3951282108720271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2.0915235476318086E-21</v>
      </c>
      <c r="EY196" s="22">
        <f t="shared" si="181"/>
        <v>8.3951282108720271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-2.8421709430404007E-13</v>
      </c>
      <c r="FF196" s="17">
        <f>FE196*VLOOKUP('Données projet'!$B$16,Paramètres!$A$1:$I$89,3,0)*VLOOKUP('Données projet'!$B$16,Paramètres!$A$1:$I$89,5,0)</f>
        <v>-2.3055690689943731E-13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358.75637627589799</v>
      </c>
      <c r="FK196" s="59">
        <f t="shared" si="156"/>
        <v>349.64821164483607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13.345657154546929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4.9421209947417265E-16</v>
      </c>
      <c r="FT196" s="22">
        <f t="shared" si="184"/>
        <v>13.345657154546929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303.49714356858993</v>
      </c>
      <c r="GF196" s="59">
        <f t="shared" si="158"/>
        <v>448.64727935823993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8.4731015379079988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2.1109494629348935E-21</v>
      </c>
      <c r="GO196" s="21">
        <f t="shared" si="187"/>
        <v>8.4731015379079988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-3.4583536034915599E-13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475.52010215365254</v>
      </c>
      <c r="T197" s="59">
        <f t="shared" ref="T197:T203" si="204">$T$3</f>
        <v>273.91893734509262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72.13971983025489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2.716458914998774E-22</v>
      </c>
      <c r="AC197" s="22">
        <f t="shared" si="163"/>
        <v>72.13971983025489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-3.0859155231155454E-13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428.8856275972966</v>
      </c>
      <c r="AO197" s="59">
        <f t="shared" ref="AO197:AO203" si="205">$AO$3</f>
        <v>248.96498044443103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64.370826925458232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2.4239171856912117E-22</v>
      </c>
      <c r="AX197" s="21">
        <f t="shared" si="166"/>
        <v>64.370826925458232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-3.4106051316484809E-13</v>
      </c>
      <c r="BE197" s="13">
        <f>BD197*VLOOKUP('Données projet'!$B$11,Paramètres!$A$1:$I$89,3,0)*VLOOKUP('Données projet'!$B$11,Paramètres!$A$1:$I$89,5,0)</f>
        <v>-2.8730937629006804E-13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402.18557752041221</v>
      </c>
      <c r="BJ197" s="59">
        <f t="shared" ref="BJ197:BJ203" si="206">$BJ$3</f>
        <v>234.67565865251817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59.931459551288704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2.2567504832297493E-22</v>
      </c>
      <c r="BS197" s="22">
        <f t="shared" si="169"/>
        <v>59.931459551288704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-2.4829205358400943E-13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383.46266660377637</v>
      </c>
      <c r="CE197" s="59">
        <f t="shared" ref="CE197:CE203" si="207">$CE$3</f>
        <v>373.1287543230714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24.456901577066869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2.1656639567283202E-25</v>
      </c>
      <c r="CN197" s="22">
        <f t="shared" si="172"/>
        <v>24.456901577066869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-3.694822225952521E-13</v>
      </c>
      <c r="CU197" s="17">
        <f>CT197*VLOOKUP('Données projet'!$B$13,Paramètres!$A$1:$I$89,3,0)*VLOOKUP('Données projet'!$B$13,Paramètres!$A$1:$I$89,5,0)</f>
        <v>-4.2076635509147312E-13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398.97653653651656</v>
      </c>
      <c r="CZ197" s="59">
        <f t="shared" ref="CZ197:CZ203" si="208">$CZ$3</f>
        <v>174.32967064896349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58.638168392125792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6.5628697713916643E-21</v>
      </c>
      <c r="DI197" s="22">
        <f t="shared" si="175"/>
        <v>58.638168392125792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-3.4106051316484809E-13</v>
      </c>
      <c r="DP197" s="17">
        <f>DO197*VLOOKUP('Données projet'!$B$14,Paramètres!$A$1:$I$89,3,0)*VLOOKUP('Données projet'!$B$14,Paramètres!$A$1:$I$89,5,0)</f>
        <v>-3.2455318432766944E-13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448.88533925504049</v>
      </c>
      <c r="DU197" s="59">
        <f t="shared" ref="DU197:DU203" si="209">$DU$3</f>
        <v>259.66733848378163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67.700352456085341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2.5492922125373115E-22</v>
      </c>
      <c r="ED197" s="22">
        <f t="shared" si="178"/>
        <v>67.700352456085341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300.98794489079791</v>
      </c>
      <c r="EP197" s="59">
        <f t="shared" ref="EP197:EP203" si="210">$EP$3</f>
        <v>444.94404092890767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8.230504867179425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1.4789304835417969E-21</v>
      </c>
      <c r="EY197" s="22">
        <f t="shared" si="181"/>
        <v>8.230504867179425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-2.8421709430404007E-13</v>
      </c>
      <c r="FF197" s="17">
        <f>FE197*VLOOKUP('Données projet'!$B$16,Paramètres!$A$1:$I$89,3,0)*VLOOKUP('Données projet'!$B$16,Paramètres!$A$1:$I$89,5,0)</f>
        <v>-2.3055690689943731E-13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358.75637627589799</v>
      </c>
      <c r="FK197" s="59">
        <f t="shared" ref="FK197:FK203" si="211">$FK$3</f>
        <v>349.64821164483607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13.083956957793365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3.4946072688262807E-16</v>
      </c>
      <c r="FT197" s="22">
        <f t="shared" si="184"/>
        <v>13.083956957793365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303.49714356858993</v>
      </c>
      <c r="GF197" s="59">
        <f t="shared" ref="GF197:GF203" si="212">$GF$3</f>
        <v>448.64727935823993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8.3069491848312556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1.4926666799833637E-21</v>
      </c>
      <c r="GO197" s="21">
        <f t="shared" si="187"/>
        <v>8.3069491848312556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-3.4583536034915599E-13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475.52010215365254</v>
      </c>
      <c r="T198" s="59">
        <f t="shared" si="204"/>
        <v>273.91893734509262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70.725103925267959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1.9208265196102844E-22</v>
      </c>
      <c r="AC198" s="22">
        <f t="shared" si="163"/>
        <v>70.725103925267959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-3.0859155231155454E-13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428.8856275972966</v>
      </c>
      <c r="AO198" s="59">
        <f t="shared" si="205"/>
        <v>248.96498044443103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63.108554271777585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1.7139682790368678E-22</v>
      </c>
      <c r="AX198" s="21">
        <f t="shared" si="166"/>
        <v>63.108554271777585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-3.4106051316484809E-13</v>
      </c>
      <c r="BE198" s="13">
        <f>BD198*VLOOKUP('Données projet'!$B$11,Paramètres!$A$1:$I$89,3,0)*VLOOKUP('Données projet'!$B$11,Paramètres!$A$1:$I$89,5,0)</f>
        <v>-2.8730937629006804E-13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402.18557752041221</v>
      </c>
      <c r="BJ198" s="59">
        <f t="shared" si="206"/>
        <v>234.67565865251817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58.756240184068794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1.5957635701377737E-22</v>
      </c>
      <c r="BS198" s="22">
        <f t="shared" si="169"/>
        <v>58.756240184068794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-2.4829205358400943E-13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383.46266660377637</v>
      </c>
      <c r="CE198" s="59">
        <f t="shared" si="207"/>
        <v>373.1287543230714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23.977316654377596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1.5313556695738851E-25</v>
      </c>
      <c r="CN198" s="22">
        <f t="shared" si="172"/>
        <v>23.977316654377596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-3.694822225952521E-13</v>
      </c>
      <c r="CU198" s="17">
        <f>CT198*VLOOKUP('Données projet'!$B$13,Paramètres!$A$1:$I$89,3,0)*VLOOKUP('Données projet'!$B$13,Paramètres!$A$1:$I$89,5,0)</f>
        <v>-4.2076635509147312E-13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398.97653653651656</v>
      </c>
      <c r="CZ198" s="59">
        <f t="shared" si="208"/>
        <v>174.32967064896349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57.488309675707349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4.6406497193952527E-21</v>
      </c>
      <c r="DI198" s="22">
        <f t="shared" si="175"/>
        <v>57.488309675707349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-3.4106051316484809E-13</v>
      </c>
      <c r="DP198" s="17">
        <f>DO198*VLOOKUP('Données projet'!$B$14,Paramètres!$A$1:$I$89,3,0)*VLOOKUP('Données projet'!$B$14,Paramètres!$A$1:$I$89,5,0)</f>
        <v>-3.2455318432766944E-13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448.88533925504049</v>
      </c>
      <c r="DU198" s="59">
        <f t="shared" si="209"/>
        <v>259.66733848378163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66.372789837559154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1.8026218107111904E-22</v>
      </c>
      <c r="ED198" s="22">
        <f t="shared" si="178"/>
        <v>66.372789837559154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300.98794489079791</v>
      </c>
      <c r="EP198" s="59">
        <f t="shared" si="210"/>
        <v>444.94404092890767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8.0691096868463106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1.0457617738159043E-21</v>
      </c>
      <c r="EY198" s="22">
        <f t="shared" si="181"/>
        <v>8.0691096868463106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-2.8421709430404007E-13</v>
      </c>
      <c r="FF198" s="17">
        <f>FE198*VLOOKUP('Données projet'!$B$16,Paramètres!$A$1:$I$89,3,0)*VLOOKUP('Données projet'!$B$16,Paramètres!$A$1:$I$89,5,0)</f>
        <v>-2.3055690689943731E-13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358.75637627589799</v>
      </c>
      <c r="FK198" s="59">
        <f t="shared" si="211"/>
        <v>349.64821164483607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12.827388542276781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2.4710604973708632E-16</v>
      </c>
      <c r="FT198" s="22">
        <f t="shared" si="184"/>
        <v>12.827388542276781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303.49714356858993</v>
      </c>
      <c r="GF198" s="59">
        <f t="shared" si="212"/>
        <v>448.64727935823993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8.1440549780554186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1.0554747314674467E-21</v>
      </c>
      <c r="GO198" s="21">
        <f t="shared" si="187"/>
        <v>8.1440549780554186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-3.4583536034915599E-13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475.52010215365254</v>
      </c>
      <c r="T199" s="59">
        <f t="shared" si="204"/>
        <v>273.91893734509262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69.33822777534732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1.358229457499387E-22</v>
      </c>
      <c r="AC199" s="22">
        <f t="shared" si="163"/>
        <v>69.33822777534732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-3.0859155231155454E-13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428.8856275972966</v>
      </c>
      <c r="AO199" s="59">
        <f t="shared" si="205"/>
        <v>248.96498044443103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61.871034014925321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1.2119585928456059E-22</v>
      </c>
      <c r="AX199" s="21">
        <f t="shared" si="166"/>
        <v>61.871034014925321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-3.4106051316484809E-13</v>
      </c>
      <c r="BE199" s="13">
        <f>BD199*VLOOKUP('Données projet'!$B$11,Paramètres!$A$1:$I$89,3,0)*VLOOKUP('Données projet'!$B$11,Paramètres!$A$1:$I$89,5,0)</f>
        <v>-2.8730937629006804E-13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402.18557752041221</v>
      </c>
      <c r="BJ199" s="59">
        <f t="shared" si="206"/>
        <v>234.67565865251817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57.604066151827034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1.1283752416148746E-22</v>
      </c>
      <c r="BS199" s="22">
        <f t="shared" si="169"/>
        <v>57.604066151827034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-2.4829205358400943E-13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383.46266660377637</v>
      </c>
      <c r="CE199" s="59">
        <f t="shared" si="207"/>
        <v>373.1287543230714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23.50713609950434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1.0828319783641601E-25</v>
      </c>
      <c r="CN199" s="22">
        <f t="shared" si="172"/>
        <v>23.50713609950434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-3.694822225952521E-13</v>
      </c>
      <c r="CU199" s="17">
        <f>CT199*VLOOKUP('Données projet'!$B$13,Paramètres!$A$1:$I$89,3,0)*VLOOKUP('Données projet'!$B$13,Paramètres!$A$1:$I$89,5,0)</f>
        <v>-4.2076635509147312E-13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398.97653653651656</v>
      </c>
      <c r="CZ199" s="59">
        <f t="shared" si="208"/>
        <v>174.32967064896349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56.360998987373307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3.2814348856958322E-21</v>
      </c>
      <c r="DI199" s="22">
        <f t="shared" si="175"/>
        <v>56.360998987373307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-3.4106051316484809E-13</v>
      </c>
      <c r="DP199" s="17">
        <f>DO199*VLOOKUP('Données projet'!$B$14,Paramètres!$A$1:$I$89,3,0)*VLOOKUP('Données projet'!$B$14,Paramètres!$A$1:$I$89,5,0)</f>
        <v>-3.2455318432766944E-13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448.88533925504049</v>
      </c>
      <c r="DU199" s="59">
        <f t="shared" si="209"/>
        <v>259.66733848378163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65.071259912249019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1.2746461062686558E-22</v>
      </c>
      <c r="ED199" s="22">
        <f t="shared" si="178"/>
        <v>65.071259912249019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300.98794489079791</v>
      </c>
      <c r="EP199" s="59">
        <f t="shared" si="210"/>
        <v>444.94404092890767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7.9108793675581888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7.3946524177089847E-22</v>
      </c>
      <c r="EY199" s="22">
        <f t="shared" si="181"/>
        <v>7.9108793675581888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-2.8421709430404007E-13</v>
      </c>
      <c r="FF199" s="17">
        <f>FE199*VLOOKUP('Données projet'!$B$16,Paramètres!$A$1:$I$89,3,0)*VLOOKUP('Données projet'!$B$16,Paramètres!$A$1:$I$89,5,0)</f>
        <v>-2.3055690689943731E-13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358.75637627589799</v>
      </c>
      <c r="FK199" s="59">
        <f t="shared" si="211"/>
        <v>349.64821164483607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12.575851276897195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1.7473036344131403E-16</v>
      </c>
      <c r="FT199" s="22">
        <f t="shared" si="184"/>
        <v>12.575851276897195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303.49714356858993</v>
      </c>
      <c r="GF199" s="59">
        <f t="shared" si="212"/>
        <v>448.64727935823993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7.9843550273188004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7.4633333999168187E-22</v>
      </c>
      <c r="GO199" s="21">
        <f t="shared" si="187"/>
        <v>7.9843550273188004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-3.4583536034915599E-13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475.52010215365254</v>
      </c>
      <c r="T200" s="59">
        <f t="shared" si="204"/>
        <v>273.91893734509262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67.978547420815701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9.604132598051422E-23</v>
      </c>
      <c r="AC200" s="22">
        <f t="shared" si="163"/>
        <v>67.978547420815701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-3.0859155231155454E-13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428.8856275972966</v>
      </c>
      <c r="AO200" s="59">
        <f t="shared" si="205"/>
        <v>248.96498044443103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60.657780775497109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8.5698413951843389E-23</v>
      </c>
      <c r="AX200" s="21">
        <f t="shared" si="166"/>
        <v>60.657780775497109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-3.4106051316484809E-13</v>
      </c>
      <c r="BE200" s="13">
        <f>BD200*VLOOKUP('Données projet'!$B$11,Paramètres!$A$1:$I$89,3,0)*VLOOKUP('Données projet'!$B$11,Paramètres!$A$1:$I$89,5,0)</f>
        <v>-2.8730937629006804E-13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402.18557752041221</v>
      </c>
      <c r="BJ200" s="59">
        <f t="shared" si="206"/>
        <v>234.67565865251817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56.474485549600765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7.9788178506888686E-23</v>
      </c>
      <c r="BS200" s="22">
        <f t="shared" si="169"/>
        <v>56.474485549600765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-2.4829205358400943E-13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383.46266660377637</v>
      </c>
      <c r="CE200" s="59">
        <f t="shared" si="207"/>
        <v>373.1287543230714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23.046175498530328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7.6567783478694253E-26</v>
      </c>
      <c r="CN200" s="22">
        <f t="shared" si="172"/>
        <v>23.046175498530328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-3.694822225952521E-13</v>
      </c>
      <c r="CU200" s="17">
        <f>CT200*VLOOKUP('Données projet'!$B$13,Paramètres!$A$1:$I$89,3,0)*VLOOKUP('Données projet'!$B$13,Paramètres!$A$1:$I$89,5,0)</f>
        <v>-4.2076635509147312E-13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398.97653653651656</v>
      </c>
      <c r="CZ200" s="59">
        <f t="shared" si="208"/>
        <v>174.32967064896349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55.255794174045867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2.3203248596976264E-21</v>
      </c>
      <c r="DI200" s="22">
        <f t="shared" si="175"/>
        <v>55.255794174045867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-3.4106051316484809E-13</v>
      </c>
      <c r="DP200" s="17">
        <f>DO200*VLOOKUP('Données projet'!$B$14,Paramètres!$A$1:$I$89,3,0)*VLOOKUP('Données projet'!$B$14,Paramètres!$A$1:$I$89,5,0)</f>
        <v>-3.2455318432766944E-13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448.88533925504049</v>
      </c>
      <c r="DU200" s="59">
        <f t="shared" si="209"/>
        <v>259.66733848378163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63.795252194919343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9.0131090535559518E-23</v>
      </c>
      <c r="ED200" s="22">
        <f t="shared" si="178"/>
        <v>63.795252194919343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300.98794489079791</v>
      </c>
      <c r="EP200" s="59">
        <f t="shared" si="210"/>
        <v>444.94404092890767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7.755751848320342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5.2288088690795215E-22</v>
      </c>
      <c r="EY200" s="22">
        <f t="shared" si="181"/>
        <v>7.755751848320342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-2.8421709430404007E-13</v>
      </c>
      <c r="FF200" s="17">
        <f>FE200*VLOOKUP('Données projet'!$B$16,Paramètres!$A$1:$I$89,3,0)*VLOOKUP('Données projet'!$B$16,Paramètres!$A$1:$I$89,5,0)</f>
        <v>-2.3055690689943731E-13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358.75637627589799</v>
      </c>
      <c r="FK200" s="59">
        <f t="shared" si="211"/>
        <v>349.64821164483607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12.32924650386912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1.2355302486854316E-16</v>
      </c>
      <c r="FT200" s="22">
        <f t="shared" si="184"/>
        <v>12.32924650386912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303.49714356858993</v>
      </c>
      <c r="GF200" s="59">
        <f t="shared" si="212"/>
        <v>448.64727935823993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7.8277866952087756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5.2773736573372337E-22</v>
      </c>
      <c r="GO200" s="21">
        <f t="shared" si="187"/>
        <v>7.8277866952087756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-3.4583536034915599E-13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475.52010215365254</v>
      </c>
      <c r="T201" s="59">
        <f t="shared" si="204"/>
        <v>273.91893734509262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66.645529568713314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6.791147287496935E-23</v>
      </c>
      <c r="AC201" s="22">
        <f t="shared" si="163"/>
        <v>66.645529568713314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-3.0859155231155454E-13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428.8856275972966</v>
      </c>
      <c r="AO201" s="59">
        <f t="shared" si="205"/>
        <v>248.96498044443103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59.468318692082676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6.0597929642280293E-23</v>
      </c>
      <c r="AX201" s="21">
        <f t="shared" si="166"/>
        <v>59.468318692082676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-3.4106051316484809E-13</v>
      </c>
      <c r="BE201" s="13">
        <f>BD201*VLOOKUP('Données projet'!$B$11,Paramètres!$A$1:$I$89,3,0)*VLOOKUP('Données projet'!$B$11,Paramètres!$A$1:$I$89,5,0)</f>
        <v>-2.8730937629006804E-13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402.18557752041221</v>
      </c>
      <c r="BJ201" s="59">
        <f t="shared" si="206"/>
        <v>234.67565865251817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55.367055334008015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5.6418762080743731E-23</v>
      </c>
      <c r="BS201" s="22">
        <f t="shared" si="169"/>
        <v>55.367055334008015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-2.4829205358400943E-13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383.46266660377637</v>
      </c>
      <c r="CE201" s="59">
        <f t="shared" si="207"/>
        <v>373.1287543230714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22.59425405378321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5.4141598918208005E-26</v>
      </c>
      <c r="CN201" s="22">
        <f t="shared" si="172"/>
        <v>22.59425405378321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-3.694822225952521E-13</v>
      </c>
      <c r="CU201" s="17">
        <f>CT201*VLOOKUP('Données projet'!$B$13,Paramètres!$A$1:$I$89,3,0)*VLOOKUP('Données projet'!$B$13,Paramètres!$A$1:$I$89,5,0)</f>
        <v>-4.2076635509147312E-13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398.97653653651656</v>
      </c>
      <c r="CZ201" s="59">
        <f t="shared" si="208"/>
        <v>174.32967064896349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54.172261752999411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1.6407174428479161E-21</v>
      </c>
      <c r="DI201" s="22">
        <f t="shared" si="175"/>
        <v>54.172261752999411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-3.4106051316484809E-13</v>
      </c>
      <c r="DP201" s="17">
        <f>DO201*VLOOKUP('Données projet'!$B$14,Paramètres!$A$1:$I$89,3,0)*VLOOKUP('Données projet'!$B$14,Paramètres!$A$1:$I$89,5,0)</f>
        <v>-3.2455318432766944E-13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448.88533925504049</v>
      </c>
      <c r="DU201" s="59">
        <f t="shared" si="209"/>
        <v>259.66733848378163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62.544266210638646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6.3732305313432788E-23</v>
      </c>
      <c r="ED201" s="22">
        <f t="shared" si="178"/>
        <v>62.544266210638646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300.98794489079791</v>
      </c>
      <c r="EP201" s="59">
        <f t="shared" si="210"/>
        <v>444.94404092890767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7.6036662851163053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3.6973262088544923E-22</v>
      </c>
      <c r="EY201" s="22">
        <f t="shared" si="181"/>
        <v>7.6036662851163053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-2.8421709430404007E-13</v>
      </c>
      <c r="FF201" s="17">
        <f>FE201*VLOOKUP('Données projet'!$B$16,Paramètres!$A$1:$I$89,3,0)*VLOOKUP('Données projet'!$B$16,Paramètres!$A$1:$I$89,5,0)</f>
        <v>-2.3055690689943731E-13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358.75637627589799</v>
      </c>
      <c r="FK201" s="59">
        <f t="shared" si="211"/>
        <v>349.64821164483607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12.087477500026067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8.7365181720657017E-17</v>
      </c>
      <c r="FT201" s="22">
        <f t="shared" si="184"/>
        <v>12.087477500026067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303.49714356858993</v>
      </c>
      <c r="GF201" s="59">
        <f t="shared" si="212"/>
        <v>448.64727935823993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7.6742885725941754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3.7316666999584094E-22</v>
      </c>
      <c r="GO201" s="21">
        <f t="shared" si="187"/>
        <v>7.6742885725941754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-3.4583536034915599E-13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475.52010215365254</v>
      </c>
      <c r="T202" s="59">
        <f t="shared" si="204"/>
        <v>273.91893734509262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65.338651383630051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4.802066299025711E-23</v>
      </c>
      <c r="AC202" s="22">
        <f t="shared" si="163"/>
        <v>65.338651383630051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-3.0859155231155454E-13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428.8856275972966</v>
      </c>
      <c r="AO202" s="59">
        <f t="shared" si="205"/>
        <v>248.96498044443103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58.302181234623767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4.2849206975921694E-23</v>
      </c>
      <c r="AX202" s="21">
        <f t="shared" si="166"/>
        <v>58.302181234623767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-3.4106051316484809E-13</v>
      </c>
      <c r="BE202" s="13">
        <f>BD202*VLOOKUP('Données projet'!$B$11,Paramètres!$A$1:$I$89,3,0)*VLOOKUP('Données projet'!$B$11,Paramètres!$A$1:$I$89,5,0)</f>
        <v>-2.8730937629006804E-13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402.18557752041221</v>
      </c>
      <c r="BJ202" s="59">
        <f t="shared" si="206"/>
        <v>234.67565865251817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54.281341149477306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3.9894089253444343E-23</v>
      </c>
      <c r="BS202" s="22">
        <f t="shared" si="169"/>
        <v>54.281341149477306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-2.4829205358400943E-13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383.46266660377637</v>
      </c>
      <c r="CE202" s="59">
        <f t="shared" si="207"/>
        <v>373.1287543230714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22.151194512922721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3.8283891739347126E-26</v>
      </c>
      <c r="CN202" s="22">
        <f t="shared" si="172"/>
        <v>22.151194512922721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-3.694822225952521E-13</v>
      </c>
      <c r="CU202" s="17">
        <f>CT202*VLOOKUP('Données projet'!$B$13,Paramètres!$A$1:$I$89,3,0)*VLOOKUP('Données projet'!$B$13,Paramètres!$A$1:$I$89,5,0)</f>
        <v>-4.2076635509147312E-13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398.97653653651656</v>
      </c>
      <c r="CZ202" s="59">
        <f t="shared" si="208"/>
        <v>174.32967064896349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53.109976741840157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1.1601624298488132E-21</v>
      </c>
      <c r="DI202" s="22">
        <f t="shared" si="175"/>
        <v>53.109976741840157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-3.4106051316484809E-13</v>
      </c>
      <c r="DP202" s="17">
        <f>DO202*VLOOKUP('Données projet'!$B$14,Paramètres!$A$1:$I$89,3,0)*VLOOKUP('Données projet'!$B$14,Paramètres!$A$1:$I$89,5,0)</f>
        <v>-3.2455318432766944E-13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448.88533925504049</v>
      </c>
      <c r="DU202" s="59">
        <f t="shared" si="209"/>
        <v>259.66733848378163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61.317811298483583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4.5065545267779759E-23</v>
      </c>
      <c r="ED202" s="22">
        <f t="shared" si="178"/>
        <v>61.317811298483583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300.98794489079791</v>
      </c>
      <c r="EP202" s="59">
        <f t="shared" si="210"/>
        <v>444.94404092890767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7.4545630270436662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2.6144044345397608E-22</v>
      </c>
      <c r="EY202" s="22">
        <f t="shared" si="181"/>
        <v>7.4545630270436662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-2.8421709430404007E-13</v>
      </c>
      <c r="FF202" s="17">
        <f>FE202*VLOOKUP('Données projet'!$B$16,Paramètres!$A$1:$I$89,3,0)*VLOOKUP('Données projet'!$B$16,Paramètres!$A$1:$I$89,5,0)</f>
        <v>-2.3055690689943731E-13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358.75637627589799</v>
      </c>
      <c r="FK202" s="59">
        <f t="shared" si="211"/>
        <v>349.64821164483607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11.850449438883844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6.1776512434271581E-17</v>
      </c>
      <c r="FT202" s="22">
        <f t="shared" si="184"/>
        <v>11.850449438883844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303.49714356858993</v>
      </c>
      <c r="GF202" s="59">
        <f t="shared" si="212"/>
        <v>448.64727935823993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7.5238004545394368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2.6386868286686168E-22</v>
      </c>
      <c r="GO202" s="21">
        <f t="shared" si="187"/>
        <v>7.5238004545394368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-3.4583536034915599E-13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475.52010215365254</v>
      </c>
      <c r="T203" s="59">
        <f t="shared" si="204"/>
        <v>273.91893734509262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64.057400282639293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3.3955736437484675E-23</v>
      </c>
      <c r="AC203" s="22">
        <f t="shared" si="163"/>
        <v>64.057400282639293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-3.0859155231155454E-13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428.8856275972966</v>
      </c>
      <c r="AO203" s="59">
        <f t="shared" si="205"/>
        <v>248.96498044443103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57.158911021432012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3.0298964821140147E-23</v>
      </c>
      <c r="AX203" s="21">
        <f t="shared" si="166"/>
        <v>57.158911021432012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-3.4106051316484809E-13</v>
      </c>
      <c r="BE203" s="13">
        <f>BD203*VLOOKUP('Données projet'!$B$11,Paramètres!$A$1:$I$89,3,0)*VLOOKUP('Données projet'!$B$11,Paramètres!$A$1:$I$89,5,0)</f>
        <v>-2.8730937629006804E-13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402.18557752041221</v>
      </c>
      <c r="BJ203" s="59">
        <f t="shared" si="206"/>
        <v>234.67565865251817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53.216917157884978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2.8209381040371866E-23</v>
      </c>
      <c r="BS203" s="22">
        <f t="shared" si="169"/>
        <v>53.216917157884978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-2.4829205358400943E-13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383.46266660377637</v>
      </c>
      <c r="CE203" s="59">
        <f t="shared" si="207"/>
        <v>373.1287543230714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21.716823099418871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2.7070799459104003E-26</v>
      </c>
      <c r="CN203" s="22">
        <f t="shared" si="172"/>
        <v>21.716823099418871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-3.694822225952521E-13</v>
      </c>
      <c r="CU203" s="17">
        <f>CT203*VLOOKUP('Données projet'!$B$13,Paramètres!$A$1:$I$89,3,0)*VLOOKUP('Données projet'!$B$13,Paramètres!$A$1:$I$89,5,0)</f>
        <v>-4.2076635509147312E-13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398.97653653651656</v>
      </c>
      <c r="CZ203" s="59">
        <f t="shared" si="208"/>
        <v>174.32967064896349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52.068522491819856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8.2035872142395804E-22</v>
      </c>
      <c r="DI203" s="22">
        <f t="shared" si="175"/>
        <v>52.068522491819856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-3.4106051316484809E-13</v>
      </c>
      <c r="DP203" s="17">
        <f>DO203*VLOOKUP('Données projet'!$B$14,Paramètres!$A$1:$I$89,3,0)*VLOOKUP('Données projet'!$B$14,Paramètres!$A$1:$I$89,5,0)</f>
        <v>-3.2455318432766944E-13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448.88533925504049</v>
      </c>
      <c r="DU203" s="59">
        <f t="shared" si="209"/>
        <v>259.66733848378163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60.115406419092253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3.1866152656716394E-23</v>
      </c>
      <c r="ED203" s="22">
        <f t="shared" si="178"/>
        <v>60.115406419092253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300.98794489079791</v>
      </c>
      <c r="EP203" s="59">
        <f t="shared" si="210"/>
        <v>444.94404092890767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7.3083835929178242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1.8486631044272462E-22</v>
      </c>
      <c r="EY203" s="22">
        <f t="shared" si="181"/>
        <v>7.3083835929178242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-2.8421709430404007E-13</v>
      </c>
      <c r="FF203" s="17">
        <f>FE203*VLOOKUP('Données projet'!$B$16,Paramètres!$A$1:$I$89,3,0)*VLOOKUP('Données projet'!$B$16,Paramètres!$A$1:$I$89,5,0)</f>
        <v>-2.3055690689943731E-13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358.75637627589799</v>
      </c>
      <c r="FK203" s="59">
        <f t="shared" si="211"/>
        <v>349.64821164483607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11.618069353447778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4.3682590860328508E-17</v>
      </c>
      <c r="FT203" s="22">
        <f t="shared" si="184"/>
        <v>11.618069353447778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303.49714356858993</v>
      </c>
      <c r="GF203" s="59">
        <f t="shared" si="212"/>
        <v>448.64727935823993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7.3762633166910634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1.8658333499792047E-22</v>
      </c>
      <c r="GO203" s="21">
        <f t="shared" si="187"/>
        <v>7.3762633166910634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1.2054868146447177</v>
      </c>
      <c r="BV205" s="82">
        <f>EXP(LN('Données projet'!B114)/'Données projet'!A114)</f>
        <v>1.2709816152101407</v>
      </c>
      <c r="CQ205" s="82">
        <f>EXP(LN('Données projet'!B140)/'Données projet'!A140)</f>
        <v>1.1422113165588705</v>
      </c>
      <c r="DL205" s="82">
        <f>EXP(LN('Données projet'!B166)/'Données projet'!A166)</f>
        <v>1.2054868146447177</v>
      </c>
      <c r="EG205" s="82">
        <f>EXP(LN('Données projet'!B192)/'Données projet'!A192)</f>
        <v>1.515716566510398</v>
      </c>
      <c r="FB205" s="82">
        <f>EXP(LN('Données projet'!B218)/'Données projet'!A218)</f>
        <v>1.2709816152101407</v>
      </c>
      <c r="FW205" s="82">
        <f>EXP(LN('Données projet'!B244)/'Données projet'!A244)</f>
        <v>1.515716566510398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85" zoomScaleNormal="85" zoomScaleSheetLayoutView="90" workbookViewId="0">
      <selection activeCell="R14" sqref="R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pubescent</v>
      </c>
      <c r="B6" s="146">
        <f>'Données projet'!D9</f>
        <v>2.1</v>
      </c>
      <c r="C6" s="147">
        <f ca="1">IF(OR('Données projet'!B9="",'Données projet'!C9="",'Données projet'!C9=0%),0,Calculateur!S3)</f>
        <v>475.52010215365254</v>
      </c>
      <c r="D6" s="147">
        <f>IF(OR('Données projet'!B9="",'Données projet'!C9="",'Données projet'!C9=0%),0,Calculateur!T3)</f>
        <v>273.91893734509262</v>
      </c>
      <c r="E6" s="147">
        <f ca="1">MIN(C6,D6)</f>
        <v>273.91893734509262</v>
      </c>
      <c r="F6" s="147">
        <f ca="1">E6*B6</f>
        <v>575.2297684246945</v>
      </c>
      <c r="G6" s="147">
        <f ca="1">F6*(100%-'Données projet'!$C$24)*(100%-'Données projet'!$C$25)*(100%-'Données projet'!$C$26)*(100%-'Données projet'!$C$27)</f>
        <v>393.45716160249106</v>
      </c>
      <c r="H6" s="148">
        <f>IF(OR('Données projet'!B9="",'Données projet'!C9="",'Données projet'!C9=0%),0,AVERAGE(Calculateur!$AC$3:$AC$33)*B6)</f>
        <v>1.879523875705184</v>
      </c>
      <c r="I6" s="149">
        <f>H6*(100%-'Données projet'!$C$24)*(100%-'Données projet'!$C$25)*(100%-'Données projet'!$C$26)*(100%-'Données projet'!$C$27)</f>
        <v>1.2855943309823459</v>
      </c>
      <c r="J6" s="150">
        <f>IF(OR('Données projet'!B9="",'Données projet'!C9="",'Données projet'!C9=0%),0,SUM(Calculateur!$V$3:$V$33)*VLOOKUP('Données projet'!$B$9,Paramètres!$A$1:$I$89,9,0)*B6)</f>
        <v>15.225000000000001</v>
      </c>
      <c r="K6" s="151">
        <f>J6*(100%-'Données projet'!$C$24)*(100%-'Données projet'!$C$25)*(100%-'Données projet'!$C$26)*(100%-'Données projet'!$C$27)</f>
        <v>10.413900000000002</v>
      </c>
      <c r="L6" s="152">
        <f ca="1">G6+I6+K6</f>
        <v>405.15665593347342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1.7999999999999998</v>
      </c>
      <c r="C7" s="147">
        <f ca="1">IF(OR('Données projet'!B10="",'Données projet'!C10="",'Données projet'!C10=0%),0,Calculateur!AN3)</f>
        <v>428.8856275972966</v>
      </c>
      <c r="D7" s="147">
        <f>IF(OR('Données projet'!B10="",'Données projet'!C10="",'Données projet'!C10=0%),0,Calculateur!AO3)</f>
        <v>248.96498044443103</v>
      </c>
      <c r="E7" s="147">
        <f t="shared" ref="E7:E15" ca="1" si="0">MIN(C7,D7)</f>
        <v>248.96498044443103</v>
      </c>
      <c r="F7" s="147">
        <f t="shared" ref="F7:F15" ca="1" si="1">E7*B7</f>
        <v>448.13696479997583</v>
      </c>
      <c r="G7" s="147">
        <f ca="1">F7*(100%-'Données projet'!$C$24)*(100%-'Données projet'!$C$25)*(100%-'Données projet'!$C$26)*(100%-'Données projet'!$C$27)</f>
        <v>306.52568392318352</v>
      </c>
      <c r="H7" s="155">
        <f>IF(OR('Données projet'!B10="",'Données projet'!C10="",'Données projet'!C10=0%),0,AVERAGE(Calculateur!$AX$3:$AX$33)*B7)</f>
        <v>1.437525953286602</v>
      </c>
      <c r="I7" s="149">
        <f>H7*(100%-'Données projet'!$C$24)*(100%-'Données projet'!$C$25)*(100%-'Données projet'!$C$26)*(100%-'Données projet'!$C$27)</f>
        <v>0.98326775204803585</v>
      </c>
      <c r="J7" s="150">
        <f>IF(OR('Données projet'!B10="",'Données projet'!C10="",'Données projet'!C10=0%),0,SUM(Calculateur!$AQ$3:$AQ$33)*VLOOKUP('Données projet'!$B$10,Paramètres!$A$1:$I$89,9,0)*B7)</f>
        <v>13.049999999999999</v>
      </c>
      <c r="K7" s="151">
        <f>J7*(100%-'Données projet'!$C$24)*(100%-'Données projet'!$C$25)*(100%-'Données projet'!$C$26)*(100%-'Données projet'!$C$27)</f>
        <v>8.9261999999999979</v>
      </c>
      <c r="L7" s="152">
        <f t="shared" ref="L7:L15" ca="1" si="2">G7+I7+K7</f>
        <v>316.43515167523157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pédonculé</v>
      </c>
      <c r="B8" s="154">
        <f>'Données projet'!D11</f>
        <v>3</v>
      </c>
      <c r="C8" s="147">
        <f ca="1">IF(OR('Données projet'!B11="",'Données projet'!C11="",'Données projet'!C11=0%),0,Calculateur!BI3)</f>
        <v>402.18557752041221</v>
      </c>
      <c r="D8" s="147">
        <f>IF(OR('Données projet'!B11="",'Données projet'!C11="",'Données projet'!C11=0%),0,Calculateur!BJ3)</f>
        <v>234.67565865251817</v>
      </c>
      <c r="E8" s="147">
        <f t="shared" ca="1" si="0"/>
        <v>234.67565865251817</v>
      </c>
      <c r="F8" s="147">
        <f t="shared" ca="1" si="1"/>
        <v>704.02697595755444</v>
      </c>
      <c r="G8" s="147">
        <f ca="1">F8*(100%-'Données projet'!$C$24)*(100%-'Données projet'!$C$25)*(100%-'Données projet'!$C$26)*(100%-'Données projet'!$C$27)</f>
        <v>481.55445155496722</v>
      </c>
      <c r="H8" s="155">
        <f>IF(OR('Données projet'!B11="",'Données projet'!C11="",'Données projet'!C11=0%),0,AVERAGE(Calculateur!$BS$3:$BS$33)*B8)</f>
        <v>2.2306437206171412</v>
      </c>
      <c r="I8" s="149">
        <f>H8*(100%-'Données projet'!$C$24)*(100%-'Données projet'!$C$25)*(100%-'Données projet'!$C$26)*(100%-'Données projet'!$C$27)</f>
        <v>1.5257603049021249</v>
      </c>
      <c r="J8" s="150">
        <f>IF(OR('Données projet'!B11="",'Données projet'!C11="",'Données projet'!C11=0%),0,SUM(Calculateur!$BL$3:$BL$33)*VLOOKUP('Données projet'!$B$11,Paramètres!$A$1:$I$89,9,0)*B8)</f>
        <v>21.75</v>
      </c>
      <c r="K8" s="151">
        <f>J8*(100%-'Données projet'!$C$24)*(100%-'Données projet'!$C$25)*(100%-'Données projet'!$C$26)*(100%-'Données projet'!$C$27)</f>
        <v>14.877000000000001</v>
      </c>
      <c r="L8" s="152">
        <f t="shared" ca="1" si="2"/>
        <v>497.95721185986935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Erable champêtre</v>
      </c>
      <c r="B9" s="154">
        <f>'Données projet'!D12</f>
        <v>2.5500000000000003</v>
      </c>
      <c r="C9" s="147">
        <f ca="1">IF(OR('Données projet'!B12="",'Données projet'!C12="",'Données projet'!C12=0%),0,Calculateur!CD3)</f>
        <v>383.46266660377637</v>
      </c>
      <c r="D9" s="147">
        <f>IF(OR('Données projet'!B12="",'Données projet'!C12="",'Données projet'!C12=0%),0,Calculateur!CE3)</f>
        <v>373.1287543230714</v>
      </c>
      <c r="E9" s="147">
        <f t="shared" ca="1" si="0"/>
        <v>373.1287543230714</v>
      </c>
      <c r="F9" s="147">
        <f t="shared" ca="1" si="1"/>
        <v>951.47832352383216</v>
      </c>
      <c r="G9" s="147">
        <f ca="1">F9*(100%-'Données projet'!$C$24)*(100%-'Données projet'!$C$25)*(100%-'Données projet'!$C$26)*(100%-'Données projet'!$C$27)</f>
        <v>650.8111732903011</v>
      </c>
      <c r="H9" s="155">
        <f>IF(OR('Données projet'!B12="",'Données projet'!C12="",'Données projet'!C12=0%),0,AVERAGE(Calculateur!$CN$3:$CN$33)*B9)</f>
        <v>25.194974576549196</v>
      </c>
      <c r="I9" s="149">
        <f>H9*(100%-'Données projet'!$C$24)*(100%-'Données projet'!$C$25)*(100%-'Données projet'!$C$26)*(100%-'Données projet'!$C$27)</f>
        <v>17.233362610359652</v>
      </c>
      <c r="J9" s="150">
        <f>IF(OR('Données projet'!B12="",'Données projet'!C12="",'Données projet'!C12=0%),0,SUM(Calculateur!$CG$3:$CG$33)*VLOOKUP('Données projet'!$B$12,Paramètres!$A$1:$I$89,9,0)*B9)</f>
        <v>87.337500000000006</v>
      </c>
      <c r="K9" s="151">
        <f>J9*(100%-'Données projet'!$C$24)*(100%-'Données projet'!$C$25)*(100%-'Données projet'!$C$26)*(100%-'Données projet'!$C$27)</f>
        <v>59.738849999999999</v>
      </c>
      <c r="L9" s="152">
        <f t="shared" ca="1" si="2"/>
        <v>727.78338590066073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vert</v>
      </c>
      <c r="B10" s="154">
        <f>'Données projet'!D13</f>
        <v>0.75</v>
      </c>
      <c r="C10" s="147">
        <f ca="1">IF(OR('Données projet'!B13="",'Données projet'!C13="",'Données projet'!C13=0%),0,Calculateur!CY3)</f>
        <v>398.97653653651656</v>
      </c>
      <c r="D10" s="147">
        <f>IF(OR('Données projet'!B13="",'Données projet'!C13="",'Données projet'!C13=0%),0,Calculateur!CZ3)</f>
        <v>174.32967064896349</v>
      </c>
      <c r="E10" s="147">
        <f t="shared" ca="1" si="0"/>
        <v>174.32967064896349</v>
      </c>
      <c r="F10" s="147">
        <f t="shared" ca="1" si="1"/>
        <v>130.74725298672263</v>
      </c>
      <c r="G10" s="147">
        <f ca="1">F10*(100%-'Données projet'!$C$24)*(100%-'Données projet'!$C$25)*(100%-'Données projet'!$C$26)*(100%-'Données projet'!$C$27)</f>
        <v>89.431121042918278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89.431121042918278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Charme</v>
      </c>
      <c r="B11" s="154">
        <f>'Données projet'!D14</f>
        <v>2.1</v>
      </c>
      <c r="C11" s="147">
        <f ca="1">IF(OR('Données projet'!B14="",'Données projet'!C14="",'Données projet'!C14=0%),0,Calculateur!DT3)</f>
        <v>448.88533925504049</v>
      </c>
      <c r="D11" s="147">
        <f>IF(OR('Données projet'!B14="",'Données projet'!C14="",'Données projet'!C14=0%),0,Calculateur!DU3)</f>
        <v>259.66733848378163</v>
      </c>
      <c r="E11" s="147">
        <f t="shared" ca="1" si="0"/>
        <v>259.66733848378163</v>
      </c>
      <c r="F11" s="147">
        <f t="shared" ca="1" si="1"/>
        <v>545.30141081594149</v>
      </c>
      <c r="G11" s="147">
        <f ca="1">F11*(100%-'Données projet'!$C$24)*(100%-'Données projet'!$C$25)*(100%-'Données projet'!$C$26)*(100%-'Données projet'!$C$27)</f>
        <v>372.98616499810396</v>
      </c>
      <c r="H11" s="155">
        <f>IF(OR('Données projet'!B14="",'Données projet'!C14="",'Données projet'!C14=0%),0,AVERAGE(Calculateur!$ED$3:$ED$33)*B11)</f>
        <v>1.7638608679694801</v>
      </c>
      <c r="I11" s="149">
        <f>H11*(100%-'Données projet'!$C$24)*(100%-'Données projet'!$C$25)*(100%-'Données projet'!$C$26)*(100%-'Données projet'!$C$27)</f>
        <v>1.2064808336911244</v>
      </c>
      <c r="J11" s="150">
        <f>IF(OR('Données projet'!B14="",'Données projet'!C14="",'Données projet'!C14=0%),0,SUM(Calculateur!$DW$3:$DW$33)*VLOOKUP('Données projet'!$B$14,Paramètres!$A$1:$I$89,9,0)*B11)</f>
        <v>15.225000000000001</v>
      </c>
      <c r="K11" s="151">
        <f>J11*(100%-'Données projet'!$C$24)*(100%-'Données projet'!$C$25)*(100%-'Données projet'!$C$26)*(100%-'Données projet'!$C$27)</f>
        <v>10.413900000000002</v>
      </c>
      <c r="L11" s="152">
        <f t="shared" ca="1" si="2"/>
        <v>384.60654583179507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Peuplier Raspalje</v>
      </c>
      <c r="B12" s="154">
        <f>'Données projet'!D15</f>
        <v>0.6</v>
      </c>
      <c r="C12" s="147">
        <f ca="1">IF(OR('Données projet'!B15="",'Données projet'!C15="",'Données projet'!C15=0%),0,Calculateur!EO3)</f>
        <v>300.98794489079791</v>
      </c>
      <c r="D12" s="147">
        <f>IF(OR('Données projet'!B15="",'Données projet'!C15="",'Données projet'!C15=0%),0,Calculateur!EP3)</f>
        <v>444.94404092890767</v>
      </c>
      <c r="E12" s="147">
        <f t="shared" ca="1" si="0"/>
        <v>300.98794489079791</v>
      </c>
      <c r="F12" s="147">
        <f t="shared" ca="1" si="1"/>
        <v>180.59276693447873</v>
      </c>
      <c r="G12" s="147">
        <f ca="1">F12*(100%-'Données projet'!$C$24)*(100%-'Données projet'!$C$25)*(100%-'Données projet'!$C$26)*(100%-'Données projet'!$C$27)</f>
        <v>123.52545258318347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123.52545258318347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Noyer</v>
      </c>
      <c r="B13" s="154">
        <f>'Données projet'!D16</f>
        <v>0.89999999999999991</v>
      </c>
      <c r="C13" s="147">
        <f ca="1">IF(OR('Données projet'!B16="",'Données projet'!C16="",'Données projet'!C16=0%),0,Calculateur!FJ3)</f>
        <v>358.75637627589799</v>
      </c>
      <c r="D13" s="147">
        <f>IF(OR('Données projet'!B16="",'Données projet'!C16="",'Données projet'!C16=0%),0,Calculateur!FK3)</f>
        <v>349.64821164483607</v>
      </c>
      <c r="E13" s="147">
        <f t="shared" ca="1" si="0"/>
        <v>349.64821164483607</v>
      </c>
      <c r="F13" s="147">
        <f t="shared" ca="1" si="1"/>
        <v>314.68339048035244</v>
      </c>
      <c r="G13" s="147">
        <f ca="1">F13*(100%-'Données projet'!$C$24)*(100%-'Données projet'!$C$25)*(100%-'Données projet'!$C$26)*(100%-'Données projet'!$C$27)</f>
        <v>215.24343908856108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30.824999999999996</v>
      </c>
      <c r="K13" s="151">
        <f>J13*(100%-'Données projet'!$C$24)*(100%-'Données projet'!$C$25)*(100%-'Données projet'!$C$26)*(100%-'Données projet'!$C$27)</f>
        <v>21.084299999999999</v>
      </c>
      <c r="L13" s="152">
        <f t="shared" ca="1" si="2"/>
        <v>236.32773908856109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Peuplier Koster</v>
      </c>
      <c r="B14" s="154">
        <f>'Données projet'!D17</f>
        <v>0.6</v>
      </c>
      <c r="C14" s="147">
        <f ca="1">IF(OR('Données projet'!B17="",'Données projet'!C17="",'Données projet'!C17=0%),0,Calculateur!GE3)</f>
        <v>303.49714356858993</v>
      </c>
      <c r="D14" s="147">
        <f>IF(OR('Données projet'!B17="",'Données projet'!C17="",'Données projet'!C17=0%),0,Calculateur!GF3)</f>
        <v>448.64727935823993</v>
      </c>
      <c r="E14" s="147">
        <f t="shared" ca="1" si="0"/>
        <v>303.49714356858993</v>
      </c>
      <c r="F14" s="147">
        <f t="shared" ca="1" si="1"/>
        <v>182.09828614115395</v>
      </c>
      <c r="G14" s="147">
        <f ca="1">F14*(100%-'Données projet'!$C$24)*(100%-'Données projet'!$C$25)*(100%-'Données projet'!$C$26)*(100%-'Données projet'!$C$27)</f>
        <v>124.55522772054928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124.55522772054928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4032.2951400647062</v>
      </c>
      <c r="G16" s="166">
        <f t="shared" ca="1" si="3"/>
        <v>2758.0898758042586</v>
      </c>
      <c r="H16" s="167">
        <f t="shared" si="3"/>
        <v>32.506528994127599</v>
      </c>
      <c r="I16" s="167">
        <f t="shared" si="3"/>
        <v>22.234465831983282</v>
      </c>
      <c r="J16" s="168">
        <f t="shared" si="3"/>
        <v>183.41249999999999</v>
      </c>
      <c r="K16" s="168">
        <f t="shared" si="3"/>
        <v>125.45415</v>
      </c>
      <c r="L16" s="169">
        <f t="shared" ca="1" si="3"/>
        <v>2905.7784916362421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Erable champêtre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Peuplier Raspalje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Noyer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Peuplier Koster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7" orientation="portrait" r:id="rId1"/>
  <rowBreaks count="2" manualBreakCount="2">
    <brk id="74" max="16383" man="1"/>
    <brk id="14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topLeftCell="A7" zoomScale="70" zoomScaleNormal="70" workbookViewId="0">
      <selection activeCell="S41" sqref="S4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2.1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1.7999999999999998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pédonculé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3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champêtre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2.5500000000000003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0.75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Charme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2.1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Peuplier Raspalje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0.6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/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Noyer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0.89999999999999991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/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>Peuplier Koster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0.6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/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/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/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/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29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42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42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42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42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42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42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42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39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35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130</v>
      </c>
      <c r="B34" s="181">
        <f>'Données projet'!D47</f>
        <v>31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140</v>
      </c>
      <c r="B35" s="181">
        <f>'Données projet'!D48</f>
        <v>27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150</v>
      </c>
      <c r="B36" s="181">
        <f>'Données projet'!D49</f>
        <v>292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35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130</v>
      </c>
      <c r="B65" s="181">
        <f>'Données projet'!D73</f>
        <v>31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140</v>
      </c>
      <c r="B66" s="181">
        <f>'Données projet'!D74</f>
        <v>27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150</v>
      </c>
      <c r="B67" s="181">
        <f>'Données projet'!D75</f>
        <v>292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pédonculé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/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29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42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42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42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42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42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42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42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39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35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130</v>
      </c>
      <c r="B96" s="181">
        <f>'Données projet'!D99</f>
        <v>31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140</v>
      </c>
      <c r="B97" s="181">
        <f>'Données projet'!D100</f>
        <v>27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150</v>
      </c>
      <c r="B98" s="181">
        <f>'Données projet'!D101</f>
        <v>292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Erable champêtre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/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/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15</v>
      </c>
      <c r="B117" s="181">
        <f>'Données projet'!D115</f>
        <v>32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20</v>
      </c>
      <c r="B118" s="181">
        <f>'Données projet'!D116</f>
        <v>35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25</v>
      </c>
      <c r="B119" s="181">
        <f>'Données projet'!D117</f>
        <v>35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30</v>
      </c>
      <c r="B120" s="181">
        <f>'Données projet'!D118</f>
        <v>35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35</v>
      </c>
      <c r="B121" s="181">
        <f>'Données projet'!D119</f>
        <v>35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40</v>
      </c>
      <c r="B122" s="181">
        <f>'Données projet'!D120</f>
        <v>35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45</v>
      </c>
      <c r="B123" s="181">
        <f>'Données projet'!D121</f>
        <v>24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50</v>
      </c>
      <c r="B124" s="181">
        <f>'Données projet'!D122</f>
        <v>19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55</v>
      </c>
      <c r="B125" s="181">
        <f>'Données projet'!D123</f>
        <v>16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60</v>
      </c>
      <c r="B126" s="181">
        <f>'Données projet'!D124</f>
        <v>14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65</v>
      </c>
      <c r="B127" s="181">
        <f>'Données projet'!D125</f>
        <v>13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70</v>
      </c>
      <c r="B128" s="181">
        <f>'Données projet'!D126</f>
        <v>13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75</v>
      </c>
      <c r="B129" s="181">
        <f>'Données projet'!D127</f>
        <v>12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80</v>
      </c>
      <c r="B130" s="181">
        <f>'Données projet'!D128</f>
        <v>329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/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40</v>
      </c>
      <c r="B148" s="175">
        <f>'Données projet'!D141</f>
        <v>27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50</v>
      </c>
      <c r="B149" s="175">
        <f>'Données projet'!D142</f>
        <v>28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60</v>
      </c>
      <c r="B150" s="175">
        <f>'Données projet'!D143</f>
        <v>28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70</v>
      </c>
      <c r="B151" s="175">
        <f>'Données projet'!D144</f>
        <v>28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80</v>
      </c>
      <c r="B152" s="175">
        <f>'Données projet'!D145</f>
        <v>28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90</v>
      </c>
      <c r="B153" s="175">
        <f>'Données projet'!D146</f>
        <v>28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100</v>
      </c>
      <c r="B154" s="175">
        <f>'Données projet'!D147</f>
        <v>28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110</v>
      </c>
      <c r="B155" s="175">
        <f>'Données projet'!D148</f>
        <v>27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120</v>
      </c>
      <c r="B156" s="175">
        <f>'Données projet'!D149</f>
        <v>25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130</v>
      </c>
      <c r="B157" s="175">
        <f>'Données projet'!D150</f>
        <v>21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140</v>
      </c>
      <c r="B158" s="175">
        <f>'Données projet'!D151</f>
        <v>17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150</v>
      </c>
      <c r="B159" s="175">
        <f>'Données projet'!D152</f>
        <v>223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Charme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/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/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29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42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42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42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42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42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90</v>
      </c>
      <c r="B185" s="181">
        <f>'Données projet'!D173</f>
        <v>42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100</v>
      </c>
      <c r="B186" s="181">
        <f>'Données projet'!D174</f>
        <v>42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110</v>
      </c>
      <c r="B187" s="181">
        <f>'Données projet'!D175</f>
        <v>39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120</v>
      </c>
      <c r="B188" s="181">
        <f>'Données projet'!D176</f>
        <v>35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130</v>
      </c>
      <c r="B189" s="181">
        <f>'Données projet'!D177</f>
        <v>31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140</v>
      </c>
      <c r="B190" s="181">
        <f>'Données projet'!D178</f>
        <v>27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150</v>
      </c>
      <c r="B191" s="181">
        <f>'Données projet'!D179</f>
        <v>292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Peuplier Raspalje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/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/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5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10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15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20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25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30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35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40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45</v>
      </c>
      <c r="B217" s="181">
        <f>'Données projet'!D200</f>
        <v>554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Noyer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/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/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15</v>
      </c>
      <c r="B241" s="181">
        <f>'Données projet'!D219</f>
        <v>32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20</v>
      </c>
      <c r="B242" s="181">
        <f>'Données projet'!D220</f>
        <v>35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25</v>
      </c>
      <c r="B243" s="181">
        <f>'Données projet'!D221</f>
        <v>35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30</v>
      </c>
      <c r="B244" s="181">
        <f>'Données projet'!D222</f>
        <v>35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35</v>
      </c>
      <c r="B245" s="181">
        <f>'Données projet'!D223</f>
        <v>35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40</v>
      </c>
      <c r="B246" s="181">
        <f>'Données projet'!D224</f>
        <v>35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45</v>
      </c>
      <c r="B247" s="181">
        <f>'Données projet'!D225</f>
        <v>24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50</v>
      </c>
      <c r="B248" s="181">
        <f>'Données projet'!D226</f>
        <v>19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55</v>
      </c>
      <c r="B249" s="181">
        <f>'Données projet'!D227</f>
        <v>16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60</v>
      </c>
      <c r="B250" s="181">
        <f>'Données projet'!D228</f>
        <v>14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65</v>
      </c>
      <c r="B251" s="181">
        <f>'Données projet'!D229</f>
        <v>13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70</v>
      </c>
      <c r="B252" s="181">
        <f>'Données projet'!D230</f>
        <v>13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75</v>
      </c>
      <c r="B253" s="181">
        <f>'Données projet'!D231</f>
        <v>12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80</v>
      </c>
      <c r="B254" s="181">
        <f>'Données projet'!D232</f>
        <v>329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Peuplier Koster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/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/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/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5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10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15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20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25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30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35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40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45</v>
      </c>
      <c r="B279" s="181">
        <f>'Données projet'!D252</f>
        <v>554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/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/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'Données projet'!Zone_d_impression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Guillaume CARRERE</cp:lastModifiedBy>
  <cp:lastPrinted>2025-01-16T07:40:00Z</cp:lastPrinted>
  <dcterms:created xsi:type="dcterms:W3CDTF">2021-02-01T08:22:39Z</dcterms:created>
  <dcterms:modified xsi:type="dcterms:W3CDTF">2025-07-29T07:35:43Z</dcterms:modified>
</cp:coreProperties>
</file>