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 (Normandie)\LES MONTS D'ANDAINES (61) - M&amp;MME DAVID\Dossier à déposer\"/>
    </mc:Choice>
  </mc:AlternateContent>
  <xr:revisionPtr revIDLastSave="0" documentId="13_ncr:1_{A356D15E-3D8C-4EA9-834C-7B6EC3FB37E4}" xr6:coauthVersionLast="36" xr6:coauthVersionMax="36" xr10:uidLastSave="{00000000-0000-0000-0000-000000000000}"/>
  <bookViews>
    <workbookView xWindow="0" yWindow="0" windowWidth="28800" windowHeight="1240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9" i="2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<sst xmlns="http://schemas.openxmlformats.org/spreadsheetml/2006/main" count="1168" uniqueCount="324">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</sst>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77.688553841510227</c:v>
                </c:pt>
                <c:pt idx="17">
                  <c:v>99.671872945964807</c:v>
                </c:pt>
                <c:pt idx="18">
                  <c:v>121.53429599198023</c:v>
                </c:pt>
                <c:pt idx="19">
                  <c:v>143.30074516716834</c:v>
                </c:pt>
                <c:pt idx="20">
                  <c:v>164.98788980812969</c:v>
                </c:pt>
                <c:pt idx="21">
                  <c:v>132.74841047655565</c:v>
                </c:pt>
                <c:pt idx="22">
                  <c:v>156.3854681167081</c:v>
                </c:pt>
                <c:pt idx="23">
                  <c:v>179.93756030525927</c:v>
                </c:pt>
                <c:pt idx="24">
                  <c:v>203.41738632243269</c:v>
                </c:pt>
                <c:pt idx="25">
                  <c:v>226.83446508061596</c:v>
                </c:pt>
                <c:pt idx="26">
                  <c:v>193.90658129898392</c:v>
                </c:pt>
                <c:pt idx="27">
                  <c:v>216.39895226118747</c:v>
                </c:pt>
                <c:pt idx="28">
                  <c:v>238.83753816737965</c:v>
                </c:pt>
                <c:pt idx="29">
                  <c:v>261.22810222114174</c:v>
                </c:pt>
                <c:pt idx="30">
                  <c:v>283.57533816627659</c:v>
                </c:pt>
                <c:pt idx="31">
                  <c:v>248.93470217300001</c:v>
                </c:pt>
                <c:pt idx="32">
                  <c:v>269.41640439620915</c:v>
                </c:pt>
                <c:pt idx="33">
                  <c:v>289.86306359345826</c:v>
                </c:pt>
                <c:pt idx="34">
                  <c:v>310.27749848041276</c:v>
                </c:pt>
                <c:pt idx="35">
                  <c:v>330.66212656242277</c:v>
                </c:pt>
                <c:pt idx="36">
                  <c:v>293.63423101263379</c:v>
                </c:pt>
                <c:pt idx="37">
                  <c:v>311.53277495970787</c:v>
                </c:pt>
                <c:pt idx="38">
                  <c:v>329.40850810618275</c:v>
                </c:pt>
                <c:pt idx="39">
                  <c:v>347.26284215565835</c:v>
                </c:pt>
                <c:pt idx="40">
                  <c:v>365.09703181844537</c:v>
                </c:pt>
                <c:pt idx="41">
                  <c:v>325.64701898414177</c:v>
                </c:pt>
                <c:pt idx="42">
                  <c:v>341.00051892831272</c:v>
                </c:pt>
                <c:pt idx="43">
                  <c:v>356.33882114313155</c:v>
                </c:pt>
                <c:pt idx="44">
                  <c:v>371.66267184297823</c:v>
                </c:pt>
                <c:pt idx="45">
                  <c:v>386.97275069119178</c:v>
                </c:pt>
                <c:pt idx="46">
                  <c:v>362.59515964305297</c:v>
                </c:pt>
                <c:pt idx="47">
                  <c:v>375.72584517041173</c:v>
                </c:pt>
                <c:pt idx="48">
                  <c:v>388.84653859104043</c:v>
                </c:pt>
                <c:pt idx="49">
                  <c:v>401.95762458122357</c:v>
                </c:pt>
                <c:pt idx="50">
                  <c:v>415.05946067388413</c:v>
                </c:pt>
                <c:pt idx="51">
                  <c:v>396.96403469017787</c:v>
                </c:pt>
                <c:pt idx="52">
                  <c:v>408.50967750203745</c:v>
                </c:pt>
                <c:pt idx="53">
                  <c:v>420.04827352578377</c:v>
                </c:pt>
                <c:pt idx="54">
                  <c:v>431.5800436444527</c:v>
                </c:pt>
                <c:pt idx="55">
                  <c:v>443.10519597267603</c:v>
                </c:pt>
                <c:pt idx="56">
                  <c:v>428.1523799882828</c:v>
                </c:pt>
                <c:pt idx="57">
                  <c:v>438.12214558348154</c:v>
                </c:pt>
                <c:pt idx="58">
                  <c:v>448.08704571295783</c:v>
                </c:pt>
                <c:pt idx="59">
                  <c:v>458.04720386038417</c:v>
                </c:pt>
                <c:pt idx="60">
                  <c:v>468.00273769986552</c:v>
                </c:pt>
                <c:pt idx="61">
                  <c:v>454.31269266448356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478.57555101045619</c:v>
                </c:pt>
                <c:pt idx="65">
                  <c:v>486.65728665768989</c:v>
                </c:pt>
                <c:pt idx="66">
                  <c:v>473.28977290181297</c:v>
                </c:pt>
                <c:pt idx="67">
                  <c:v>480.12995470835148</c:v>
                </c:pt>
                <c:pt idx="68">
                  <c:v>486.96806541364276</c:v>
                </c:pt>
                <c:pt idx="69">
                  <c:v>493.80413821749539</c:v>
                </c:pt>
                <c:pt idx="70">
                  <c:v>500.63820532506901</c:v>
                </c:pt>
                <c:pt idx="71">
                  <c:v>486.96806541364259</c:v>
                </c:pt>
                <c:pt idx="72">
                  <c:v>493.49345138740449</c:v>
                </c:pt>
                <c:pt idx="73">
                  <c:v>500.01700854862014</c:v>
                </c:pt>
                <c:pt idx="74">
                  <c:v>506.53876413484659</c:v>
                </c:pt>
                <c:pt idx="75">
                  <c:v>513.05874462471149</c:v>
                </c:pt>
                <c:pt idx="76">
                  <c:v>500.01700854862014</c:v>
                </c:pt>
                <c:pt idx="77">
                  <c:v>505.60719405430768</c:v>
                </c:pt>
                <c:pt idx="78">
                  <c:v>511.19607267363199</c:v>
                </c:pt>
                <c:pt idx="79">
                  <c:v>516.78366071868209</c:v>
                </c:pt>
                <c:pt idx="80">
                  <c:v>522.36997411983293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4.7281227377105433</c:v>
                </c:pt>
                <c:pt idx="2">
                  <c:v>9.6902676502173968</c:v>
                </c:pt>
                <c:pt idx="3">
                  <c:v>19.890217426399502</c:v>
                </c:pt>
                <c:pt idx="4">
                  <c:v>40.886013356832393</c:v>
                </c:pt>
                <c:pt idx="5">
                  <c:v>84.161881941878903</c:v>
                </c:pt>
                <c:pt idx="6">
                  <c:v>103.28436593678082</c:v>
                </c:pt>
                <c:pt idx="7">
                  <c:v>138.12565423826746</c:v>
                </c:pt>
                <c:pt idx="8">
                  <c:v>172.75415403607255</c:v>
                </c:pt>
                <c:pt idx="9">
                  <c:v>207.21879690654114</c:v>
                </c:pt>
                <c:pt idx="10">
                  <c:v>241.5507456503326</c:v>
                </c:pt>
                <c:pt idx="11">
                  <c:v>202.52745814509981</c:v>
                </c:pt>
                <c:pt idx="12">
                  <c:v>235.70707416481403</c:v>
                </c:pt>
                <c:pt idx="13">
                  <c:v>268.78003756948306</c:v>
                </c:pt>
                <c:pt idx="14">
                  <c:v>301.76131730306923</c:v>
                </c:pt>
                <c:pt idx="15">
                  <c:v>334.66233736464409</c:v>
                </c:pt>
                <c:pt idx="16">
                  <c:v>308.34762462686348</c:v>
                </c:pt>
                <c:pt idx="17">
                  <c:v>338.14166327303155</c:v>
                </c:pt>
                <c:pt idx="18">
                  <c:v>367.87792895100188</c:v>
                </c:pt>
                <c:pt idx="19">
                  <c:v>397.56174311317318</c:v>
                </c:pt>
                <c:pt idx="20">
                  <c:v>427.19756804132595</c:v>
                </c:pt>
                <c:pt idx="21">
                  <c:v>407.95878231757439</c:v>
                </c:pt>
                <c:pt idx="22">
                  <c:v>432.96552861089231</c:v>
                </c:pt>
                <c:pt idx="23">
                  <c:v>457.94126927057505</c:v>
                </c:pt>
                <c:pt idx="24">
                  <c:v>482.8879313845502</c:v>
                </c:pt>
                <c:pt idx="25">
                  <c:v>507.80722686130622</c:v>
                </c:pt>
                <c:pt idx="26">
                  <c:v>493.62565905582687</c:v>
                </c:pt>
                <c:pt idx="27">
                  <c:v>513.93718925042367</c:v>
                </c:pt>
                <c:pt idx="28">
                  <c:v>534.23177896582104</c:v>
                </c:pt>
                <c:pt idx="29">
                  <c:v>554.51016178271277</c:v>
                </c:pt>
                <c:pt idx="30">
                  <c:v>574.77301329675242</c:v>
                </c:pt>
                <c:pt idx="31">
                  <c:v>564.45232939981622</c:v>
                </c:pt>
                <c:pt idx="32">
                  <c:v>580.88714383067816</c:v>
                </c:pt>
                <c:pt idx="33">
                  <c:v>597.31226449625308</c:v>
                </c:pt>
                <c:pt idx="34">
                  <c:v>613.72799533010232</c:v>
                </c:pt>
                <c:pt idx="35">
                  <c:v>630.13462269202159</c:v>
                </c:pt>
                <c:pt idx="36">
                  <c:v>623.64935210528506</c:v>
                </c:pt>
                <c:pt idx="37">
                  <c:v>638.1439351253598</c:v>
                </c:pt>
                <c:pt idx="38">
                  <c:v>652.63171873234603</c:v>
                </c:pt>
                <c:pt idx="39">
                  <c:v>667.11287504220138</c:v>
                </c:pt>
                <c:pt idx="40">
                  <c:v>681.58756809397687</c:v>
                </c:pt>
                <c:pt idx="41">
                  <c:v>678.54079353970121</c:v>
                </c:pt>
                <c:pt idx="42">
                  <c:v>692.6297932397805</c:v>
                </c:pt>
                <c:pt idx="43">
                  <c:v>706.71292251165823</c:v>
                </c:pt>
                <c:pt idx="44">
                  <c:v>720.7903147447181</c:v>
                </c:pt>
                <c:pt idx="45">
                  <c:v>734.86209769680136</c:v>
                </c:pt>
                <c:pt idx="46">
                  <c:v>5.3075956424674458E-12</c:v>
                </c:pt>
                <c:pt idx="47">
                  <c:v>5.3075956424674458E-12</c:v>
                </c:pt>
                <c:pt idx="48">
                  <c:v>5.3075956424674458E-12</c:v>
                </c:pt>
                <c:pt idx="49">
                  <c:v>5.3075956424674458E-12</c:v>
                </c:pt>
                <c:pt idx="50">
                  <c:v>5.3075956424674458E-12</c:v>
                </c:pt>
                <c:pt idx="51">
                  <c:v>5.3075956424674458E-12</c:v>
                </c:pt>
                <c:pt idx="52">
                  <c:v>5.3075956424674458E-12</c:v>
                </c:pt>
                <c:pt idx="53">
                  <c:v>5.3075956424674458E-12</c:v>
                </c:pt>
                <c:pt idx="54">
                  <c:v>5.3075956424674458E-12</c:v>
                </c:pt>
                <c:pt idx="55">
                  <c:v>5.3075956424674458E-12</c:v>
                </c:pt>
                <c:pt idx="56">
                  <c:v>5.3075956424674458E-12</c:v>
                </c:pt>
                <c:pt idx="57">
                  <c:v>5.3075956424674458E-12</c:v>
                </c:pt>
                <c:pt idx="58">
                  <c:v>5.3075956424674458E-12</c:v>
                </c:pt>
                <c:pt idx="59">
                  <c:v>5.3075956424674458E-12</c:v>
                </c:pt>
                <c:pt idx="60">
                  <c:v>5.3075956424674458E-12</c:v>
                </c:pt>
                <c:pt idx="61">
                  <c:v>5.3075956424674458E-12</c:v>
                </c:pt>
                <c:pt idx="62">
                  <c:v>5.3075956424674458E-12</c:v>
                </c:pt>
                <c:pt idx="63">
                  <c:v>5.3075956424674458E-12</c:v>
                </c:pt>
                <c:pt idx="64">
                  <c:v>5.3075956424674458E-12</c:v>
                </c:pt>
                <c:pt idx="65">
                  <c:v>5.3075956424674458E-12</c:v>
                </c:pt>
                <c:pt idx="66">
                  <c:v>5.3075956424674458E-12</c:v>
                </c:pt>
                <c:pt idx="67">
                  <c:v>5.3075956424674458E-12</c:v>
                </c:pt>
                <c:pt idx="68">
                  <c:v>5.3075956424674458E-12</c:v>
                </c:pt>
                <c:pt idx="69">
                  <c:v>5.3075956424674458E-12</c:v>
                </c:pt>
                <c:pt idx="70">
                  <c:v>5.3075956424674458E-12</c:v>
                </c:pt>
                <c:pt idx="71">
                  <c:v>5.3075956424674458E-12</c:v>
                </c:pt>
                <c:pt idx="72">
                  <c:v>5.3075956424674458E-12</c:v>
                </c:pt>
                <c:pt idx="73">
                  <c:v>5.3075956424674458E-12</c:v>
                </c:pt>
                <c:pt idx="74">
                  <c:v>5.3075956424674458E-12</c:v>
                </c:pt>
                <c:pt idx="75">
                  <c:v>5.3075956424674458E-12</c:v>
                </c:pt>
                <c:pt idx="76">
                  <c:v>5.3075956424674458E-12</c:v>
                </c:pt>
                <c:pt idx="77">
                  <c:v>5.3075956424674458E-12</c:v>
                </c:pt>
                <c:pt idx="78">
                  <c:v>5.3075956424674458E-12</c:v>
                </c:pt>
                <c:pt idx="79">
                  <c:v>5.3075956424674458E-12</c:v>
                </c:pt>
                <c:pt idx="80">
                  <c:v>5.3075956424674458E-12</c:v>
                </c:pt>
                <c:pt idx="81">
                  <c:v>5.3075956424674458E-12</c:v>
                </c:pt>
                <c:pt idx="82">
                  <c:v>5.3075956424674458E-12</c:v>
                </c:pt>
                <c:pt idx="83">
                  <c:v>5.3075956424674458E-12</c:v>
                </c:pt>
                <c:pt idx="84">
                  <c:v>5.3075956424674458E-12</c:v>
                </c:pt>
                <c:pt idx="85">
                  <c:v>5.3075956424674458E-12</c:v>
                </c:pt>
                <c:pt idx="86">
                  <c:v>5.3075956424674458E-12</c:v>
                </c:pt>
                <c:pt idx="87">
                  <c:v>5.3075956424674458E-12</c:v>
                </c:pt>
                <c:pt idx="88">
                  <c:v>5.3075956424674458E-12</c:v>
                </c:pt>
                <c:pt idx="89">
                  <c:v>5.3075956424674458E-12</c:v>
                </c:pt>
                <c:pt idx="90">
                  <c:v>5.3075956424674458E-12</c:v>
                </c:pt>
                <c:pt idx="91">
                  <c:v>5.3075956424674458E-12</c:v>
                </c:pt>
                <c:pt idx="92">
                  <c:v>5.3075956424674458E-12</c:v>
                </c:pt>
                <c:pt idx="93">
                  <c:v>5.3075956424674458E-12</c:v>
                </c:pt>
                <c:pt idx="94">
                  <c:v>5.3075956424674458E-12</c:v>
                </c:pt>
                <c:pt idx="95">
                  <c:v>5.3075956424674458E-12</c:v>
                </c:pt>
                <c:pt idx="96">
                  <c:v>5.3075956424674458E-12</c:v>
                </c:pt>
                <c:pt idx="97">
                  <c:v>5.3075956424674458E-12</c:v>
                </c:pt>
                <c:pt idx="98">
                  <c:v>5.3075956424674458E-12</c:v>
                </c:pt>
                <c:pt idx="99">
                  <c:v>5.3075956424674458E-12</c:v>
                </c:pt>
                <c:pt idx="100">
                  <c:v>5.3075956424674458E-12</c:v>
                </c:pt>
                <c:pt idx="101">
                  <c:v>5.3075956424674458E-12</c:v>
                </c:pt>
                <c:pt idx="102">
                  <c:v>5.3075956424674458E-12</c:v>
                </c:pt>
                <c:pt idx="103">
                  <c:v>5.3075956424674458E-12</c:v>
                </c:pt>
                <c:pt idx="104">
                  <c:v>5.3075956424674458E-12</c:v>
                </c:pt>
                <c:pt idx="105">
                  <c:v>5.3075956424674458E-12</c:v>
                </c:pt>
                <c:pt idx="106">
                  <c:v>5.3075956424674458E-12</c:v>
                </c:pt>
                <c:pt idx="107">
                  <c:v>5.3075956424674458E-12</c:v>
                </c:pt>
                <c:pt idx="108">
                  <c:v>5.3075956424674458E-12</c:v>
                </c:pt>
                <c:pt idx="109">
                  <c:v>5.3075956424674458E-12</c:v>
                </c:pt>
                <c:pt idx="110">
                  <c:v>5.3075956424674458E-12</c:v>
                </c:pt>
                <c:pt idx="111">
                  <c:v>5.3075956424674458E-12</c:v>
                </c:pt>
                <c:pt idx="112">
                  <c:v>5.3075956424674458E-12</c:v>
                </c:pt>
                <c:pt idx="113">
                  <c:v>5.3075956424674458E-12</c:v>
                </c:pt>
                <c:pt idx="114">
                  <c:v>5.3075956424674458E-12</c:v>
                </c:pt>
                <c:pt idx="115">
                  <c:v>5.3075956424674458E-12</c:v>
                </c:pt>
                <c:pt idx="116">
                  <c:v>5.3075956424674458E-12</c:v>
                </c:pt>
                <c:pt idx="117">
                  <c:v>5.3075956424674458E-12</c:v>
                </c:pt>
                <c:pt idx="118">
                  <c:v>5.3075956424674458E-12</c:v>
                </c:pt>
                <c:pt idx="119">
                  <c:v>5.3075956424674458E-12</c:v>
                </c:pt>
                <c:pt idx="120">
                  <c:v>5.3075956424674458E-12</c:v>
                </c:pt>
                <c:pt idx="121">
                  <c:v>5.3075956424674458E-12</c:v>
                </c:pt>
                <c:pt idx="122">
                  <c:v>5.3075956424674458E-12</c:v>
                </c:pt>
                <c:pt idx="123">
                  <c:v>5.3075956424674458E-12</c:v>
                </c:pt>
                <c:pt idx="124">
                  <c:v>5.3075956424674458E-12</c:v>
                </c:pt>
                <c:pt idx="125">
                  <c:v>5.3075956424674458E-12</c:v>
                </c:pt>
                <c:pt idx="126">
                  <c:v>5.3075956424674458E-12</c:v>
                </c:pt>
                <c:pt idx="127">
                  <c:v>5.3075956424674458E-12</c:v>
                </c:pt>
                <c:pt idx="128">
                  <c:v>5.3075956424674458E-12</c:v>
                </c:pt>
                <c:pt idx="129">
                  <c:v>5.3075956424674458E-12</c:v>
                </c:pt>
                <c:pt idx="130">
                  <c:v>5.3075956424674458E-12</c:v>
                </c:pt>
                <c:pt idx="131">
                  <c:v>5.3075956424674458E-12</c:v>
                </c:pt>
                <c:pt idx="132">
                  <c:v>5.3075956424674458E-12</c:v>
                </c:pt>
                <c:pt idx="133">
                  <c:v>5.3075956424674458E-12</c:v>
                </c:pt>
                <c:pt idx="134">
                  <c:v>5.3075956424674458E-12</c:v>
                </c:pt>
                <c:pt idx="135">
                  <c:v>5.3075956424674458E-12</c:v>
                </c:pt>
                <c:pt idx="136">
                  <c:v>5.3075956424674458E-12</c:v>
                </c:pt>
                <c:pt idx="137">
                  <c:v>5.3075956424674458E-12</c:v>
                </c:pt>
                <c:pt idx="138">
                  <c:v>5.3075956424674458E-12</c:v>
                </c:pt>
                <c:pt idx="139">
                  <c:v>5.3075956424674458E-12</c:v>
                </c:pt>
                <c:pt idx="140">
                  <c:v>5.3075956424674458E-12</c:v>
                </c:pt>
                <c:pt idx="141">
                  <c:v>5.3075956424674458E-12</c:v>
                </c:pt>
                <c:pt idx="142">
                  <c:v>5.3075956424674458E-12</c:v>
                </c:pt>
                <c:pt idx="143">
                  <c:v>5.3075956424674458E-12</c:v>
                </c:pt>
                <c:pt idx="144">
                  <c:v>5.3075956424674458E-12</c:v>
                </c:pt>
                <c:pt idx="145">
                  <c:v>5.3075956424674458E-12</c:v>
                </c:pt>
                <c:pt idx="146">
                  <c:v>5.3075956424674458E-12</c:v>
                </c:pt>
                <c:pt idx="147">
                  <c:v>5.3075956424674458E-12</c:v>
                </c:pt>
                <c:pt idx="148">
                  <c:v>5.3075956424674458E-12</c:v>
                </c:pt>
                <c:pt idx="149">
                  <c:v>5.3075956424674458E-12</c:v>
                </c:pt>
                <c:pt idx="150">
                  <c:v>5.3075956424674458E-12</c:v>
                </c:pt>
                <c:pt idx="151">
                  <c:v>5.3075956424674458E-12</c:v>
                </c:pt>
                <c:pt idx="152">
                  <c:v>5.3075956424674458E-12</c:v>
                </c:pt>
                <c:pt idx="153">
                  <c:v>5.3075956424674458E-12</c:v>
                </c:pt>
                <c:pt idx="154">
                  <c:v>5.3075956424674458E-12</c:v>
                </c:pt>
                <c:pt idx="155">
                  <c:v>5.3075956424674458E-12</c:v>
                </c:pt>
                <c:pt idx="156">
                  <c:v>5.3075956424674458E-12</c:v>
                </c:pt>
                <c:pt idx="157">
                  <c:v>5.3075956424674458E-12</c:v>
                </c:pt>
                <c:pt idx="158">
                  <c:v>5.3075956424674458E-12</c:v>
                </c:pt>
                <c:pt idx="159">
                  <c:v>5.3075956424674458E-12</c:v>
                </c:pt>
                <c:pt idx="160">
                  <c:v>5.3075956424674458E-12</c:v>
                </c:pt>
                <c:pt idx="161">
                  <c:v>5.3075956424674458E-12</c:v>
                </c:pt>
                <c:pt idx="162">
                  <c:v>5.3075956424674458E-12</c:v>
                </c:pt>
                <c:pt idx="163">
                  <c:v>5.3075956424674458E-12</c:v>
                </c:pt>
                <c:pt idx="164">
                  <c:v>5.3075956424674458E-12</c:v>
                </c:pt>
                <c:pt idx="165">
                  <c:v>5.3075956424674458E-12</c:v>
                </c:pt>
                <c:pt idx="166">
                  <c:v>5.3075956424674458E-12</c:v>
                </c:pt>
                <c:pt idx="167">
                  <c:v>5.3075956424674458E-12</c:v>
                </c:pt>
                <c:pt idx="168">
                  <c:v>5.3075956424674458E-12</c:v>
                </c:pt>
                <c:pt idx="169">
                  <c:v>5.3075956424674458E-12</c:v>
                </c:pt>
                <c:pt idx="170">
                  <c:v>5.3075956424674458E-12</c:v>
                </c:pt>
                <c:pt idx="171">
                  <c:v>5.3075956424674458E-12</c:v>
                </c:pt>
                <c:pt idx="172">
                  <c:v>5.3075956424674458E-12</c:v>
                </c:pt>
                <c:pt idx="173">
                  <c:v>5.3075956424674458E-12</c:v>
                </c:pt>
                <c:pt idx="174">
                  <c:v>5.3075956424674458E-12</c:v>
                </c:pt>
                <c:pt idx="175">
                  <c:v>5.3075956424674458E-12</c:v>
                </c:pt>
                <c:pt idx="176">
                  <c:v>5.3075956424674458E-12</c:v>
                </c:pt>
                <c:pt idx="177">
                  <c:v>5.3075956424674458E-12</c:v>
                </c:pt>
                <c:pt idx="178">
                  <c:v>5.3075956424674458E-12</c:v>
                </c:pt>
                <c:pt idx="179">
                  <c:v>5.3075956424674458E-12</c:v>
                </c:pt>
                <c:pt idx="180">
                  <c:v>5.3075956424674458E-12</c:v>
                </c:pt>
                <c:pt idx="181">
                  <c:v>5.3075956424674458E-12</c:v>
                </c:pt>
                <c:pt idx="182">
                  <c:v>5.3075956424674458E-12</c:v>
                </c:pt>
                <c:pt idx="183">
                  <c:v>5.3075956424674458E-12</c:v>
                </c:pt>
                <c:pt idx="184">
                  <c:v>5.3075956424674458E-12</c:v>
                </c:pt>
                <c:pt idx="185">
                  <c:v>5.3075956424674458E-12</c:v>
                </c:pt>
                <c:pt idx="186">
                  <c:v>5.3075956424674458E-12</c:v>
                </c:pt>
                <c:pt idx="187">
                  <c:v>5.3075956424674458E-12</c:v>
                </c:pt>
                <c:pt idx="188">
                  <c:v>5.3075956424674458E-12</c:v>
                </c:pt>
                <c:pt idx="189">
                  <c:v>5.3075956424674458E-12</c:v>
                </c:pt>
                <c:pt idx="190">
                  <c:v>5.3075956424674458E-12</c:v>
                </c:pt>
                <c:pt idx="191">
                  <c:v>5.3075956424674458E-12</c:v>
                </c:pt>
                <c:pt idx="192">
                  <c:v>5.3075956424674458E-12</c:v>
                </c:pt>
                <c:pt idx="193">
                  <c:v>5.3075956424674458E-12</c:v>
                </c:pt>
                <c:pt idx="194">
                  <c:v>5.3075956424674458E-12</c:v>
                </c:pt>
                <c:pt idx="195">
                  <c:v>5.3075956424674458E-12</c:v>
                </c:pt>
                <c:pt idx="196">
                  <c:v>5.3075956424674458E-12</c:v>
                </c:pt>
                <c:pt idx="197">
                  <c:v>5.3075956424674458E-12</c:v>
                </c:pt>
                <c:pt idx="198">
                  <c:v>5.3075956424674458E-12</c:v>
                </c:pt>
                <c:pt idx="199">
                  <c:v>5.3075956424674458E-12</c:v>
                </c:pt>
                <c:pt idx="200">
                  <c:v>5.3075956424674458E-12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173.3902523967221</c:v>
                </c:pt>
                <c:pt idx="17">
                  <c:v>204.02410382923904</c:v>
                </c:pt>
                <c:pt idx="18">
                  <c:v>234.55138491384039</c:v>
                </c:pt>
                <c:pt idx="19">
                  <c:v>264.98792439409294</c:v>
                </c:pt>
                <c:pt idx="20">
                  <c:v>295.34560890488154</c:v>
                </c:pt>
                <c:pt idx="21">
                  <c:v>230.78777111964931</c:v>
                </c:pt>
                <c:pt idx="22">
                  <c:v>260.10863290775887</c:v>
                </c:pt>
                <c:pt idx="23">
                  <c:v>289.35480857103522</c:v>
                </c:pt>
                <c:pt idx="24">
                  <c:v>318.53490425391578</c:v>
                </c:pt>
                <c:pt idx="25">
                  <c:v>347.65581965898065</c:v>
                </c:pt>
                <c:pt idx="26">
                  <c:v>278.11452603753787</c:v>
                </c:pt>
                <c:pt idx="27">
                  <c:v>305.82302433005219</c:v>
                </c:pt>
                <c:pt idx="28">
                  <c:v>333.47571872180367</c:v>
                </c:pt>
                <c:pt idx="29">
                  <c:v>361.07788328212001</c:v>
                </c:pt>
                <c:pt idx="30">
                  <c:v>388.63392005694885</c:v>
                </c:pt>
                <c:pt idx="31">
                  <c:v>318.90861058050916</c:v>
                </c:pt>
                <c:pt idx="32">
                  <c:v>344.29854381894557</c:v>
                </c:pt>
                <c:pt idx="33">
                  <c:v>369.64735159591186</c:v>
                </c:pt>
                <c:pt idx="34">
                  <c:v>394.95824817710309</c:v>
                </c:pt>
                <c:pt idx="35">
                  <c:v>420.23400244347675</c:v>
                </c:pt>
                <c:pt idx="36">
                  <c:v>351.75819111537254</c:v>
                </c:pt>
                <c:pt idx="37">
                  <c:v>374.48903994418214</c:v>
                </c:pt>
                <c:pt idx="38">
                  <c:v>397.18983794003793</c:v>
                </c:pt>
                <c:pt idx="39">
                  <c:v>419.86254283875792</c:v>
                </c:pt>
                <c:pt idx="40">
                  <c:v>442.50888381337427</c:v>
                </c:pt>
                <c:pt idx="41">
                  <c:v>379.70164117358576</c:v>
                </c:pt>
                <c:pt idx="42">
                  <c:v>400.53671385047045</c:v>
                </c:pt>
                <c:pt idx="43">
                  <c:v>421.34833884363485</c:v>
                </c:pt>
                <c:pt idx="44">
                  <c:v>442.1378364455864</c:v>
                </c:pt>
                <c:pt idx="45">
                  <c:v>462.90639273248456</c:v>
                </c:pt>
                <c:pt idx="46">
                  <c:v>404.9982744755884</c:v>
                </c:pt>
                <c:pt idx="47">
                  <c:v>423.20542522399978</c:v>
                </c:pt>
                <c:pt idx="48">
                  <c:v>441.39572167958931</c:v>
                </c:pt>
                <c:pt idx="49">
                  <c:v>459.56995582844655</c:v>
                </c:pt>
                <c:pt idx="50">
                  <c:v>477.72885193803205</c:v>
                </c:pt>
                <c:pt idx="51">
                  <c:v>425.06233617824205</c:v>
                </c:pt>
                <c:pt idx="52">
                  <c:v>441.02465426855321</c:v>
                </c:pt>
                <c:pt idx="53">
                  <c:v>456.97459194094722</c:v>
                </c:pt>
                <c:pt idx="54">
                  <c:v>472.9126420088009</c:v>
                </c:pt>
                <c:pt idx="55">
                  <c:v>488.83926137072308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E13" sqref="E1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8</v>
      </c>
      <c r="C9" s="35">
        <v>0.33329999999999999</v>
      </c>
      <c r="D9" s="36">
        <f t="shared" ref="D9:D18" si="0">C9*$C$5</f>
        <v>0.33329999999999999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44</v>
      </c>
      <c r="C10" s="35">
        <v>0.33329999999999999</v>
      </c>
      <c r="D10" s="36">
        <f t="shared" si="0"/>
        <v>0.33329999999999999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</v>
      </c>
      <c r="C11" s="35">
        <v>0.33329999999999999</v>
      </c>
      <c r="D11" s="36">
        <f t="shared" si="0"/>
        <v>0.33329999999999999</v>
      </c>
      <c r="E11" s="37">
        <v>55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0.99990000000000001</v>
      </c>
      <c r="D19" s="41">
        <f>SUM(D9:D18)</f>
        <v>0.99990000000000001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Châtaignier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10</v>
      </c>
      <c r="B36" s="63">
        <v>11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1.1000000000000001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15</v>
      </c>
      <c r="B37" s="63">
        <v>65</v>
      </c>
      <c r="C37" s="63">
        <v>2</v>
      </c>
      <c r="D37" s="63">
        <v>32</v>
      </c>
      <c r="E37" s="54"/>
      <c r="F37" s="54"/>
      <c r="G37" s="54"/>
      <c r="H37" s="54"/>
      <c r="I37" s="56">
        <f t="shared" ref="I37:I55" si="1">IF(A37&lt;&gt;0,(B37-(B36-D36))/(A37-A36),"")</f>
        <v>10.8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20</v>
      </c>
      <c r="B38" s="63">
        <v>101</v>
      </c>
      <c r="C38" s="63">
        <v>3</v>
      </c>
      <c r="D38" s="63">
        <v>35</v>
      </c>
      <c r="E38" s="54"/>
      <c r="F38" s="54"/>
      <c r="G38" s="54"/>
      <c r="H38" s="54"/>
      <c r="I38" s="56">
        <f t="shared" si="1"/>
        <v>13.6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25</v>
      </c>
      <c r="B39" s="63">
        <v>140</v>
      </c>
      <c r="C39" s="63">
        <v>4</v>
      </c>
      <c r="D39" s="63">
        <v>35</v>
      </c>
      <c r="E39" s="54"/>
      <c r="F39" s="54"/>
      <c r="G39" s="54"/>
      <c r="H39" s="54"/>
      <c r="I39" s="52">
        <f t="shared" si="1"/>
        <v>14.8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30</v>
      </c>
      <c r="B40" s="63">
        <v>176</v>
      </c>
      <c r="C40" s="63">
        <v>5</v>
      </c>
      <c r="D40" s="63">
        <v>35</v>
      </c>
      <c r="E40" s="54"/>
      <c r="F40" s="54"/>
      <c r="G40" s="54"/>
      <c r="H40" s="54"/>
      <c r="I40" s="52">
        <f t="shared" si="1"/>
        <v>14.2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35</v>
      </c>
      <c r="B41" s="63">
        <v>206</v>
      </c>
      <c r="C41" s="63">
        <v>6</v>
      </c>
      <c r="D41" s="63">
        <v>35</v>
      </c>
      <c r="E41" s="54"/>
      <c r="F41" s="54"/>
      <c r="G41" s="54"/>
      <c r="H41" s="54"/>
      <c r="I41" s="56">
        <f t="shared" si="1"/>
        <v>13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40</v>
      </c>
      <c r="B42" s="63">
        <v>228</v>
      </c>
      <c r="C42" s="63">
        <v>7</v>
      </c>
      <c r="D42" s="63">
        <v>35</v>
      </c>
      <c r="E42" s="54"/>
      <c r="F42" s="54"/>
      <c r="G42" s="54"/>
      <c r="H42" s="54"/>
      <c r="I42" s="56">
        <f t="shared" si="1"/>
        <v>11.4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45</v>
      </c>
      <c r="B43" s="63">
        <v>242</v>
      </c>
      <c r="C43" s="63">
        <v>8</v>
      </c>
      <c r="D43" s="63">
        <v>24</v>
      </c>
      <c r="E43" s="54"/>
      <c r="F43" s="54"/>
      <c r="G43" s="54"/>
      <c r="H43" s="54"/>
      <c r="I43" s="52">
        <f t="shared" si="1"/>
        <v>9.8000000000000007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50</v>
      </c>
      <c r="B44" s="63">
        <v>260</v>
      </c>
      <c r="C44" s="63">
        <v>9</v>
      </c>
      <c r="D44" s="63">
        <v>19</v>
      </c>
      <c r="E44" s="54"/>
      <c r="F44" s="54"/>
      <c r="G44" s="54"/>
      <c r="H44" s="54"/>
      <c r="I44" s="52">
        <f t="shared" si="1"/>
        <v>8.4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55</v>
      </c>
      <c r="B45" s="63">
        <v>278</v>
      </c>
      <c r="C45" s="63">
        <v>10</v>
      </c>
      <c r="D45" s="63">
        <v>16</v>
      </c>
      <c r="E45" s="54"/>
      <c r="F45" s="54"/>
      <c r="G45" s="54"/>
      <c r="H45" s="54"/>
      <c r="I45" s="52">
        <f t="shared" si="1"/>
        <v>7.4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60</v>
      </c>
      <c r="B46" s="63">
        <v>294</v>
      </c>
      <c r="C46" s="63">
        <v>11</v>
      </c>
      <c r="D46" s="63">
        <v>14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65</v>
      </c>
      <c r="B47" s="63">
        <v>306</v>
      </c>
      <c r="C47" s="63">
        <v>12</v>
      </c>
      <c r="D47" s="63">
        <v>13</v>
      </c>
      <c r="E47" s="54"/>
      <c r="F47" s="54"/>
      <c r="G47" s="54"/>
      <c r="H47" s="54"/>
      <c r="I47" s="52">
        <f t="shared" si="1"/>
        <v>5.2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70</v>
      </c>
      <c r="B48" s="63">
        <v>315</v>
      </c>
      <c r="C48" s="63">
        <v>13</v>
      </c>
      <c r="D48" s="63">
        <v>13</v>
      </c>
      <c r="E48" s="54"/>
      <c r="F48" s="54"/>
      <c r="G48" s="54"/>
      <c r="H48" s="54"/>
      <c r="I48" s="52">
        <f t="shared" si="1"/>
        <v>4.4000000000000004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75</v>
      </c>
      <c r="B49" s="63">
        <v>323</v>
      </c>
      <c r="C49" s="63">
        <v>14</v>
      </c>
      <c r="D49" s="63">
        <v>12</v>
      </c>
      <c r="E49" s="54"/>
      <c r="F49" s="54"/>
      <c r="G49" s="54"/>
      <c r="H49" s="54"/>
      <c r="I49" s="52">
        <f t="shared" si="1"/>
        <v>4.2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80</v>
      </c>
      <c r="B50" s="53">
        <v>329</v>
      </c>
      <c r="C50" s="53">
        <v>15</v>
      </c>
      <c r="D50" s="53">
        <v>329</v>
      </c>
      <c r="E50" s="54"/>
      <c r="F50" s="54"/>
      <c r="G50" s="54"/>
      <c r="H50" s="54"/>
      <c r="I50" s="52">
        <f t="shared" si="1"/>
        <v>3.6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Robinier faux-acacia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5</v>
      </c>
      <c r="B62" s="63">
        <v>41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8.1999999999999993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10</v>
      </c>
      <c r="B63" s="63">
        <v>121</v>
      </c>
      <c r="C63" s="63">
        <v>2</v>
      </c>
      <c r="D63" s="63">
        <v>37</v>
      </c>
      <c r="E63" s="54"/>
      <c r="F63" s="54"/>
      <c r="G63" s="54"/>
      <c r="H63" s="54">
        <v>1</v>
      </c>
      <c r="I63" s="52">
        <f>IF(A63&lt;&gt;0,(B63-(B62-D62))/(A63-A62),"")</f>
        <v>17.600000000000001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15</v>
      </c>
      <c r="B64" s="63">
        <v>169</v>
      </c>
      <c r="C64" s="63">
        <v>3</v>
      </c>
      <c r="D64" s="63">
        <v>29</v>
      </c>
      <c r="E64" s="54"/>
      <c r="F64" s="54"/>
      <c r="G64" s="54"/>
      <c r="H64" s="54">
        <v>1</v>
      </c>
      <c r="I64" s="52">
        <f>IF(A64&lt;&gt;0,(B64-(B63-D63))/(A64-A63),"")</f>
        <v>17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20</v>
      </c>
      <c r="B65" s="63">
        <v>217</v>
      </c>
      <c r="C65" s="63">
        <v>4</v>
      </c>
      <c r="D65" s="63">
        <v>23</v>
      </c>
      <c r="E65" s="54"/>
      <c r="F65" s="54"/>
      <c r="G65" s="54"/>
      <c r="H65" s="54">
        <v>1</v>
      </c>
      <c r="I65" s="52">
        <f>IF(A65&lt;&gt;0,(B65-(B64-D64))/(A65-A64),"")</f>
        <v>15.4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25</v>
      </c>
      <c r="B66" s="63">
        <v>259</v>
      </c>
      <c r="C66" s="63">
        <v>5</v>
      </c>
      <c r="D66" s="63">
        <v>18</v>
      </c>
      <c r="E66" s="54"/>
      <c r="F66" s="54"/>
      <c r="G66" s="54"/>
      <c r="H66" s="54">
        <v>1</v>
      </c>
      <c r="I66" s="52">
        <f t="shared" ref="I66:I81" si="2">IF(A66&lt;&gt;0,(B66-(B65-D65))/(A66-A65),"")</f>
        <v>13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30</v>
      </c>
      <c r="B67" s="63">
        <v>294</v>
      </c>
      <c r="C67" s="63">
        <v>6</v>
      </c>
      <c r="D67" s="63">
        <v>14</v>
      </c>
      <c r="E67" s="54"/>
      <c r="F67" s="54"/>
      <c r="G67" s="54"/>
      <c r="H67" s="54">
        <v>1</v>
      </c>
      <c r="I67" s="52">
        <f t="shared" si="2"/>
        <v>10.6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35</v>
      </c>
      <c r="B68" s="63">
        <v>323</v>
      </c>
      <c r="C68" s="63">
        <v>7</v>
      </c>
      <c r="D68" s="63">
        <v>11</v>
      </c>
      <c r="E68" s="54"/>
      <c r="F68" s="54"/>
      <c r="G68" s="54"/>
      <c r="H68" s="54"/>
      <c r="I68" s="52">
        <f t="shared" si="2"/>
        <v>8.6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40</v>
      </c>
      <c r="B69" s="53">
        <v>350</v>
      </c>
      <c r="C69" s="53">
        <v>8</v>
      </c>
      <c r="D69" s="53">
        <v>9</v>
      </c>
      <c r="E69" s="54"/>
      <c r="F69" s="54"/>
      <c r="G69" s="54"/>
      <c r="H69" s="54"/>
      <c r="I69" s="52">
        <f t="shared" si="2"/>
        <v>7.6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45</v>
      </c>
      <c r="B70" s="53">
        <v>378</v>
      </c>
      <c r="C70" s="53">
        <v>9</v>
      </c>
      <c r="D70" s="53">
        <v>378</v>
      </c>
      <c r="E70" s="54"/>
      <c r="F70" s="54"/>
      <c r="G70" s="54"/>
      <c r="H70" s="54"/>
      <c r="I70" s="52">
        <f t="shared" si="2"/>
        <v>7.4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rouge d'Amérique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107</v>
      </c>
      <c r="C88" s="63">
        <v>1</v>
      </c>
      <c r="D88" s="63">
        <v>34</v>
      </c>
      <c r="E88" s="54"/>
      <c r="F88" s="54"/>
      <c r="G88" s="54"/>
      <c r="H88" s="93">
        <v>1</v>
      </c>
      <c r="I88" s="56">
        <f>IFERROR(B88/A88,"")</f>
        <v>7.1333333333333337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v>154</v>
      </c>
      <c r="C89" s="63">
        <v>2</v>
      </c>
      <c r="D89" s="63">
        <v>50</v>
      </c>
      <c r="E89" s="54"/>
      <c r="F89" s="54"/>
      <c r="G89" s="54"/>
      <c r="H89" s="93">
        <v>1</v>
      </c>
      <c r="I89" s="56">
        <f t="shared" ref="I89:I107" si="3">IF(A89&lt;&gt;0,(B89-(B88-D88))/(A89-A88),"")</f>
        <v>16.2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182</v>
      </c>
      <c r="C90" s="63">
        <v>3</v>
      </c>
      <c r="D90" s="63">
        <v>52</v>
      </c>
      <c r="E90" s="93"/>
      <c r="F90" s="93"/>
      <c r="G90" s="93"/>
      <c r="H90" s="93">
        <v>1</v>
      </c>
      <c r="I90" s="56">
        <f t="shared" si="3"/>
        <v>15.6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204</v>
      </c>
      <c r="C91" s="63">
        <v>4</v>
      </c>
      <c r="D91" s="63">
        <v>51</v>
      </c>
      <c r="E91" s="93"/>
      <c r="F91" s="93"/>
      <c r="G91" s="93"/>
      <c r="H91" s="93">
        <v>1</v>
      </c>
      <c r="I91" s="56">
        <f t="shared" si="3"/>
        <v>14.8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v>221</v>
      </c>
      <c r="C92" s="63">
        <v>5</v>
      </c>
      <c r="D92" s="63">
        <v>49</v>
      </c>
      <c r="E92" s="93"/>
      <c r="F92" s="93"/>
      <c r="G92" s="93"/>
      <c r="H92" s="93"/>
      <c r="I92" s="56">
        <f t="shared" si="3"/>
        <v>13.6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v>233</v>
      </c>
      <c r="C93" s="63">
        <v>6</v>
      </c>
      <c r="D93" s="63">
        <v>45</v>
      </c>
      <c r="E93" s="93"/>
      <c r="F93" s="93"/>
      <c r="G93" s="93"/>
      <c r="H93" s="93"/>
      <c r="I93" s="56">
        <f t="shared" si="3"/>
        <v>12.2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3">
        <v>244</v>
      </c>
      <c r="C94" s="63">
        <v>7</v>
      </c>
      <c r="D94" s="63">
        <v>41</v>
      </c>
      <c r="E94" s="93"/>
      <c r="F94" s="93"/>
      <c r="G94" s="93"/>
      <c r="H94" s="93"/>
      <c r="I94" s="56">
        <f t="shared" si="3"/>
        <v>11.2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50</v>
      </c>
      <c r="B95" s="63">
        <v>252</v>
      </c>
      <c r="C95" s="63">
        <v>8</v>
      </c>
      <c r="D95" s="63">
        <v>37</v>
      </c>
      <c r="E95" s="93"/>
      <c r="F95" s="93"/>
      <c r="G95" s="93"/>
      <c r="H95" s="93"/>
      <c r="I95" s="56">
        <f t="shared" si="3"/>
        <v>9.8000000000000007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55</v>
      </c>
      <c r="B96" s="63">
        <v>258</v>
      </c>
      <c r="C96" s="63">
        <v>9</v>
      </c>
      <c r="D96" s="63">
        <v>258</v>
      </c>
      <c r="E96" s="93"/>
      <c r="F96" s="93"/>
      <c r="G96" s="93"/>
      <c r="H96" s="93"/>
      <c r="I96" s="56">
        <f t="shared" si="3"/>
        <v>8.6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Châtaignier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Robinier faux-acacia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rouge d'Amérique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247.43119043285299</v>
      </c>
      <c r="T3" s="62">
        <f>IF('Données projet'!E9&gt;30,$R$33-$H$33,LOOKUP('Données projet'!$E$9,$A$3:$A$203,R3:R203)-LOOKUP('Données projet'!$E$9,$A$3:$A$203,$H$3:$H$203))</f>
        <v>259.17173720302333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390.31064709452596</v>
      </c>
      <c r="AO3" s="62">
        <f>IF('Données projet'!E10&gt;30,$AM$33-$H$33,LOOKUP('Données projet'!$E$10,$A$3:$A$203,AM3:AM203)-LOOKUP('Données projet'!$E$10,$A$3:$A$203,$H$3:$H$203))</f>
        <v>550.3694123334991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247.50494436936356</v>
      </c>
      <c r="BJ3" s="62">
        <f>IF('Données projet'!E11&gt;30,$BH$33-$H$33,LOOKUP('Données projet'!$E$11,$A$3:$A$203,BH3:BH203)-LOOKUP('Données projet'!$E$11,$A$3:$A$203,$H$3:$H$203))</f>
        <v>364.23031909369558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1.1000000000000001</v>
      </c>
      <c r="N4" s="14">
        <f>IF('Données projet'!$A$36&gt;35,N3+M4-V3,IF(A4&lt;'Données projet'!$A$36,$K$205^A4,IF(A4='Données projet'!$A$36,'Données projet'!$B$36,N3+M4-V3)))</f>
        <v>1.2709816152101407</v>
      </c>
      <c r="O4" s="14">
        <f>N4*VLOOKUP('Données projet'!$B$9,Paramètres!$A$1:$I$89,3,0)*VLOOKUP('Données projet'!$B$9,Paramètres!$A$1:$I$89,5,0)</f>
        <v>0.93188372027207511</v>
      </c>
      <c r="P4" s="14">
        <f>EXP(-1.0587+0.8836*LN(O4)+0.284)</f>
        <v>0.43299221190803017</v>
      </c>
      <c r="Q4" s="22">
        <f t="shared" ref="Q4:Q34" si="2">(O4+P4)*0.475*44/12</f>
        <v>2.3771589152136832</v>
      </c>
      <c r="R4" s="62">
        <f t="shared" si="0"/>
        <v>260.26604780410253</v>
      </c>
      <c r="S4" s="62">
        <f ca="1">AVERAGE(OFFSET($R$3,0,0,'Données projet'!$E$9+1,1))-AVERAGE(OFFSET($H$3,0,0,'Données projet'!$E$9+1,1))</f>
        <v>247.43119043285299</v>
      </c>
      <c r="T4" s="62">
        <f>$T$3</f>
        <v>259.17173720302333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8.1999999999999993</v>
      </c>
      <c r="AI4" s="14">
        <f>IF('Données projet'!$A$62&gt;35,AI3+AH4-AQ3,IF(A4&lt;'Données projet'!$A$62,$AF$205^A4,IF(A4='Données projet'!$A$62,'Données projet'!$B$62,AI3+AH4-AQ3)))</f>
        <v>2.1016324782757847</v>
      </c>
      <c r="AJ4" s="14">
        <f>AI4*VLOOKUP('Données projet'!$B$10,Paramètres!$A$1:$I$89,3,0)*VLOOKUP('Données projet'!$B$10,Paramètres!$A$1:$I$89,5,0)</f>
        <v>1.9015570663439298</v>
      </c>
      <c r="AK4" s="14">
        <f>EXP(-1.0587+0.8836*LN(AJ4)+0.284)</f>
        <v>0.81315455339418119</v>
      </c>
      <c r="AL4" s="22">
        <f t="shared" ref="AL4:AL67" si="4">(AJ4+AK4)*0.475*44/12</f>
        <v>4.7281227377105433</v>
      </c>
      <c r="AM4" s="62">
        <f t="shared" ref="AM4:AM67" si="5">AL4+(AD4+AE4)*44/12</f>
        <v>262.61701162659938</v>
      </c>
      <c r="AN4" s="62">
        <f ca="1">AVERAGE(OFFSET($AM$3,0,0,'Données projet'!$E$10+1,1))-AVERAGE(OFFSET($H$3,0,0,'Données projet'!$E$10+1,1))</f>
        <v>390.31064709452596</v>
      </c>
      <c r="AO4" s="62">
        <f>$AO$3</f>
        <v>550.3694123334991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7.1333333333333337</v>
      </c>
      <c r="BD4" s="13">
        <f>IF('Données projet'!$A$88&gt;35,BD3+BC4-BL3,IF(A4&lt;'Données projet'!$A$88,$BA$205^A4,IF(A4='Données projet'!$A$88,'Données projet'!$B$88,BD3+BC4-BL3)))</f>
        <v>1.3655017210306359</v>
      </c>
      <c r="BE4" s="14">
        <f>BD4*VLOOKUP('Données projet'!$B$11,Paramètres!$A$1:$I$89,3,0)*VLOOKUP('Données projet'!$B$11,Paramètres!$A$1:$I$89,5,0)</f>
        <v>1.1929023034923638</v>
      </c>
      <c r="BF4" s="14">
        <f>EXP(-1.0587+0.8836*LN(BE4)+0.284)</f>
        <v>0.53856749022761552</v>
      </c>
      <c r="BG4" s="22">
        <f t="shared" ref="BG4:BG67" si="7">(BE4+BF4)*0.475*44/12</f>
        <v>3.015643224062297</v>
      </c>
      <c r="BH4" s="62">
        <f t="shared" ref="BH4:BH67" si="8">BG4+(AY4+AZ4)*44/12</f>
        <v>260.90453211295113</v>
      </c>
      <c r="BI4" s="62">
        <f ca="1">AVERAGE(OFFSET($BH$3,0,0,'Données projet'!$E$11+1,1))-AVERAGE(OFFSET($H$3,0,0,'Données projet'!$E$11+1,1))</f>
        <v>247.50494436936356</v>
      </c>
      <c r="BJ4" s="62">
        <f>$BJ$3</f>
        <v>364.23031909369558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1.1000000000000001</v>
      </c>
      <c r="N5" s="14">
        <f>IF('Données projet'!$A$36&gt;35,N4+M5-V4,IF(A5&lt;'Données projet'!$A$36,$K$205^A5,IF(A5='Données projet'!$A$36,'Données projet'!$B$36,N4+M5-V4)))</f>
        <v>1.6153942662021783</v>
      </c>
      <c r="O5" s="14">
        <f>N5*VLOOKUP('Données projet'!$B$9,Paramètres!$A$1:$I$89,3,0)*VLOOKUP('Données projet'!$B$9,Paramètres!$A$1:$I$89,5,0)</f>
        <v>1.1844070759794372</v>
      </c>
      <c r="P5" s="14">
        <f t="shared" ref="P5:P68" si="33">EXP(-1.0587+0.8836*LN(O5)+0.284)</f>
        <v>0.53517712549257934</v>
      </c>
      <c r="Q5" s="22">
        <f t="shared" si="2"/>
        <v>2.9949424842304286</v>
      </c>
      <c r="R5" s="62">
        <f t="shared" si="0"/>
        <v>262.10605359534156</v>
      </c>
      <c r="S5" s="62">
        <f ca="1">AVERAGE(OFFSET($R$3,0,0,'Données projet'!$E$9+1,1))-AVERAGE(OFFSET($H$3,0,0,'Données projet'!$E$9+1,1))</f>
        <v>247.43119043285299</v>
      </c>
      <c r="T5" s="62">
        <f t="shared" ref="T5:T68" si="34">$T$3</f>
        <v>259.17173720302333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8.1999999999999993</v>
      </c>
      <c r="AI5" s="14">
        <f>IF('Données projet'!$A$62&gt;35,AI4+AH5-AQ4,IF(A5&lt;'Données projet'!$A$62,$AF$205^A5,IF(A5='Données projet'!$A$62,'Données projet'!$B$62,AI4+AH5-AQ4)))</f>
        <v>4.4168590737436171</v>
      </c>
      <c r="AJ5" s="14">
        <f>AI5*VLOOKUP('Données projet'!$B$10,Paramètres!$A$1:$I$89,3,0)*VLOOKUP('Données projet'!$B$10,Paramètres!$A$1:$I$89,5,0)</f>
        <v>3.9963740899232247</v>
      </c>
      <c r="AK5" s="14">
        <f t="shared" ref="AK5:AK68" si="35">EXP(-1.0587+0.8836*LN(AJ5)+0.284)</f>
        <v>1.567415948479109</v>
      </c>
      <c r="AL5" s="22">
        <f t="shared" si="4"/>
        <v>9.6902676502173968</v>
      </c>
      <c r="AM5" s="62">
        <f t="shared" si="5"/>
        <v>268.80137876132852</v>
      </c>
      <c r="AN5" s="62">
        <f ca="1">AVERAGE(OFFSET($AM$3,0,0,'Données projet'!$E$10+1,1))-AVERAGE(OFFSET($H$3,0,0,'Données projet'!$E$10+1,1))</f>
        <v>390.31064709452596</v>
      </c>
      <c r="AO5" s="62">
        <f t="shared" ref="AO5:AO68" si="36">$AO$3</f>
        <v>550.3694123334991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7.1333333333333337</v>
      </c>
      <c r="BD5" s="13">
        <f>IF('Données projet'!$A$88&gt;35,BD4+BC5-BL4,IF(A5&lt;'Données projet'!$A$88,$BA$205^A5,IF(A5='Données projet'!$A$88,'Données projet'!$B$88,BD4+BC5-BL4)))</f>
        <v>1.8645949501376287</v>
      </c>
      <c r="BE5" s="14">
        <f>BD5*VLOOKUP('Données projet'!$B$11,Paramètres!$A$1:$I$89,3,0)*VLOOKUP('Données projet'!$B$11,Paramètres!$A$1:$I$89,5,0)</f>
        <v>1.6289101484402326</v>
      </c>
      <c r="BF5" s="14">
        <f t="shared" ref="BF5:BF68" si="37">EXP(-1.0587+0.8836*LN(BE5)+0.284)</f>
        <v>0.70922554238821334</v>
      </c>
      <c r="BG5" s="22">
        <f t="shared" si="7"/>
        <v>4.0722529948595438</v>
      </c>
      <c r="BH5" s="62">
        <f t="shared" si="8"/>
        <v>263.18336410597067</v>
      </c>
      <c r="BI5" s="62">
        <f ca="1">AVERAGE(OFFSET($BH$3,0,0,'Données projet'!$E$11+1,1))-AVERAGE(OFFSET($H$3,0,0,'Données projet'!$E$11+1,1))</f>
        <v>247.50494436936356</v>
      </c>
      <c r="BJ5" s="62">
        <f t="shared" ref="BJ5:BJ68" si="38">$BJ$3</f>
        <v>364.23031909369558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1.1000000000000001</v>
      </c>
      <c r="N6" s="14">
        <f>IF('Données projet'!$A$36&gt;35,N5+M6-V5,IF(A6&lt;'Données projet'!$A$36,$K$205^A6,IF(A6='Données projet'!$A$36,'Données projet'!$B$36,N5+M6-V5)))</f>
        <v>2.0531364136588448</v>
      </c>
      <c r="O6" s="14">
        <f>N6*VLOOKUP('Données projet'!$B$9,Paramètres!$A$1:$I$89,3,0)*VLOOKUP('Données projet'!$B$9,Paramètres!$A$1:$I$89,5,0)</f>
        <v>1.5053596184946649</v>
      </c>
      <c r="P6" s="14">
        <f t="shared" si="33"/>
        <v>0.66147738405820555</v>
      </c>
      <c r="Q6" s="22">
        <f t="shared" si="2"/>
        <v>3.7739077794462492</v>
      </c>
      <c r="R6" s="62">
        <f t="shared" si="0"/>
        <v>264.10724111277955</v>
      </c>
      <c r="S6" s="62">
        <f ca="1">AVERAGE(OFFSET($R$3,0,0,'Données projet'!$E$9+1,1))-AVERAGE(OFFSET($H$3,0,0,'Données projet'!$E$9+1,1))</f>
        <v>247.43119043285299</v>
      </c>
      <c r="T6" s="62">
        <f t="shared" si="34"/>
        <v>259.17173720302333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8.1999999999999993</v>
      </c>
      <c r="AI6" s="14">
        <f>IF('Données projet'!$A$62&gt;35,AI5+AH6-AQ5,IF(A6&lt;'Données projet'!$A$62,$AF$205^A6,IF(A6='Données projet'!$A$62,'Données projet'!$B$62,AI5+AH6-AQ5)))</f>
        <v>9.282614481346684</v>
      </c>
      <c r="AJ6" s="14">
        <f>AI6*VLOOKUP('Données projet'!$B$10,Paramètres!$A$1:$I$89,3,0)*VLOOKUP('Données projet'!$B$10,Paramètres!$A$1:$I$89,5,0)</f>
        <v>8.3989095827224798</v>
      </c>
      <c r="AK6" s="14">
        <f t="shared" si="35"/>
        <v>3.0213109491815406</v>
      </c>
      <c r="AL6" s="22">
        <f t="shared" si="4"/>
        <v>19.890217426399502</v>
      </c>
      <c r="AM6" s="62">
        <f t="shared" si="5"/>
        <v>280.2235507597328</v>
      </c>
      <c r="AN6" s="62">
        <f ca="1">AVERAGE(OFFSET($AM$3,0,0,'Données projet'!$E$10+1,1))-AVERAGE(OFFSET($H$3,0,0,'Données projet'!$E$10+1,1))</f>
        <v>390.31064709452596</v>
      </c>
      <c r="AO6" s="62">
        <f t="shared" si="36"/>
        <v>550.3694123334991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7.1333333333333337</v>
      </c>
      <c r="BD6" s="13">
        <f>IF('Données projet'!$A$88&gt;35,BD5+BC6-BL5,IF(A6&lt;'Données projet'!$A$88,$BA$205^A6,IF(A6='Données projet'!$A$88,'Données projet'!$B$88,BD5+BC6-BL5)))</f>
        <v>2.5461076134379645</v>
      </c>
      <c r="BE6" s="14">
        <f>BD6*VLOOKUP('Données projet'!$B$11,Paramètres!$A$1:$I$89,3,0)*VLOOKUP('Données projet'!$B$11,Paramètres!$A$1:$I$89,5,0)</f>
        <v>2.2242796110994063</v>
      </c>
      <c r="BF6" s="14">
        <f t="shared" si="37"/>
        <v>0.93396069963909534</v>
      </c>
      <c r="BG6" s="22">
        <f t="shared" si="7"/>
        <v>5.5006018745362235</v>
      </c>
      <c r="BH6" s="62">
        <f t="shared" si="8"/>
        <v>265.83393520786956</v>
      </c>
      <c r="BI6" s="62">
        <f ca="1">AVERAGE(OFFSET($BH$3,0,0,'Données projet'!$E$11+1,1))-AVERAGE(OFFSET($H$3,0,0,'Données projet'!$E$11+1,1))</f>
        <v>247.50494436936356</v>
      </c>
      <c r="BJ6" s="62">
        <f t="shared" si="38"/>
        <v>364.23031909369558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1.1000000000000001</v>
      </c>
      <c r="N7" s="14">
        <f>IF('Données projet'!$A$36&gt;35,N6+M7-V6,IF(A7&lt;'Données projet'!$A$36,$K$205^A7,IF(A7='Données projet'!$A$36,'Données projet'!$B$36,N6+M7-V6)))</f>
        <v>2.6094986352788743</v>
      </c>
      <c r="O7" s="14">
        <f>N7*VLOOKUP('Données projet'!$B$9,Paramètres!$A$1:$I$89,3,0)*VLOOKUP('Données projet'!$B$9,Paramètres!$A$1:$I$89,5,0)</f>
        <v>1.9132843993864705</v>
      </c>
      <c r="P7" s="14">
        <f t="shared" si="33"/>
        <v>0.81758413948982178</v>
      </c>
      <c r="Q7" s="22">
        <f t="shared" si="2"/>
        <v>4.7562627052095419</v>
      </c>
      <c r="R7" s="62">
        <f t="shared" si="0"/>
        <v>266.31181826076511</v>
      </c>
      <c r="S7" s="62">
        <f ca="1">AVERAGE(OFFSET($R$3,0,0,'Données projet'!$E$9+1,1))-AVERAGE(OFFSET($H$3,0,0,'Données projet'!$E$9+1,1))</f>
        <v>247.43119043285299</v>
      </c>
      <c r="T7" s="62">
        <f t="shared" si="34"/>
        <v>259.17173720302333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8.1999999999999993</v>
      </c>
      <c r="AI7" s="14">
        <f>IF('Données projet'!$A$62&gt;35,AI6+AH7-AQ6,IF(A7&lt;'Données projet'!$A$62,$AF$205^A7,IF(A7='Données projet'!$A$62,'Données projet'!$B$62,AI6+AH7-AQ6)))</f>
        <v>19.508644077311324</v>
      </c>
      <c r="AJ7" s="14">
        <f>AI7*VLOOKUP('Données projet'!$B$10,Paramètres!$A$1:$I$89,3,0)*VLOOKUP('Données projet'!$B$10,Paramètres!$A$1:$I$89,5,0)</f>
        <v>17.651421161151287</v>
      </c>
      <c r="AK7" s="14">
        <f t="shared" si="35"/>
        <v>5.8238018188481702</v>
      </c>
      <c r="AL7" s="22">
        <f t="shared" si="4"/>
        <v>40.886013356832393</v>
      </c>
      <c r="AM7" s="62">
        <f t="shared" si="5"/>
        <v>302.44156891238794</v>
      </c>
      <c r="AN7" s="62">
        <f ca="1">AVERAGE(OFFSET($AM$3,0,0,'Données projet'!$E$10+1,1))-AVERAGE(OFFSET($H$3,0,0,'Données projet'!$E$10+1,1))</f>
        <v>390.31064709452596</v>
      </c>
      <c r="AO7" s="62">
        <f t="shared" si="36"/>
        <v>550.3694123334991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7.1333333333333337</v>
      </c>
      <c r="BD7" s="13">
        <f>IF('Données projet'!$A$88&gt;35,BD6+BC7-BL6,IF(A7&lt;'Données projet'!$A$88,$BA$205^A7,IF(A7='Données projet'!$A$88,'Données projet'!$B$88,BD6+BC7-BL6)))</f>
        <v>3.4767143280787458</v>
      </c>
      <c r="BE7" s="14">
        <f>BD7*VLOOKUP('Données projet'!$B$11,Paramètres!$A$1:$I$89,3,0)*VLOOKUP('Données projet'!$B$11,Paramètres!$A$1:$I$89,5,0)</f>
        <v>3.0372576370095925</v>
      </c>
      <c r="BF7" s="14">
        <f t="shared" si="37"/>
        <v>1.2299085923119242</v>
      </c>
      <c r="BG7" s="22">
        <f t="shared" si="7"/>
        <v>7.4319811827349751</v>
      </c>
      <c r="BH7" s="62">
        <f t="shared" si="8"/>
        <v>268.98753673829054</v>
      </c>
      <c r="BI7" s="62">
        <f ca="1">AVERAGE(OFFSET($BH$3,0,0,'Données projet'!$E$11+1,1))-AVERAGE(OFFSET($H$3,0,0,'Données projet'!$E$11+1,1))</f>
        <v>247.50494436936356</v>
      </c>
      <c r="BJ7" s="62">
        <f t="shared" si="38"/>
        <v>364.23031909369558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1.1000000000000001</v>
      </c>
      <c r="N8" s="14">
        <f>IF('Données projet'!$A$36&gt;35,N7+M8-V7,IF(A8&lt;'Données projet'!$A$36,$K$205^A8,IF(A8='Données projet'!$A$36,'Données projet'!$B$36,N7+M8-V7)))</f>
        <v>3.3166247903554016</v>
      </c>
      <c r="O8" s="14">
        <f>N8*VLOOKUP('Données projet'!$B$9,Paramètres!$A$1:$I$89,3,0)*VLOOKUP('Données projet'!$B$9,Paramètres!$A$1:$I$89,5,0)</f>
        <v>2.4317492962885807</v>
      </c>
      <c r="P8" s="14">
        <f t="shared" si="33"/>
        <v>1.010531639108154</v>
      </c>
      <c r="Q8" s="22">
        <f t="shared" si="2"/>
        <v>5.9953059624826457</v>
      </c>
      <c r="R8" s="62">
        <f t="shared" si="0"/>
        <v>268.7730837402604</v>
      </c>
      <c r="S8" s="62">
        <f ca="1">AVERAGE(OFFSET($R$3,0,0,'Données projet'!$E$9+1,1))-AVERAGE(OFFSET($H$3,0,0,'Données projet'!$E$9+1,1))</f>
        <v>247.43119043285299</v>
      </c>
      <c r="T8" s="62">
        <f t="shared" si="34"/>
        <v>259.17173720302333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>
        <f>VLOOKUP(A8,'Données projet'!$A$61:$I$81,2,0)</f>
        <v>41</v>
      </c>
      <c r="AG8" s="13">
        <f>VLOOKUP(A8,'Données projet'!$A$61:$I$81,9,0)</f>
        <v>8.1999999999999993</v>
      </c>
      <c r="AH8" s="13">
        <f t="array" ref="AH8">INDEX(AG:AG,MIN(IF(ISNUMBER(AG8:AG204),ROW(AG8:AG204),"")))</f>
        <v>8.1999999999999993</v>
      </c>
      <c r="AI8" s="14">
        <f>IF('Données projet'!$A$62&gt;35,AI7+AH8-AQ7,IF(A8&lt;'Données projet'!$A$62,$AF$205^A8,IF(A8='Données projet'!$A$62,'Données projet'!$B$62,AI7+AH8-AQ7)))</f>
        <v>41</v>
      </c>
      <c r="AJ8" s="14">
        <f>AI8*VLOOKUP('Données projet'!$B$10,Paramètres!$A$1:$I$89,3,0)*VLOOKUP('Données projet'!$B$10,Paramètres!$A$1:$I$89,5,0)</f>
        <v>37.096799999999995</v>
      </c>
      <c r="AK8" s="14">
        <f t="shared" si="35"/>
        <v>11.225811641270189</v>
      </c>
      <c r="AL8" s="22">
        <f t="shared" si="4"/>
        <v>84.161881941878903</v>
      </c>
      <c r="AM8" s="62">
        <f t="shared" si="5"/>
        <v>346.93965971965667</v>
      </c>
      <c r="AN8" s="62">
        <f ca="1">AVERAGE(OFFSET($AM$3,0,0,'Données projet'!$E$10+1,1))-AVERAGE(OFFSET($H$3,0,0,'Données projet'!$E$10+1,1))</f>
        <v>390.31064709452596</v>
      </c>
      <c r="AO8" s="62">
        <f t="shared" si="36"/>
        <v>550.3694123334991</v>
      </c>
      <c r="AP8" s="16">
        <f>IF(ISNA(VLOOKUP(A8,'Données projet'!$A$61:$I$81,3,0)),0,VLOOKUP(A8,'Données projet'!$A$61:$I$81,3,0))</f>
        <v>1</v>
      </c>
      <c r="AQ8" s="16">
        <f>IF(ISNA(VLOOKUP(A8,'Données projet'!$A$61:$I$81,4,0)),0,VLOOKUP(A8,'Données projet'!$A$61:$I$81,4,0))</f>
        <v>8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7.1333333333333337</v>
      </c>
      <c r="BD8" s="13">
        <f>IF('Données projet'!$A$88&gt;35,BD7+BC8-BL7,IF(A8&lt;'Données projet'!$A$88,$BA$205^A8,IF(A8='Données projet'!$A$88,'Données projet'!$B$88,BD7+BC8-BL7)))</f>
        <v>4.7474593985233984</v>
      </c>
      <c r="BE8" s="14">
        <f>BD8*VLOOKUP('Données projet'!$B$11,Paramètres!$A$1:$I$89,3,0)*VLOOKUP('Données projet'!$B$11,Paramètres!$A$1:$I$89,5,0)</f>
        <v>4.1473805305500413</v>
      </c>
      <c r="BF8" s="14">
        <f t="shared" si="37"/>
        <v>1.6196346870133109</v>
      </c>
      <c r="BG8" s="22">
        <f t="shared" si="7"/>
        <v>10.044218170589504</v>
      </c>
      <c r="BH8" s="62">
        <f t="shared" si="8"/>
        <v>272.82199594836726</v>
      </c>
      <c r="BI8" s="62">
        <f ca="1">AVERAGE(OFFSET($BH$3,0,0,'Données projet'!$E$11+1,1))-AVERAGE(OFFSET($H$3,0,0,'Données projet'!$E$11+1,1))</f>
        <v>247.50494436936356</v>
      </c>
      <c r="BJ8" s="62">
        <f t="shared" si="38"/>
        <v>364.23031909369558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1.1000000000000001</v>
      </c>
      <c r="N9" s="14">
        <f>IF('Données projet'!$A$36&gt;35,N8+M9-V8,IF(A9&lt;'Données projet'!$A$36,$K$205^A9,IF(A9='Données projet'!$A$36,'Données projet'!$B$36,N8+M9-V8)))</f>
        <v>4.2153691330919028</v>
      </c>
      <c r="O9" s="14">
        <f>N9*VLOOKUP('Données projet'!$B$9,Paramètres!$A$1:$I$89,3,0)*VLOOKUP('Données projet'!$B$9,Paramètres!$A$1:$I$89,5,0)</f>
        <v>3.0907086483829831</v>
      </c>
      <c r="P9" s="14">
        <f t="shared" si="33"/>
        <v>1.2490141923201104</v>
      </c>
      <c r="Q9" s="22">
        <f t="shared" si="2"/>
        <v>7.5583506142245538</v>
      </c>
      <c r="R9" s="62">
        <f t="shared" si="0"/>
        <v>271.55835061422454</v>
      </c>
      <c r="S9" s="62">
        <f ca="1">AVERAGE(OFFSET($R$3,0,0,'Données projet'!$E$9+1,1))-AVERAGE(OFFSET($H$3,0,0,'Données projet'!$E$9+1,1))</f>
        <v>247.43119043285299</v>
      </c>
      <c r="T9" s="62">
        <f t="shared" si="34"/>
        <v>259.17173720302333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17.600000000000001</v>
      </c>
      <c r="AI9" s="14">
        <f>IF('Données projet'!$A$62&gt;35,AI8+AH9-AQ8,IF(A9&lt;'Données projet'!$A$62,$AF$205^A9,IF(A9='Données projet'!$A$62,'Données projet'!$B$62,AI8+AH9-AQ8)))</f>
        <v>50.6</v>
      </c>
      <c r="AJ9" s="14">
        <f>AI9*VLOOKUP('Données projet'!$B$10,Paramètres!$A$1:$I$89,3,0)*VLOOKUP('Données projet'!$B$10,Paramètres!$A$1:$I$89,5,0)</f>
        <v>45.782879999999999</v>
      </c>
      <c r="AK9" s="14">
        <f t="shared" si="35"/>
        <v>13.519148289060759</v>
      </c>
      <c r="AL9" s="22">
        <f t="shared" si="4"/>
        <v>103.28436593678082</v>
      </c>
      <c r="AM9" s="62">
        <f t="shared" si="5"/>
        <v>367.28436593678083</v>
      </c>
      <c r="AN9" s="62">
        <f ca="1">AVERAGE(OFFSET($AM$3,0,0,'Données projet'!$E$10+1,1))-AVERAGE(OFFSET($H$3,0,0,'Données projet'!$E$10+1,1))</f>
        <v>390.31064709452596</v>
      </c>
      <c r="AO9" s="62">
        <f t="shared" si="36"/>
        <v>550.3694123334991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7.1333333333333337</v>
      </c>
      <c r="BD9" s="13">
        <f>IF('Données projet'!$A$88&gt;35,BD8+BC9-BL8,IF(A9&lt;'Données projet'!$A$88,$BA$205^A9,IF(A9='Données projet'!$A$88,'Données projet'!$B$88,BD8+BC9-BL8)))</f>
        <v>6.4826639792067677</v>
      </c>
      <c r="BE9" s="14">
        <f>BD9*VLOOKUP('Données projet'!$B$11,Paramètres!$A$1:$I$89,3,0)*VLOOKUP('Données projet'!$B$11,Paramètres!$A$1:$I$89,5,0)</f>
        <v>5.6632552522350332</v>
      </c>
      <c r="BF9" s="14">
        <f t="shared" si="37"/>
        <v>2.1328548607386395</v>
      </c>
      <c r="BG9" s="22">
        <f t="shared" si="7"/>
        <v>13.578225113429147</v>
      </c>
      <c r="BH9" s="62">
        <f t="shared" si="8"/>
        <v>277.57822511342914</v>
      </c>
      <c r="BI9" s="62">
        <f ca="1">AVERAGE(OFFSET($BH$3,0,0,'Données projet'!$E$11+1,1))-AVERAGE(OFFSET($H$3,0,0,'Données projet'!$E$11+1,1))</f>
        <v>247.50494436936356</v>
      </c>
      <c r="BJ9" s="62">
        <f t="shared" si="38"/>
        <v>364.23031909369558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1.1000000000000001</v>
      </c>
      <c r="N10" s="14">
        <f>IF('Données projet'!$A$36&gt;35,N9+M10-V9,IF(A10&lt;'Données projet'!$A$36,$K$205^A10,IF(A10='Données projet'!$A$36,'Données projet'!$B$36,N9+M10-V9)))</f>
        <v>5.3576566694841175</v>
      </c>
      <c r="O10" s="14">
        <f>N10*VLOOKUP('Données projet'!$B$9,Paramètres!$A$1:$I$89,3,0)*VLOOKUP('Données projet'!$B$9,Paramètres!$A$1:$I$89,5,0)</f>
        <v>3.9282338700657551</v>
      </c>
      <c r="P10" s="14">
        <f t="shared" si="33"/>
        <v>1.5437779404847436</v>
      </c>
      <c r="Q10" s="22">
        <f t="shared" si="2"/>
        <v>9.5304205700421178</v>
      </c>
      <c r="R10" s="62">
        <f t="shared" si="0"/>
        <v>274.75264279226434</v>
      </c>
      <c r="S10" s="62">
        <f ca="1">AVERAGE(OFFSET($R$3,0,0,'Données projet'!$E$9+1,1))-AVERAGE(OFFSET($H$3,0,0,'Données projet'!$E$9+1,1))</f>
        <v>247.43119043285299</v>
      </c>
      <c r="T10" s="62">
        <f t="shared" si="34"/>
        <v>259.17173720302333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17.600000000000001</v>
      </c>
      <c r="AI10" s="14">
        <f>IF('Données projet'!$A$62&gt;35,AI9+AH10-AQ9,IF(A10&lt;'Données projet'!$A$62,$AF$205^A10,IF(A10='Données projet'!$A$62,'Données projet'!$B$62,AI9+AH10-AQ9)))</f>
        <v>68.2</v>
      </c>
      <c r="AJ10" s="14">
        <f>AI10*VLOOKUP('Données projet'!$B$10,Paramètres!$A$1:$I$89,3,0)*VLOOKUP('Données projet'!$B$10,Paramètres!$A$1:$I$89,5,0)</f>
        <v>61.707360000000001</v>
      </c>
      <c r="AK10" s="14">
        <f t="shared" si="35"/>
        <v>17.599235734890414</v>
      </c>
      <c r="AL10" s="22">
        <f t="shared" si="4"/>
        <v>138.12565423826746</v>
      </c>
      <c r="AM10" s="62">
        <f t="shared" si="5"/>
        <v>403.34787646048972</v>
      </c>
      <c r="AN10" s="62">
        <f ca="1">AVERAGE(OFFSET($AM$3,0,0,'Données projet'!$E$10+1,1))-AVERAGE(OFFSET($H$3,0,0,'Données projet'!$E$10+1,1))</f>
        <v>390.31064709452596</v>
      </c>
      <c r="AO10" s="62">
        <f t="shared" si="36"/>
        <v>550.3694123334991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7.1333333333333337</v>
      </c>
      <c r="BD10" s="13">
        <f>IF('Données projet'!$A$88&gt;35,BD9+BC10-BL9,IF(A10&lt;'Données projet'!$A$88,$BA$205^A10,IF(A10='Données projet'!$A$88,'Données projet'!$B$88,BD9+BC10-BL9)))</f>
        <v>8.8520888204701524</v>
      </c>
      <c r="BE10" s="14">
        <f>BD10*VLOOKUP('Données projet'!$B$11,Paramètres!$A$1:$I$89,3,0)*VLOOKUP('Données projet'!$B$11,Paramètres!$A$1:$I$89,5,0)</f>
        <v>7.7331847935627263</v>
      </c>
      <c r="BF10" s="14">
        <f t="shared" si="37"/>
        <v>2.8087011802427866</v>
      </c>
      <c r="BG10" s="22">
        <f t="shared" si="7"/>
        <v>18.360451404377937</v>
      </c>
      <c r="BH10" s="62">
        <f t="shared" si="8"/>
        <v>283.58267362660018</v>
      </c>
      <c r="BI10" s="62">
        <f ca="1">AVERAGE(OFFSET($BH$3,0,0,'Données projet'!$E$11+1,1))-AVERAGE(OFFSET($H$3,0,0,'Données projet'!$E$11+1,1))</f>
        <v>247.50494436936356</v>
      </c>
      <c r="BJ10" s="62">
        <f t="shared" si="38"/>
        <v>364.23031909369558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1.1000000000000001</v>
      </c>
      <c r="N11" s="14">
        <f>IF('Données projet'!$A$36&gt;35,N10+M11-V10,IF(A11&lt;'Données projet'!$A$36,$K$205^A11,IF(A11='Données projet'!$A$36,'Données projet'!$B$36,N10+M11-V10)))</f>
        <v>6.8094831275223076</v>
      </c>
      <c r="O11" s="14">
        <f>N11*VLOOKUP('Données projet'!$B$9,Paramètres!$A$1:$I$89,3,0)*VLOOKUP('Données projet'!$B$9,Paramètres!$A$1:$I$89,5,0)</f>
        <v>4.9927130290993551</v>
      </c>
      <c r="P11" s="14">
        <f t="shared" si="33"/>
        <v>1.9081050833380053</v>
      </c>
      <c r="Q11" s="22">
        <f t="shared" si="2"/>
        <v>12.018924879161736</v>
      </c>
      <c r="R11" s="62">
        <f t="shared" si="0"/>
        <v>278.46336932360617</v>
      </c>
      <c r="S11" s="62">
        <f ca="1">AVERAGE(OFFSET($R$3,0,0,'Données projet'!$E$9+1,1))-AVERAGE(OFFSET($H$3,0,0,'Données projet'!$E$9+1,1))</f>
        <v>247.43119043285299</v>
      </c>
      <c r="T11" s="62">
        <f t="shared" si="34"/>
        <v>259.17173720302333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17.600000000000001</v>
      </c>
      <c r="AI11" s="14">
        <f>IF('Données projet'!$A$62&gt;35,AI10+AH11-AQ10,IF(A11&lt;'Données projet'!$A$62,$AF$205^A11,IF(A11='Données projet'!$A$62,'Données projet'!$B$62,AI10+AH11-AQ10)))</f>
        <v>85.800000000000011</v>
      </c>
      <c r="AJ11" s="14">
        <f>AI11*VLOOKUP('Données projet'!$B$10,Paramètres!$A$1:$I$89,3,0)*VLOOKUP('Données projet'!$B$10,Paramètres!$A$1:$I$89,5,0)</f>
        <v>77.631840000000011</v>
      </c>
      <c r="AK11" s="14">
        <f t="shared" si="35"/>
        <v>21.557147963295233</v>
      </c>
      <c r="AL11" s="22">
        <f t="shared" si="4"/>
        <v>172.75415403607255</v>
      </c>
      <c r="AM11" s="62">
        <f t="shared" si="5"/>
        <v>439.19859848051703</v>
      </c>
      <c r="AN11" s="62">
        <f ca="1">AVERAGE(OFFSET($AM$3,0,0,'Données projet'!$E$10+1,1))-AVERAGE(OFFSET($H$3,0,0,'Données projet'!$E$10+1,1))</f>
        <v>390.31064709452596</v>
      </c>
      <c r="AO11" s="62">
        <f t="shared" si="36"/>
        <v>550.3694123334991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7.1333333333333337</v>
      </c>
      <c r="BD11" s="13">
        <f>IF('Données projet'!$A$88&gt;35,BD10+BC11-BL10,IF(A11&lt;'Données projet'!$A$88,$BA$205^A11,IF(A11='Données projet'!$A$88,'Données projet'!$B$88,BD10+BC11-BL10)))</f>
        <v>12.087542519068045</v>
      </c>
      <c r="BE11" s="14">
        <f>BD11*VLOOKUP('Données projet'!$B$11,Paramètres!$A$1:$I$89,3,0)*VLOOKUP('Données projet'!$B$11,Paramètres!$A$1:$I$89,5,0)</f>
        <v>10.559677144657845</v>
      </c>
      <c r="BF11" s="14">
        <f t="shared" si="37"/>
        <v>3.6987056480557761</v>
      </c>
      <c r="BG11" s="22">
        <f t="shared" si="7"/>
        <v>24.83335003064289</v>
      </c>
      <c r="BH11" s="62">
        <f t="shared" si="8"/>
        <v>291.27779447508738</v>
      </c>
      <c r="BI11" s="62">
        <f ca="1">AVERAGE(OFFSET($BH$3,0,0,'Données projet'!$E$11+1,1))-AVERAGE(OFFSET($H$3,0,0,'Données projet'!$E$11+1,1))</f>
        <v>247.50494436936356</v>
      </c>
      <c r="BJ11" s="62">
        <f t="shared" si="38"/>
        <v>364.23031909369558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1.1000000000000001</v>
      </c>
      <c r="N12" s="14">
        <f>IF('Données projet'!$A$36&gt;35,N11+M12-V11,IF(A12&lt;'Données projet'!$A$36,$K$205^A12,IF(A12='Données projet'!$A$36,'Données projet'!$B$36,N11+M12-V11)))</f>
        <v>8.6547278641645029</v>
      </c>
      <c r="O12" s="14">
        <f>N12*VLOOKUP('Données projet'!$B$9,Paramètres!$A$1:$I$89,3,0)*VLOOKUP('Données projet'!$B$9,Paramètres!$A$1:$I$89,5,0)</f>
        <v>6.3456464700054127</v>
      </c>
      <c r="P12" s="14">
        <f t="shared" si="33"/>
        <v>2.3584123814576028</v>
      </c>
      <c r="Q12" s="22">
        <f t="shared" si="2"/>
        <v>15.159569166298086</v>
      </c>
      <c r="R12" s="62">
        <f t="shared" si="0"/>
        <v>282.82623583296476</v>
      </c>
      <c r="S12" s="62">
        <f ca="1">AVERAGE(OFFSET($R$3,0,0,'Données projet'!$E$9+1,1))-AVERAGE(OFFSET($H$3,0,0,'Données projet'!$E$9+1,1))</f>
        <v>247.43119043285299</v>
      </c>
      <c r="T12" s="62">
        <f t="shared" si="34"/>
        <v>259.17173720302333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17.600000000000001</v>
      </c>
      <c r="AI12" s="14">
        <f>IF('Données projet'!$A$62&gt;35,AI11+AH12-AQ11,IF(A12&lt;'Données projet'!$A$62,$AF$205^A12,IF(A12='Données projet'!$A$62,'Données projet'!$B$62,AI11+AH12-AQ11)))</f>
        <v>103.4</v>
      </c>
      <c r="AJ12" s="14">
        <f>AI12*VLOOKUP('Données projet'!$B$10,Paramètres!$A$1:$I$89,3,0)*VLOOKUP('Données projet'!$B$10,Paramètres!$A$1:$I$89,5,0)</f>
        <v>93.556319999999999</v>
      </c>
      <c r="AK12" s="14">
        <f t="shared" si="35"/>
        <v>25.420979659258073</v>
      </c>
      <c r="AL12" s="22">
        <f t="shared" si="4"/>
        <v>207.21879690654114</v>
      </c>
      <c r="AM12" s="62">
        <f t="shared" si="5"/>
        <v>474.88546357320786</v>
      </c>
      <c r="AN12" s="62">
        <f ca="1">AVERAGE(OFFSET($AM$3,0,0,'Données projet'!$E$10+1,1))-AVERAGE(OFFSET($H$3,0,0,'Données projet'!$E$10+1,1))</f>
        <v>390.31064709452596</v>
      </c>
      <c r="AO12" s="62">
        <f t="shared" si="36"/>
        <v>550.3694123334991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7.1333333333333337</v>
      </c>
      <c r="BD12" s="13">
        <f>IF('Données projet'!$A$88&gt;35,BD11+BC12-BL11,IF(A12&lt;'Données projet'!$A$88,$BA$205^A12,IF(A12='Données projet'!$A$88,'Données projet'!$B$88,BD11+BC12-BL11)))</f>
        <v>16.505560112818404</v>
      </c>
      <c r="BE12" s="14">
        <f>BD12*VLOOKUP('Données projet'!$B$11,Paramètres!$A$1:$I$89,3,0)*VLOOKUP('Données projet'!$B$11,Paramètres!$A$1:$I$89,5,0)</f>
        <v>14.419257314558161</v>
      </c>
      <c r="BF12" s="14">
        <f t="shared" si="37"/>
        <v>4.870729420129039</v>
      </c>
      <c r="BG12" s="22">
        <f t="shared" si="7"/>
        <v>33.596726896246878</v>
      </c>
      <c r="BH12" s="62">
        <f t="shared" si="8"/>
        <v>301.26339356291356</v>
      </c>
      <c r="BI12" s="62">
        <f ca="1">AVERAGE(OFFSET($BH$3,0,0,'Données projet'!$E$11+1,1))-AVERAGE(OFFSET($H$3,0,0,'Données projet'!$E$11+1,1))</f>
        <v>247.50494436936356</v>
      </c>
      <c r="BJ12" s="62">
        <f t="shared" si="38"/>
        <v>364.23031909369558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11</v>
      </c>
      <c r="L13" s="13">
        <f>VLOOKUP(A13,'Données projet'!$A$35:$I$55,9,0)</f>
        <v>1.1000000000000001</v>
      </c>
      <c r="M13" s="13">
        <f t="array" ref="M13">INDEX(L:L,MIN(IF(ISNUMBER(L13:L209),ROW(L13:L209),"")))</f>
        <v>1.1000000000000001</v>
      </c>
      <c r="N13" s="14">
        <f>IF('Données projet'!$A$36&gt;35,N12+M13-V12,IF(A13&lt;'Données projet'!$A$36,$K$205^A13,IF(A13='Données projet'!$A$36,'Données projet'!$B$36,N12+M13-V12)))</f>
        <v>11</v>
      </c>
      <c r="O13" s="14">
        <f>N13*VLOOKUP('Données projet'!$B$9,Paramètres!$A$1:$I$89,3,0)*VLOOKUP('Données projet'!$B$9,Paramètres!$A$1:$I$89,5,0)</f>
        <v>8.0652000000000008</v>
      </c>
      <c r="P13" s="14">
        <f t="shared" si="33"/>
        <v>2.9149909035839161</v>
      </c>
      <c r="Q13" s="22">
        <f t="shared" si="2"/>
        <v>19.123832490408656</v>
      </c>
      <c r="R13" s="62">
        <f t="shared" si="0"/>
        <v>288.01272137929749</v>
      </c>
      <c r="S13" s="62">
        <f ca="1">AVERAGE(OFFSET($R$3,0,0,'Données projet'!$E$9+1,1))-AVERAGE(OFFSET($H$3,0,0,'Données projet'!$E$9+1,1))</f>
        <v>247.43119043285299</v>
      </c>
      <c r="T13" s="62">
        <f t="shared" si="34"/>
        <v>259.17173720302333</v>
      </c>
      <c r="U13" s="16">
        <f>IF(ISNA(VLOOKUP(A13,'Données projet'!$A$35:$I$55,3,0)),0,VLOOKUP(A13,'Données projet'!$A$35:$I$55,3,0))</f>
        <v>1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121</v>
      </c>
      <c r="AG13" s="13">
        <f>VLOOKUP(A13,'Données projet'!$A$61:$I$81,9,0)</f>
        <v>17.600000000000001</v>
      </c>
      <c r="AH13" s="13">
        <f t="array" ref="AH13">INDEX(AG:AG,MIN(IF(ISNUMBER(AG13:AG209),ROW(AG13:AG209),"")))</f>
        <v>17.600000000000001</v>
      </c>
      <c r="AI13" s="14">
        <f>IF('Données projet'!$A$62&gt;35,AI12+AH13-AQ12,IF(A13&lt;'Données projet'!$A$62,$AF$205^A13,IF(A13='Données projet'!$A$62,'Données projet'!$B$62,AI12+AH13-AQ12)))</f>
        <v>121</v>
      </c>
      <c r="AJ13" s="14">
        <f>AI13*VLOOKUP('Données projet'!$B$10,Paramètres!$A$1:$I$89,3,0)*VLOOKUP('Données projet'!$B$10,Paramètres!$A$1:$I$89,5,0)</f>
        <v>109.48079999999999</v>
      </c>
      <c r="AK13" s="14">
        <f t="shared" si="35"/>
        <v>29.208623339903898</v>
      </c>
      <c r="AL13" s="22">
        <f t="shared" si="4"/>
        <v>241.5507456503326</v>
      </c>
      <c r="AM13" s="62">
        <f t="shared" si="5"/>
        <v>510.43963453922146</v>
      </c>
      <c r="AN13" s="62">
        <f ca="1">AVERAGE(OFFSET($AM$3,0,0,'Données projet'!$E$10+1,1))-AVERAGE(OFFSET($H$3,0,0,'Données projet'!$E$10+1,1))</f>
        <v>390.31064709452596</v>
      </c>
      <c r="AO13" s="62">
        <f t="shared" si="36"/>
        <v>550.3694123334991</v>
      </c>
      <c r="AP13" s="16">
        <f>IF(ISNA(VLOOKUP(A13,'Données projet'!$A$61:$I$81,3,0)),0,VLOOKUP(A13,'Données projet'!$A$61:$I$81,3,0))</f>
        <v>2</v>
      </c>
      <c r="AQ13" s="16">
        <f>IF(ISNA(VLOOKUP(A13,'Données projet'!$A$61:$I$81,4,0)),0,VLOOKUP(A13,'Données projet'!$A$61:$I$81,4,0))</f>
        <v>37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7.1333333333333337</v>
      </c>
      <c r="BD13" s="13">
        <f>IF('Données projet'!$A$88&gt;35,BD12+BC13-BL12,IF(A13&lt;'Données projet'!$A$88,$BA$205^A13,IF(A13='Données projet'!$A$88,'Données projet'!$B$88,BD12+BC13-BL12)))</f>
        <v>22.538370740628146</v>
      </c>
      <c r="BE13" s="14">
        <f>BD13*VLOOKUP('Données projet'!$B$11,Paramètres!$A$1:$I$89,3,0)*VLOOKUP('Données projet'!$B$11,Paramètres!$A$1:$I$89,5,0)</f>
        <v>19.689520679012752</v>
      </c>
      <c r="BF13" s="14">
        <f t="shared" si="37"/>
        <v>6.414137090520053</v>
      </c>
      <c r="BG13" s="22">
        <f t="shared" si="7"/>
        <v>45.463870615269634</v>
      </c>
      <c r="BH13" s="62">
        <f t="shared" si="8"/>
        <v>314.35275950415848</v>
      </c>
      <c r="BI13" s="62">
        <f ca="1">AVERAGE(OFFSET($BH$3,0,0,'Données projet'!$E$11+1,1))-AVERAGE(OFFSET($H$3,0,0,'Données projet'!$E$11+1,1))</f>
        <v>247.50494436936356</v>
      </c>
      <c r="BJ13" s="62">
        <f t="shared" si="38"/>
        <v>364.23031909369558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10.8</v>
      </c>
      <c r="N14" s="14">
        <f>IF('Données projet'!$A$36&gt;35,N13+M14-V13,IF(A14&lt;'Données projet'!$A$36,$K$205^A14,IF(A14='Données projet'!$A$36,'Données projet'!$B$36,N13+M14-V13)))</f>
        <v>21.8</v>
      </c>
      <c r="O14" s="14">
        <f>N14*VLOOKUP('Données projet'!$B$9,Paramètres!$A$1:$I$89,3,0)*VLOOKUP('Données projet'!$B$9,Paramètres!$A$1:$I$89,5,0)</f>
        <v>15.983760000000002</v>
      </c>
      <c r="P14" s="14">
        <f t="shared" si="33"/>
        <v>5.3348570279475842</v>
      </c>
      <c r="Q14" s="22">
        <f t="shared" si="2"/>
        <v>37.129924657008708</v>
      </c>
      <c r="R14" s="62">
        <f t="shared" si="0"/>
        <v>307.24103576811984</v>
      </c>
      <c r="S14" s="62">
        <f ca="1">AVERAGE(OFFSET($R$3,0,0,'Données projet'!$E$9+1,1))-AVERAGE(OFFSET($H$3,0,0,'Données projet'!$E$9+1,1))</f>
        <v>247.43119043285299</v>
      </c>
      <c r="T14" s="62">
        <f t="shared" si="34"/>
        <v>259.17173720302333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17</v>
      </c>
      <c r="AI14" s="14">
        <f>IF('Données projet'!$A$62&gt;35,AI13+AH14-AQ13,IF(A14&lt;'Données projet'!$A$62,$AF$205^A14,IF(A14='Données projet'!$A$62,'Données projet'!$B$62,AI13+AH14-AQ13)))</f>
        <v>101</v>
      </c>
      <c r="AJ14" s="14">
        <f>AI14*VLOOKUP('Données projet'!$B$10,Paramètres!$A$1:$I$89,3,0)*VLOOKUP('Données projet'!$B$10,Paramètres!$A$1:$I$89,5,0)</f>
        <v>91.384799999999998</v>
      </c>
      <c r="AK14" s="14">
        <f t="shared" si="35"/>
        <v>24.898908025894642</v>
      </c>
      <c r="AL14" s="22">
        <f t="shared" si="4"/>
        <v>202.52745814509981</v>
      </c>
      <c r="AM14" s="62">
        <f t="shared" si="5"/>
        <v>472.63856925621099</v>
      </c>
      <c r="AN14" s="62">
        <f ca="1">AVERAGE(OFFSET($AM$3,0,0,'Données projet'!$E$10+1,1))-AVERAGE(OFFSET($H$3,0,0,'Données projet'!$E$10+1,1))</f>
        <v>390.31064709452596</v>
      </c>
      <c r="AO14" s="62">
        <f t="shared" si="36"/>
        <v>550.3694123334991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7.1333333333333337</v>
      </c>
      <c r="BD14" s="13">
        <f>IF('Données projet'!$A$88&gt;35,BD13+BC14-BL13,IF(A14&lt;'Données projet'!$A$88,$BA$205^A14,IF(A14='Données projet'!$A$88,'Données projet'!$B$88,BD13+BC14-BL13)))</f>
        <v>30.776184035554262</v>
      </c>
      <c r="BE14" s="14">
        <f>BD14*VLOOKUP('Données projet'!$B$11,Paramètres!$A$1:$I$89,3,0)*VLOOKUP('Données projet'!$B$11,Paramètres!$A$1:$I$89,5,0)</f>
        <v>26.886074373460207</v>
      </c>
      <c r="BF14" s="14">
        <f t="shared" si="37"/>
        <v>8.4466105725279856</v>
      </c>
      <c r="BG14" s="22">
        <f t="shared" si="7"/>
        <v>61.537759614262761</v>
      </c>
      <c r="BH14" s="62">
        <f t="shared" si="8"/>
        <v>331.64887072537391</v>
      </c>
      <c r="BI14" s="62">
        <f ca="1">AVERAGE(OFFSET($BH$3,0,0,'Données projet'!$E$11+1,1))-AVERAGE(OFFSET($H$3,0,0,'Données projet'!$E$11+1,1))</f>
        <v>247.50494436936356</v>
      </c>
      <c r="BJ14" s="62">
        <f t="shared" si="38"/>
        <v>364.23031909369558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10.8</v>
      </c>
      <c r="N15" s="14">
        <f>IF('Données projet'!$A$36&gt;35,N14+M15-V14,IF(A15&lt;'Données projet'!$A$36,$K$205^A15,IF(A15='Données projet'!$A$36,'Données projet'!$B$36,N14+M15-V14)))</f>
        <v>32.6</v>
      </c>
      <c r="O15" s="14">
        <f>N15*VLOOKUP('Données projet'!$B$9,Paramètres!$A$1:$I$89,3,0)*VLOOKUP('Données projet'!$B$9,Paramètres!$A$1:$I$89,5,0)</f>
        <v>23.90232</v>
      </c>
      <c r="P15" s="14">
        <f t="shared" si="33"/>
        <v>7.6127522913266521</v>
      </c>
      <c r="Q15" s="22">
        <f t="shared" si="2"/>
        <v>54.88875090739392</v>
      </c>
      <c r="R15" s="62">
        <f t="shared" si="0"/>
        <v>326.22208424072721</v>
      </c>
      <c r="S15" s="62">
        <f ca="1">AVERAGE(OFFSET($R$3,0,0,'Données projet'!$E$9+1,1))-AVERAGE(OFFSET($H$3,0,0,'Données projet'!$E$9+1,1))</f>
        <v>247.43119043285299</v>
      </c>
      <c r="T15" s="62">
        <f t="shared" si="34"/>
        <v>259.17173720302333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17</v>
      </c>
      <c r="AI15" s="14">
        <f>IF('Données projet'!$A$62&gt;35,AI14+AH15-AQ14,IF(A15&lt;'Données projet'!$A$62,$AF$205^A15,IF(A15='Données projet'!$A$62,'Données projet'!$B$62,AI14+AH15-AQ14)))</f>
        <v>118</v>
      </c>
      <c r="AJ15" s="14">
        <f>AI15*VLOOKUP('Données projet'!$B$10,Paramètres!$A$1:$I$89,3,0)*VLOOKUP('Données projet'!$B$10,Paramètres!$A$1:$I$89,5,0)</f>
        <v>106.7664</v>
      </c>
      <c r="AK15" s="14">
        <f t="shared" si="35"/>
        <v>28.5678052620942</v>
      </c>
      <c r="AL15" s="22">
        <f t="shared" si="4"/>
        <v>235.70707416481403</v>
      </c>
      <c r="AM15" s="62">
        <f t="shared" si="5"/>
        <v>507.04040749814737</v>
      </c>
      <c r="AN15" s="62">
        <f ca="1">AVERAGE(OFFSET($AM$3,0,0,'Données projet'!$E$10+1,1))-AVERAGE(OFFSET($H$3,0,0,'Données projet'!$E$10+1,1))</f>
        <v>390.31064709452596</v>
      </c>
      <c r="AO15" s="62">
        <f t="shared" si="36"/>
        <v>550.3694123334991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7.1333333333333337</v>
      </c>
      <c r="BD15" s="13">
        <f>IF('Données projet'!$A$88&gt;35,BD14+BC15-BL14,IF(A15&lt;'Données projet'!$A$88,$BA$205^A15,IF(A15='Données projet'!$A$88,'Données projet'!$B$88,BD14+BC15-BL14)))</f>
        <v>42.024932267304926</v>
      </c>
      <c r="BE15" s="14">
        <f>BD15*VLOOKUP('Données projet'!$B$11,Paramètres!$A$1:$I$89,3,0)*VLOOKUP('Données projet'!$B$11,Paramètres!$A$1:$I$89,5,0)</f>
        <v>36.71298082871759</v>
      </c>
      <c r="BF15" s="14">
        <f t="shared" si="37"/>
        <v>11.123122121818724</v>
      </c>
      <c r="BG15" s="22">
        <f t="shared" si="7"/>
        <v>83.314545972184078</v>
      </c>
      <c r="BH15" s="62">
        <f t="shared" si="8"/>
        <v>354.64787930551739</v>
      </c>
      <c r="BI15" s="62">
        <f ca="1">AVERAGE(OFFSET($BH$3,0,0,'Données projet'!$E$11+1,1))-AVERAGE(OFFSET($H$3,0,0,'Données projet'!$E$11+1,1))</f>
        <v>247.50494436936356</v>
      </c>
      <c r="BJ15" s="62">
        <f t="shared" si="38"/>
        <v>364.23031909369558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10.8</v>
      </c>
      <c r="N16" s="14">
        <f>IF('Données projet'!$A$36&gt;35,N15+M16-V15,IF(A16&lt;'Données projet'!$A$36,$K$205^A16,IF(A16='Données projet'!$A$36,'Données projet'!$B$36,N15+M16-V15)))</f>
        <v>43.400000000000006</v>
      </c>
      <c r="O16" s="14">
        <f>N16*VLOOKUP('Données projet'!$B$9,Paramètres!$A$1:$I$89,3,0)*VLOOKUP('Données projet'!$B$9,Paramètres!$A$1:$I$89,5,0)</f>
        <v>31.820880000000006</v>
      </c>
      <c r="P16" s="14">
        <f t="shared" si="33"/>
        <v>9.8027641140385384</v>
      </c>
      <c r="Q16" s="22">
        <f t="shared" si="2"/>
        <v>72.494513498617124</v>
      </c>
      <c r="R16" s="62">
        <f t="shared" si="0"/>
        <v>345.0500690541727</v>
      </c>
      <c r="S16" s="62">
        <f ca="1">AVERAGE(OFFSET($R$3,0,0,'Données projet'!$E$9+1,1))-AVERAGE(OFFSET($H$3,0,0,'Données projet'!$E$9+1,1))</f>
        <v>247.43119043285299</v>
      </c>
      <c r="T16" s="62">
        <f t="shared" si="34"/>
        <v>259.17173720302333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17</v>
      </c>
      <c r="AI16" s="14">
        <f>IF('Données projet'!$A$62&gt;35,AI15+AH16-AQ15,IF(A16&lt;'Données projet'!$A$62,$AF$205^A16,IF(A16='Données projet'!$A$62,'Données projet'!$B$62,AI15+AH16-AQ15)))</f>
        <v>135</v>
      </c>
      <c r="AJ16" s="14">
        <f>AI16*VLOOKUP('Données projet'!$B$10,Paramètres!$A$1:$I$89,3,0)*VLOOKUP('Données projet'!$B$10,Paramètres!$A$1:$I$89,5,0)</f>
        <v>122.148</v>
      </c>
      <c r="AK16" s="14">
        <f t="shared" si="35"/>
        <v>32.175466547071615</v>
      </c>
      <c r="AL16" s="22">
        <f t="shared" si="4"/>
        <v>268.78003756948306</v>
      </c>
      <c r="AM16" s="62">
        <f t="shared" si="5"/>
        <v>541.3355931250386</v>
      </c>
      <c r="AN16" s="62">
        <f ca="1">AVERAGE(OFFSET($AM$3,0,0,'Données projet'!$E$10+1,1))-AVERAGE(OFFSET($H$3,0,0,'Données projet'!$E$10+1,1))</f>
        <v>390.31064709452596</v>
      </c>
      <c r="AO16" s="62">
        <f t="shared" si="36"/>
        <v>550.3694123334991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7.1333333333333337</v>
      </c>
      <c r="BD16" s="13">
        <f>IF('Données projet'!$A$88&gt;35,BD15+BC16-BL15,IF(A16&lt;'Données projet'!$A$88,$BA$205^A16,IF(A16='Données projet'!$A$88,'Données projet'!$B$88,BD15+BC16-BL15)))</f>
        <v>57.385117337200782</v>
      </c>
      <c r="BE16" s="14">
        <f>BD16*VLOOKUP('Données projet'!$B$11,Paramètres!$A$1:$I$89,3,0)*VLOOKUP('Données projet'!$B$11,Paramètres!$A$1:$I$89,5,0)</f>
        <v>50.131638505778611</v>
      </c>
      <c r="BF16" s="14">
        <f t="shared" si="37"/>
        <v>14.647750677567194</v>
      </c>
      <c r="BG16" s="22">
        <f t="shared" si="7"/>
        <v>112.82410282766058</v>
      </c>
      <c r="BH16" s="62">
        <f t="shared" si="8"/>
        <v>385.37965838321611</v>
      </c>
      <c r="BI16" s="62">
        <f ca="1">AVERAGE(OFFSET($BH$3,0,0,'Données projet'!$E$11+1,1))-AVERAGE(OFFSET($H$3,0,0,'Données projet'!$E$11+1,1))</f>
        <v>247.50494436936356</v>
      </c>
      <c r="BJ16" s="62">
        <f t="shared" si="38"/>
        <v>364.23031909369558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10.8</v>
      </c>
      <c r="N17" s="14">
        <f>IF('Données projet'!$A$36&gt;35,N16+M17-V16,IF(A17&lt;'Données projet'!$A$36,$K$205^A17,IF(A17='Données projet'!$A$36,'Données projet'!$B$36,N16+M17-V16)))</f>
        <v>54.2</v>
      </c>
      <c r="O17" s="14">
        <f>N17*VLOOKUP('Données projet'!$B$9,Paramètres!$A$1:$I$89,3,0)*VLOOKUP('Données projet'!$B$9,Paramètres!$A$1:$I$89,5,0)</f>
        <v>39.739440000000002</v>
      </c>
      <c r="P17" s="14">
        <f t="shared" si="33"/>
        <v>11.929559204083212</v>
      </c>
      <c r="Q17" s="22">
        <f t="shared" si="2"/>
        <v>89.990173613778268</v>
      </c>
      <c r="R17" s="62">
        <f t="shared" si="0"/>
        <v>363.76795139155604</v>
      </c>
      <c r="S17" s="62">
        <f ca="1">AVERAGE(OFFSET($R$3,0,0,'Données projet'!$E$9+1,1))-AVERAGE(OFFSET($H$3,0,0,'Données projet'!$E$9+1,1))</f>
        <v>247.43119043285299</v>
      </c>
      <c r="T17" s="62">
        <f t="shared" si="34"/>
        <v>259.17173720302333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</v>
      </c>
      <c r="AI17" s="14">
        <f>IF('Données projet'!$A$62&gt;35,AI16+AH17-AQ16,IF(A17&lt;'Données projet'!$A$62,$AF$205^A17,IF(A17='Données projet'!$A$62,'Données projet'!$B$62,AI16+AH17-AQ16)))</f>
        <v>152</v>
      </c>
      <c r="AJ17" s="14">
        <f>AI17*VLOOKUP('Données projet'!$B$10,Paramètres!$A$1:$I$89,3,0)*VLOOKUP('Données projet'!$B$10,Paramètres!$A$1:$I$89,5,0)</f>
        <v>137.52959999999999</v>
      </c>
      <c r="AK17" s="14">
        <f t="shared" si="35"/>
        <v>35.730486489800548</v>
      </c>
      <c r="AL17" s="22">
        <f t="shared" si="4"/>
        <v>301.76131730306923</v>
      </c>
      <c r="AM17" s="62">
        <f t="shared" si="5"/>
        <v>575.53909508084701</v>
      </c>
      <c r="AN17" s="62">
        <f ca="1">AVERAGE(OFFSET($AM$3,0,0,'Données projet'!$E$10+1,1))-AVERAGE(OFFSET($H$3,0,0,'Données projet'!$E$10+1,1))</f>
        <v>390.31064709452596</v>
      </c>
      <c r="AO17" s="62">
        <f t="shared" si="36"/>
        <v>550.3694123334991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7.1333333333333337</v>
      </c>
      <c r="BD17" s="13">
        <f>IF('Données projet'!$A$88&gt;35,BD16+BC17-BL16,IF(A17&lt;'Données projet'!$A$88,$BA$205^A17,IF(A17='Données projet'!$A$88,'Données projet'!$B$88,BD16+BC17-BL16)))</f>
        <v>78.35947648549265</v>
      </c>
      <c r="BE17" s="14">
        <f>BD17*VLOOKUP('Données projet'!$B$11,Paramètres!$A$1:$I$89,3,0)*VLOOKUP('Données projet'!$B$11,Paramètres!$A$1:$I$89,5,0)</f>
        <v>68.454838657726384</v>
      </c>
      <c r="BF17" s="14">
        <f t="shared" si="37"/>
        <v>19.289242495261615</v>
      </c>
      <c r="BG17" s="22">
        <f t="shared" si="7"/>
        <v>152.8209413414541</v>
      </c>
      <c r="BH17" s="62">
        <f t="shared" si="8"/>
        <v>426.59871911923187</v>
      </c>
      <c r="BI17" s="62">
        <f ca="1">AVERAGE(OFFSET($BH$3,0,0,'Données projet'!$E$11+1,1))-AVERAGE(OFFSET($H$3,0,0,'Données projet'!$E$11+1,1))</f>
        <v>247.50494436936356</v>
      </c>
      <c r="BJ17" s="62">
        <f t="shared" si="38"/>
        <v>364.23031909369558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65</v>
      </c>
      <c r="L18" s="13">
        <f>VLOOKUP(A18,'Données projet'!$A$35:$I$55,9,0)</f>
        <v>10.8</v>
      </c>
      <c r="M18" s="13">
        <f t="array" ref="M18">INDEX(L:L,MIN(IF(ISNUMBER(L18:L214),ROW(L18:L214),"")))</f>
        <v>10.8</v>
      </c>
      <c r="N18" s="14">
        <f>IF('Données projet'!$A$36&gt;35,N17+M18-V17,IF(A18&lt;'Données projet'!$A$36,$K$205^A18,IF(A18='Données projet'!$A$36,'Données projet'!$B$36,N17+M18-V17)))</f>
        <v>65</v>
      </c>
      <c r="O18" s="14">
        <f>N18*VLOOKUP('Données projet'!$B$9,Paramètres!$A$1:$I$89,3,0)*VLOOKUP('Données projet'!$B$9,Paramètres!$A$1:$I$89,5,0)</f>
        <v>47.657999999999994</v>
      </c>
      <c r="P18" s="14">
        <f t="shared" si="33"/>
        <v>14.007249652087213</v>
      </c>
      <c r="Q18" s="22">
        <f t="shared" si="2"/>
        <v>107.40030981071855</v>
      </c>
      <c r="R18" s="62">
        <f t="shared" si="0"/>
        <v>382.40030981071857</v>
      </c>
      <c r="S18" s="62">
        <f ca="1">AVERAGE(OFFSET($R$3,0,0,'Données projet'!$E$9+1,1))-AVERAGE(OFFSET($H$3,0,0,'Données projet'!$E$9+1,1))</f>
        <v>247.43119043285299</v>
      </c>
      <c r="T18" s="62">
        <f t="shared" si="34"/>
        <v>259.17173720302333</v>
      </c>
      <c r="U18" s="16">
        <f>IF(ISNA(VLOOKUP(A18,'Données projet'!$A$35:$I$55,3,0)),0,VLOOKUP(A18,'Données projet'!$A$35:$I$55,3,0))</f>
        <v>2</v>
      </c>
      <c r="V18" s="16">
        <f>IF(ISNA(VLOOKUP(A18,'Données projet'!$A$35:$I$55,4,0)),0,VLOOKUP(A18,'Données projet'!$A$35:$I$55,4,0))</f>
        <v>32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169</v>
      </c>
      <c r="AG18" s="13">
        <f>VLOOKUP(A18,'Données projet'!$A$61:$I$81,9,0)</f>
        <v>17</v>
      </c>
      <c r="AH18" s="13">
        <f t="array" ref="AH18">INDEX(AG:AG,MIN(IF(ISNUMBER(AG18:AG214),ROW(AG18:AG214),"")))</f>
        <v>17</v>
      </c>
      <c r="AI18" s="14">
        <f>IF('Données projet'!$A$62&gt;35,AI17+AH18-AQ17,IF(A18&lt;'Données projet'!$A$62,$AF$205^A18,IF(A18='Données projet'!$A$62,'Données projet'!$B$62,AI17+AH18-AQ17)))</f>
        <v>169</v>
      </c>
      <c r="AJ18" s="14">
        <f>AI18*VLOOKUP('Données projet'!$B$10,Paramètres!$A$1:$I$89,3,0)*VLOOKUP('Données projet'!$B$10,Paramètres!$A$1:$I$89,5,0)</f>
        <v>152.91120000000001</v>
      </c>
      <c r="AK18" s="14">
        <f t="shared" si="35"/>
        <v>39.239424324197543</v>
      </c>
      <c r="AL18" s="22">
        <f t="shared" si="4"/>
        <v>334.66233736464409</v>
      </c>
      <c r="AM18" s="62">
        <f t="shared" si="5"/>
        <v>609.66233736464415</v>
      </c>
      <c r="AN18" s="62">
        <f ca="1">AVERAGE(OFFSET($AM$3,0,0,'Données projet'!$E$10+1,1))-AVERAGE(OFFSET($H$3,0,0,'Données projet'!$E$10+1,1))</f>
        <v>390.31064709452596</v>
      </c>
      <c r="AO18" s="62">
        <f t="shared" si="36"/>
        <v>550.3694123334991</v>
      </c>
      <c r="AP18" s="16">
        <f>IF(ISNA(VLOOKUP(A18,'Données projet'!$A$61:$I$81,3,0)),0,VLOOKUP(A18,'Données projet'!$A$61:$I$81,3,0))</f>
        <v>3</v>
      </c>
      <c r="AQ18" s="16">
        <f>IF(ISNA(VLOOKUP(A18,'Données projet'!$A$61:$I$81,4,0)),0,VLOOKUP(A18,'Données projet'!$A$61:$I$81,4,0))</f>
        <v>29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107</v>
      </c>
      <c r="BB18" s="13">
        <f>VLOOKUP(A18,'Données projet'!$A$87:$I$107,9,0)</f>
        <v>7.1333333333333337</v>
      </c>
      <c r="BC18" s="13">
        <f t="array" ref="BC18">INDEX(BB:BB,MIN(IF(ISNUMBER(BB18:BB214),ROW(BB18:BB214),"")))</f>
        <v>7.1333333333333337</v>
      </c>
      <c r="BD18" s="13">
        <f>IF('Données projet'!$A$88&gt;35,BD17+BC18-BL17,IF(A18&lt;'Données projet'!$A$88,$BA$205^A18,IF(A18='Données projet'!$A$88,'Données projet'!$B$88,BD17+BC18-BL17)))</f>
        <v>107</v>
      </c>
      <c r="BE18" s="14">
        <f>BD18*VLOOKUP('Données projet'!$B$11,Paramètres!$A$1:$I$89,3,0)*VLOOKUP('Données projet'!$B$11,Paramètres!$A$1:$I$89,5,0)</f>
        <v>93.475200000000015</v>
      </c>
      <c r="BF18" s="14">
        <f t="shared" si="37"/>
        <v>25.401502539965662</v>
      </c>
      <c r="BG18" s="22">
        <f t="shared" si="7"/>
        <v>207.04359025710687</v>
      </c>
      <c r="BH18" s="62">
        <f t="shared" si="8"/>
        <v>482.04359025710687</v>
      </c>
      <c r="BI18" s="62">
        <f ca="1">AVERAGE(OFFSET($BH$3,0,0,'Données projet'!$E$11+1,1))-AVERAGE(OFFSET($H$3,0,0,'Données projet'!$E$11+1,1))</f>
        <v>247.50494436936356</v>
      </c>
      <c r="BJ18" s="62">
        <f t="shared" si="38"/>
        <v>364.23031909369558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34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13.6</v>
      </c>
      <c r="N19" s="14">
        <f>IF('Données projet'!$A$36&gt;35,N18+M19-V18,IF(A19&lt;'Données projet'!$A$36,$K$205^A19,IF(A19='Données projet'!$A$36,'Données projet'!$B$36,N18+M19-V18)))</f>
        <v>46.599999999999994</v>
      </c>
      <c r="O19" s="14">
        <f>N19*VLOOKUP('Données projet'!$B$9,Paramètres!$A$1:$I$89,3,0)*VLOOKUP('Données projet'!$B$9,Paramètres!$A$1:$I$89,5,0)</f>
        <v>34.167119999999997</v>
      </c>
      <c r="P19" s="14">
        <f t="shared" si="33"/>
        <v>10.438748234359947</v>
      </c>
      <c r="Q19" s="22">
        <f t="shared" si="2"/>
        <v>77.688553841510227</v>
      </c>
      <c r="R19" s="62">
        <f t="shared" si="0"/>
        <v>353.91077606373244</v>
      </c>
      <c r="S19" s="62">
        <f ca="1">AVERAGE(OFFSET($R$3,0,0,'Données projet'!$E$9+1,1))-AVERAGE(OFFSET($H$3,0,0,'Données projet'!$E$9+1,1))</f>
        <v>247.43119043285299</v>
      </c>
      <c r="T19" s="62">
        <f t="shared" si="34"/>
        <v>259.17173720302333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15.4</v>
      </c>
      <c r="AI19" s="14">
        <f>IF('Données projet'!$A$62&gt;35,AI18+AH19-AQ18,IF(A19&lt;'Données projet'!$A$62,$AF$205^A19,IF(A19='Données projet'!$A$62,'Données projet'!$B$62,AI18+AH19-AQ18)))</f>
        <v>155.4</v>
      </c>
      <c r="AJ19" s="14">
        <f>AI19*VLOOKUP('Données projet'!$B$10,Paramètres!$A$1:$I$89,3,0)*VLOOKUP('Données projet'!$B$10,Paramètres!$A$1:$I$89,5,0)</f>
        <v>140.60592</v>
      </c>
      <c r="AK19" s="14">
        <f t="shared" si="35"/>
        <v>36.435778350352258</v>
      </c>
      <c r="AL19" s="22">
        <f t="shared" si="4"/>
        <v>308.34762462686348</v>
      </c>
      <c r="AM19" s="62">
        <f t="shared" si="5"/>
        <v>584.56984684908571</v>
      </c>
      <c r="AN19" s="62">
        <f ca="1">AVERAGE(OFFSET($AM$3,0,0,'Données projet'!$E$10+1,1))-AVERAGE(OFFSET($H$3,0,0,'Données projet'!$E$10+1,1))</f>
        <v>390.31064709452596</v>
      </c>
      <c r="AO19" s="62">
        <f t="shared" si="36"/>
        <v>550.3694123334991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16.2</v>
      </c>
      <c r="BD19" s="13">
        <f>IF('Données projet'!$A$88&gt;35,BD18+BC19-BL18,IF(A19&lt;'Données projet'!$A$88,$BA$205^A19,IF(A19='Données projet'!$A$88,'Données projet'!$B$88,BD18+BC19-BL18)))</f>
        <v>89.2</v>
      </c>
      <c r="BE19" s="14">
        <f>BD19*VLOOKUP('Données projet'!$B$11,Paramètres!$A$1:$I$89,3,0)*VLOOKUP('Données projet'!$B$11,Paramètres!$A$1:$I$89,5,0)</f>
        <v>77.925120000000007</v>
      </c>
      <c r="BF19" s="14">
        <f t="shared" si="37"/>
        <v>21.629091902424182</v>
      </c>
      <c r="BG19" s="22">
        <f t="shared" si="7"/>
        <v>173.3902523967221</v>
      </c>
      <c r="BH19" s="62">
        <f t="shared" si="8"/>
        <v>449.61247461894436</v>
      </c>
      <c r="BI19" s="62">
        <f ca="1">AVERAGE(OFFSET($BH$3,0,0,'Données projet'!$E$11+1,1))-AVERAGE(OFFSET($H$3,0,0,'Données projet'!$E$11+1,1))</f>
        <v>247.50494436936356</v>
      </c>
      <c r="BJ19" s="62">
        <f t="shared" si="38"/>
        <v>364.23031909369558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13.6</v>
      </c>
      <c r="N20" s="14">
        <f>IF('Données projet'!$A$36&gt;35,N19+M20-V19,IF(A20&lt;'Données projet'!$A$36,$K$205^A20,IF(A20='Données projet'!$A$36,'Données projet'!$B$36,N19+M20-V19)))</f>
        <v>60.199999999999996</v>
      </c>
      <c r="O20" s="14">
        <f>N20*VLOOKUP('Données projet'!$B$9,Paramètres!$A$1:$I$89,3,0)*VLOOKUP('Données projet'!$B$9,Paramètres!$A$1:$I$89,5,0)</f>
        <v>44.138639999999995</v>
      </c>
      <c r="P20" s="14">
        <f t="shared" si="33"/>
        <v>13.089229634046784</v>
      </c>
      <c r="Q20" s="22">
        <f t="shared" si="2"/>
        <v>99.671872945964807</v>
      </c>
      <c r="R20" s="62">
        <f t="shared" si="0"/>
        <v>377.11631739040928</v>
      </c>
      <c r="S20" s="62">
        <f ca="1">AVERAGE(OFFSET($R$3,0,0,'Données projet'!$E$9+1,1))-AVERAGE(OFFSET($H$3,0,0,'Données projet'!$E$9+1,1))</f>
        <v>247.43119043285299</v>
      </c>
      <c r="T20" s="62">
        <f t="shared" si="34"/>
        <v>259.17173720302333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15.4</v>
      </c>
      <c r="AI20" s="14">
        <f>IF('Données projet'!$A$62&gt;35,AI19+AH20-AQ19,IF(A20&lt;'Données projet'!$A$62,$AF$205^A20,IF(A20='Données projet'!$A$62,'Données projet'!$B$62,AI19+AH20-AQ19)))</f>
        <v>170.8</v>
      </c>
      <c r="AJ20" s="14">
        <f>AI20*VLOOKUP('Données projet'!$B$10,Paramètres!$A$1:$I$89,3,0)*VLOOKUP('Données projet'!$B$10,Paramètres!$A$1:$I$89,5,0)</f>
        <v>154.53984</v>
      </c>
      <c r="AK20" s="14">
        <f t="shared" si="35"/>
        <v>39.608483410353038</v>
      </c>
      <c r="AL20" s="22">
        <f t="shared" si="4"/>
        <v>338.14166327303155</v>
      </c>
      <c r="AM20" s="62">
        <f t="shared" si="5"/>
        <v>615.58610771747601</v>
      </c>
      <c r="AN20" s="62">
        <f ca="1">AVERAGE(OFFSET($AM$3,0,0,'Données projet'!$E$10+1,1))-AVERAGE(OFFSET($H$3,0,0,'Données projet'!$E$10+1,1))</f>
        <v>390.31064709452596</v>
      </c>
      <c r="AO20" s="62">
        <f t="shared" si="36"/>
        <v>550.3694123334991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16.2</v>
      </c>
      <c r="BD20" s="13">
        <f>IF('Données projet'!$A$88&gt;35,BD19+BC20-BL19,IF(A20&lt;'Données projet'!$A$88,$BA$205^A20,IF(A20='Données projet'!$A$88,'Données projet'!$B$88,BD19+BC20-BL19)))</f>
        <v>105.4</v>
      </c>
      <c r="BE20" s="14">
        <f>BD20*VLOOKUP('Données projet'!$B$11,Paramètres!$A$1:$I$89,3,0)*VLOOKUP('Données projet'!$B$11,Paramètres!$A$1:$I$89,5,0)</f>
        <v>92.07744000000001</v>
      </c>
      <c r="BF20" s="14">
        <f t="shared" si="37"/>
        <v>25.065586122051112</v>
      </c>
      <c r="BG20" s="22">
        <f t="shared" si="7"/>
        <v>204.02410382923904</v>
      </c>
      <c r="BH20" s="62">
        <f t="shared" si="8"/>
        <v>481.4685482736835</v>
      </c>
      <c r="BI20" s="62">
        <f ca="1">AVERAGE(OFFSET($BH$3,0,0,'Données projet'!$E$11+1,1))-AVERAGE(OFFSET($H$3,0,0,'Données projet'!$E$11+1,1))</f>
        <v>247.50494436936356</v>
      </c>
      <c r="BJ20" s="62">
        <f t="shared" si="38"/>
        <v>364.23031909369558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13.6</v>
      </c>
      <c r="N21" s="14">
        <f>IF('Données projet'!$A$36&gt;35,N20+M21-V20,IF(A21&lt;'Données projet'!$A$36,$K$205^A21,IF(A21='Données projet'!$A$36,'Données projet'!$B$36,N20+M21-V20)))</f>
        <v>73.8</v>
      </c>
      <c r="O21" s="14">
        <f>N21*VLOOKUP('Données projet'!$B$9,Paramètres!$A$1:$I$89,3,0)*VLOOKUP('Données projet'!$B$9,Paramètres!$A$1:$I$89,5,0)</f>
        <v>54.11016</v>
      </c>
      <c r="P21" s="14">
        <f t="shared" si="33"/>
        <v>15.670297028888184</v>
      </c>
      <c r="Q21" s="22">
        <f t="shared" si="2"/>
        <v>121.53429599198023</v>
      </c>
      <c r="R21" s="62">
        <f t="shared" si="0"/>
        <v>400.20096265864692</v>
      </c>
      <c r="S21" s="62">
        <f ca="1">AVERAGE(OFFSET($R$3,0,0,'Données projet'!$E$9+1,1))-AVERAGE(OFFSET($H$3,0,0,'Données projet'!$E$9+1,1))</f>
        <v>247.43119043285299</v>
      </c>
      <c r="T21" s="62">
        <f t="shared" si="34"/>
        <v>259.17173720302333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15.4</v>
      </c>
      <c r="AI21" s="14">
        <f>IF('Données projet'!$A$62&gt;35,AI20+AH21-AQ20,IF(A21&lt;'Données projet'!$A$62,$AF$205^A21,IF(A21='Données projet'!$A$62,'Données projet'!$B$62,AI20+AH21-AQ20)))</f>
        <v>186.20000000000002</v>
      </c>
      <c r="AJ21" s="14">
        <f>AI21*VLOOKUP('Données projet'!$B$10,Paramètres!$A$1:$I$89,3,0)*VLOOKUP('Données projet'!$B$10,Paramètres!$A$1:$I$89,5,0)</f>
        <v>168.47376000000003</v>
      </c>
      <c r="AK21" s="14">
        <f t="shared" si="35"/>
        <v>42.748017388135018</v>
      </c>
      <c r="AL21" s="22">
        <f t="shared" si="4"/>
        <v>367.87792895100188</v>
      </c>
      <c r="AM21" s="62">
        <f t="shared" si="5"/>
        <v>646.54459561766862</v>
      </c>
      <c r="AN21" s="62">
        <f ca="1">AVERAGE(OFFSET($AM$3,0,0,'Données projet'!$E$10+1,1))-AVERAGE(OFFSET($H$3,0,0,'Données projet'!$E$10+1,1))</f>
        <v>390.31064709452596</v>
      </c>
      <c r="AO21" s="62">
        <f t="shared" si="36"/>
        <v>550.3694123334991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16.2</v>
      </c>
      <c r="BD21" s="13">
        <f>IF('Données projet'!$A$88&gt;35,BD20+BC21-BL20,IF(A21&lt;'Données projet'!$A$88,$BA$205^A21,IF(A21='Données projet'!$A$88,'Données projet'!$B$88,BD20+BC21-BL20)))</f>
        <v>121.60000000000001</v>
      </c>
      <c r="BE21" s="14">
        <f>BD21*VLOOKUP('Données projet'!$B$11,Paramètres!$A$1:$I$89,3,0)*VLOOKUP('Données projet'!$B$11,Paramètres!$A$1:$I$89,5,0)</f>
        <v>106.22976000000003</v>
      </c>
      <c r="BF21" s="14">
        <f t="shared" si="37"/>
        <v>28.440891625171492</v>
      </c>
      <c r="BG21" s="22">
        <f t="shared" si="7"/>
        <v>234.55138491384039</v>
      </c>
      <c r="BH21" s="62">
        <f t="shared" si="8"/>
        <v>513.21805158050711</v>
      </c>
      <c r="BI21" s="62">
        <f ca="1">AVERAGE(OFFSET($BH$3,0,0,'Données projet'!$E$11+1,1))-AVERAGE(OFFSET($H$3,0,0,'Données projet'!$E$11+1,1))</f>
        <v>247.50494436936356</v>
      </c>
      <c r="BJ21" s="62">
        <f t="shared" si="38"/>
        <v>364.23031909369558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13.6</v>
      </c>
      <c r="N22" s="14">
        <f>IF('Données projet'!$A$36&gt;35,N21+M22-V21,IF(A22&lt;'Données projet'!$A$36,$K$205^A22,IF(A22='Données projet'!$A$36,'Données projet'!$B$36,N21+M22-V21)))</f>
        <v>87.399999999999991</v>
      </c>
      <c r="O22" s="14">
        <f>N22*VLOOKUP('Données projet'!$B$9,Paramètres!$A$1:$I$89,3,0)*VLOOKUP('Données projet'!$B$9,Paramètres!$A$1:$I$89,5,0)</f>
        <v>64.081679999999992</v>
      </c>
      <c r="P22" s="14">
        <f t="shared" si="33"/>
        <v>18.196259808900503</v>
      </c>
      <c r="Q22" s="22">
        <f t="shared" si="2"/>
        <v>143.30074516716834</v>
      </c>
      <c r="R22" s="62">
        <f t="shared" si="0"/>
        <v>423.18963405605723</v>
      </c>
      <c r="S22" s="62">
        <f ca="1">AVERAGE(OFFSET($R$3,0,0,'Données projet'!$E$9+1,1))-AVERAGE(OFFSET($H$3,0,0,'Données projet'!$E$9+1,1))</f>
        <v>247.43119043285299</v>
      </c>
      <c r="T22" s="62">
        <f t="shared" si="34"/>
        <v>259.17173720302333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15.4</v>
      </c>
      <c r="AI22" s="14">
        <f>IF('Données projet'!$A$62&gt;35,AI21+AH22-AQ21,IF(A22&lt;'Données projet'!$A$62,$AF$205^A22,IF(A22='Données projet'!$A$62,'Données projet'!$B$62,AI21+AH22-AQ21)))</f>
        <v>201.60000000000002</v>
      </c>
      <c r="AJ22" s="14">
        <f>AI22*VLOOKUP('Données projet'!$B$10,Paramètres!$A$1:$I$89,3,0)*VLOOKUP('Données projet'!$B$10,Paramètres!$A$1:$I$89,5,0)</f>
        <v>182.40768000000003</v>
      </c>
      <c r="AK22" s="14">
        <f t="shared" si="35"/>
        <v>45.857435663065921</v>
      </c>
      <c r="AL22" s="22">
        <f t="shared" si="4"/>
        <v>397.56174311317318</v>
      </c>
      <c r="AM22" s="62">
        <f t="shared" si="5"/>
        <v>677.45063200206209</v>
      </c>
      <c r="AN22" s="62">
        <f ca="1">AVERAGE(OFFSET($AM$3,0,0,'Données projet'!$E$10+1,1))-AVERAGE(OFFSET($H$3,0,0,'Données projet'!$E$10+1,1))</f>
        <v>390.31064709452596</v>
      </c>
      <c r="AO22" s="62">
        <f t="shared" si="36"/>
        <v>550.3694123334991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16.2</v>
      </c>
      <c r="BD22" s="13">
        <f>IF('Données projet'!$A$88&gt;35,BD21+BC22-BL21,IF(A22&lt;'Données projet'!$A$88,$BA$205^A22,IF(A22='Données projet'!$A$88,'Données projet'!$B$88,BD21+BC22-BL21)))</f>
        <v>137.80000000000001</v>
      </c>
      <c r="BE22" s="14">
        <f>BD22*VLOOKUP('Données projet'!$B$11,Paramètres!$A$1:$I$89,3,0)*VLOOKUP('Données projet'!$B$11,Paramètres!$A$1:$I$89,5,0)</f>
        <v>120.38208000000003</v>
      </c>
      <c r="BF22" s="14">
        <f t="shared" si="37"/>
        <v>31.76409668560358</v>
      </c>
      <c r="BG22" s="22">
        <f t="shared" si="7"/>
        <v>264.98792439409294</v>
      </c>
      <c r="BH22" s="62">
        <f t="shared" si="8"/>
        <v>544.87681328298186</v>
      </c>
      <c r="BI22" s="62">
        <f ca="1">AVERAGE(OFFSET($BH$3,0,0,'Données projet'!$E$11+1,1))-AVERAGE(OFFSET($H$3,0,0,'Données projet'!$E$11+1,1))</f>
        <v>247.50494436936356</v>
      </c>
      <c r="BJ22" s="62">
        <f t="shared" si="38"/>
        <v>364.23031909369558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101</v>
      </c>
      <c r="L23" s="13">
        <f>VLOOKUP(A23,'Données projet'!$A$35:$I$55,9,0)</f>
        <v>13.6</v>
      </c>
      <c r="M23" s="13">
        <f t="array" ref="M23">INDEX(L:L,MIN(IF(ISNUMBER(L23:L219),ROW(L23:L219),"")))</f>
        <v>13.6</v>
      </c>
      <c r="N23" s="14">
        <f>IF('Données projet'!$A$36&gt;35,N22+M23-V22,IF(A23&lt;'Données projet'!$A$36,$K$205^A23,IF(A23='Données projet'!$A$36,'Données projet'!$B$36,N22+M23-V22)))</f>
        <v>100.99999999999999</v>
      </c>
      <c r="O23" s="14">
        <f>N23*VLOOKUP('Données projet'!$B$9,Paramètres!$A$1:$I$89,3,0)*VLOOKUP('Données projet'!$B$9,Paramètres!$A$1:$I$89,5,0)</f>
        <v>74.05319999999999</v>
      </c>
      <c r="P23" s="14">
        <f t="shared" si="33"/>
        <v>20.676688885050559</v>
      </c>
      <c r="Q23" s="22">
        <f t="shared" si="2"/>
        <v>164.98788980812969</v>
      </c>
      <c r="R23" s="62">
        <f t="shared" si="0"/>
        <v>446.09900091924084</v>
      </c>
      <c r="S23" s="62">
        <f ca="1">AVERAGE(OFFSET($R$3,0,0,'Données projet'!$E$9+1,1))-AVERAGE(OFFSET($H$3,0,0,'Données projet'!$E$9+1,1))</f>
        <v>247.43119043285299</v>
      </c>
      <c r="T23" s="62">
        <f t="shared" si="34"/>
        <v>259.17173720302333</v>
      </c>
      <c r="U23" s="16">
        <f>IF(ISNA(VLOOKUP(A23,'Données projet'!$A$35:$I$55,3,0)),0,VLOOKUP(A23,'Données projet'!$A$35:$I$55,3,0))</f>
        <v>3</v>
      </c>
      <c r="V23" s="16">
        <f>IF(ISNA(VLOOKUP(A23,'Données projet'!$A$35:$I$55,4,0)),0,VLOOKUP(A23,'Données projet'!$A$35:$I$55,4,0))</f>
        <v>35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217</v>
      </c>
      <c r="AG23" s="13">
        <f>VLOOKUP(A23,'Données projet'!$A$61:$I$81,9,0)</f>
        <v>15.4</v>
      </c>
      <c r="AH23" s="13">
        <f t="array" ref="AH23">INDEX(AG:AG,MIN(IF(ISNUMBER(AG23:AG219),ROW(AG23:AG219),"")))</f>
        <v>15.4</v>
      </c>
      <c r="AI23" s="14">
        <f>IF('Données projet'!$A$62&gt;35,AI22+AH23-AQ22,IF(A23&lt;'Données projet'!$A$62,$AF$205^A23,IF(A23='Données projet'!$A$62,'Données projet'!$B$62,AI22+AH23-AQ22)))</f>
        <v>217.00000000000003</v>
      </c>
      <c r="AJ23" s="14">
        <f>AI23*VLOOKUP('Données projet'!$B$10,Paramètres!$A$1:$I$89,3,0)*VLOOKUP('Données projet'!$B$10,Paramètres!$A$1:$I$89,5,0)</f>
        <v>196.34160000000003</v>
      </c>
      <c r="AK23" s="14">
        <f t="shared" si="35"/>
        <v>48.939300310809159</v>
      </c>
      <c r="AL23" s="22">
        <f t="shared" si="4"/>
        <v>427.19756804132595</v>
      </c>
      <c r="AM23" s="62">
        <f t="shared" si="5"/>
        <v>708.30867915243709</v>
      </c>
      <c r="AN23" s="62">
        <f ca="1">AVERAGE(OFFSET($AM$3,0,0,'Données projet'!$E$10+1,1))-AVERAGE(OFFSET($H$3,0,0,'Données projet'!$E$10+1,1))</f>
        <v>390.31064709452596</v>
      </c>
      <c r="AO23" s="62">
        <f t="shared" si="36"/>
        <v>550.3694123334991</v>
      </c>
      <c r="AP23" s="16">
        <f>IF(ISNA(VLOOKUP(A23,'Données projet'!$A$61:$I$81,3,0)),0,VLOOKUP(A23,'Données projet'!$A$61:$I$81,3,0))</f>
        <v>4</v>
      </c>
      <c r="AQ23" s="16">
        <f>IF(ISNA(VLOOKUP(A23,'Données projet'!$A$61:$I$81,4,0)),0,VLOOKUP(A23,'Données projet'!$A$61:$I$81,4,0))</f>
        <v>23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154</v>
      </c>
      <c r="BB23" s="13">
        <f>VLOOKUP(A23,'Données projet'!$A$87:$I$107,9,0)</f>
        <v>16.2</v>
      </c>
      <c r="BC23" s="13">
        <f t="array" ref="BC23">INDEX(BB:BB,MIN(IF(ISNUMBER(BB23:BB219),ROW(BB23:BB219),"")))</f>
        <v>16.2</v>
      </c>
      <c r="BD23" s="13">
        <f>IF('Données projet'!$A$88&gt;35,BD22+BC23-BL22,IF(A23&lt;'Données projet'!$A$88,$BA$205^A23,IF(A23='Données projet'!$A$88,'Données projet'!$B$88,BD22+BC23-BL22)))</f>
        <v>154</v>
      </c>
      <c r="BE23" s="14">
        <f>BD23*VLOOKUP('Données projet'!$B$11,Paramètres!$A$1:$I$89,3,0)*VLOOKUP('Données projet'!$B$11,Paramètres!$A$1:$I$89,5,0)</f>
        <v>134.53440000000001</v>
      </c>
      <c r="BF23" s="14">
        <f t="shared" si="37"/>
        <v>35.042026165482234</v>
      </c>
      <c r="BG23" s="22">
        <f t="shared" si="7"/>
        <v>295.34560890488154</v>
      </c>
      <c r="BH23" s="62">
        <f t="shared" si="8"/>
        <v>576.45672001599269</v>
      </c>
      <c r="BI23" s="62">
        <f ca="1">AVERAGE(OFFSET($BH$3,0,0,'Données projet'!$E$11+1,1))-AVERAGE(OFFSET($H$3,0,0,'Données projet'!$E$11+1,1))</f>
        <v>247.50494436936356</v>
      </c>
      <c r="BJ23" s="62">
        <f t="shared" si="38"/>
        <v>364.23031909369558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50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14.8</v>
      </c>
      <c r="N24" s="14">
        <f>IF('Données projet'!$A$36&gt;35,N23+M24-V23,IF(A24&lt;'Données projet'!$A$36,$K$205^A24,IF(A24='Données projet'!$A$36,'Données projet'!$B$36,N23+M24-V23)))</f>
        <v>80.799999999999983</v>
      </c>
      <c r="O24" s="14">
        <f>N24*VLOOKUP('Données projet'!$B$9,Paramètres!$A$1:$I$89,3,0)*VLOOKUP('Données projet'!$B$9,Paramètres!$A$1:$I$89,5,0)</f>
        <v>59.24255999999999</v>
      </c>
      <c r="P24" s="14">
        <f t="shared" si="33"/>
        <v>16.976623048740109</v>
      </c>
      <c r="Q24" s="22">
        <f t="shared" si="2"/>
        <v>132.74841047655565</v>
      </c>
      <c r="R24" s="62">
        <f t="shared" si="0"/>
        <v>415.08174380988896</v>
      </c>
      <c r="S24" s="62">
        <f ca="1">AVERAGE(OFFSET($R$3,0,0,'Données projet'!$E$9+1,1))-AVERAGE(OFFSET($H$3,0,0,'Données projet'!$E$9+1,1))</f>
        <v>247.43119043285299</v>
      </c>
      <c r="T24" s="62">
        <f t="shared" si="34"/>
        <v>259.17173720302333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13</v>
      </c>
      <c r="AI24" s="14">
        <f>IF('Données projet'!$A$62&gt;35,AI23+AH24-AQ23,IF(A24&lt;'Données projet'!$A$62,$AF$205^A24,IF(A24='Données projet'!$A$62,'Données projet'!$B$62,AI23+AH24-AQ23)))</f>
        <v>207.00000000000003</v>
      </c>
      <c r="AJ24" s="14">
        <f>AI24*VLOOKUP('Données projet'!$B$10,Paramètres!$A$1:$I$89,3,0)*VLOOKUP('Données projet'!$B$10,Paramètres!$A$1:$I$89,5,0)</f>
        <v>187.2936</v>
      </c>
      <c r="AK24" s="14">
        <f t="shared" si="35"/>
        <v>46.941107550760421</v>
      </c>
      <c r="AL24" s="22">
        <f t="shared" si="4"/>
        <v>407.95878231757439</v>
      </c>
      <c r="AM24" s="62">
        <f t="shared" si="5"/>
        <v>690.2921156509077</v>
      </c>
      <c r="AN24" s="62">
        <f ca="1">AVERAGE(OFFSET($AM$3,0,0,'Données projet'!$E$10+1,1))-AVERAGE(OFFSET($H$3,0,0,'Données projet'!$E$10+1,1))</f>
        <v>390.31064709452596</v>
      </c>
      <c r="AO24" s="62">
        <f t="shared" si="36"/>
        <v>550.3694123334991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15.6</v>
      </c>
      <c r="BD24" s="13">
        <f>IF('Données projet'!$A$88&gt;35,BD23+BC24-BL23,IF(A24&lt;'Données projet'!$A$88,$BA$205^A24,IF(A24='Données projet'!$A$88,'Données projet'!$B$88,BD23+BC24-BL23)))</f>
        <v>119.6</v>
      </c>
      <c r="BE24" s="14">
        <f>BD24*VLOOKUP('Données projet'!$B$11,Paramètres!$A$1:$I$89,3,0)*VLOOKUP('Données projet'!$B$11,Paramètres!$A$1:$I$89,5,0)</f>
        <v>104.48256000000001</v>
      </c>
      <c r="BF24" s="14">
        <f t="shared" si="37"/>
        <v>28.02716504477474</v>
      </c>
      <c r="BG24" s="22">
        <f t="shared" si="7"/>
        <v>230.78777111964931</v>
      </c>
      <c r="BH24" s="62">
        <f t="shared" si="8"/>
        <v>513.12110445298265</v>
      </c>
      <c r="BI24" s="62">
        <f ca="1">AVERAGE(OFFSET($BH$3,0,0,'Données projet'!$E$11+1,1))-AVERAGE(OFFSET($H$3,0,0,'Données projet'!$E$11+1,1))</f>
        <v>247.50494436936356</v>
      </c>
      <c r="BJ24" s="62">
        <f t="shared" si="38"/>
        <v>364.23031909369558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14.8</v>
      </c>
      <c r="N25" s="14">
        <f>IF('Données projet'!$A$36&gt;35,N24+M25-V24,IF(A25&lt;'Données projet'!$A$36,$K$205^A25,IF(A25='Données projet'!$A$36,'Données projet'!$B$36,N24+M25-V24)))</f>
        <v>95.59999999999998</v>
      </c>
      <c r="O25" s="14">
        <f>N25*VLOOKUP('Données projet'!$B$9,Paramètres!$A$1:$I$89,3,0)*VLOOKUP('Données projet'!$B$9,Paramètres!$A$1:$I$89,5,0)</f>
        <v>70.093919999999983</v>
      </c>
      <c r="P25" s="14">
        <f t="shared" si="33"/>
        <v>19.696779397153016</v>
      </c>
      <c r="Q25" s="22">
        <f t="shared" si="2"/>
        <v>156.3854681167081</v>
      </c>
      <c r="R25" s="62">
        <f t="shared" si="0"/>
        <v>439.94102367226367</v>
      </c>
      <c r="S25" s="62">
        <f ca="1">AVERAGE(OFFSET($R$3,0,0,'Données projet'!$E$9+1,1))-AVERAGE(OFFSET($H$3,0,0,'Données projet'!$E$9+1,1))</f>
        <v>247.43119043285299</v>
      </c>
      <c r="T25" s="62">
        <f t="shared" si="34"/>
        <v>259.17173720302333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13</v>
      </c>
      <c r="AI25" s="14">
        <f>IF('Données projet'!$A$62&gt;35,AI24+AH25-AQ24,IF(A25&lt;'Données projet'!$A$62,$AF$205^A25,IF(A25='Données projet'!$A$62,'Données projet'!$B$62,AI24+AH25-AQ24)))</f>
        <v>220.00000000000003</v>
      </c>
      <c r="AJ25" s="14">
        <f>AI25*VLOOKUP('Données projet'!$B$10,Paramètres!$A$1:$I$89,3,0)*VLOOKUP('Données projet'!$B$10,Paramètres!$A$1:$I$89,5,0)</f>
        <v>199.05600000000001</v>
      </c>
      <c r="AK25" s="14">
        <f t="shared" si="35"/>
        <v>49.536648006253934</v>
      </c>
      <c r="AL25" s="22">
        <f t="shared" si="4"/>
        <v>432.96552861089231</v>
      </c>
      <c r="AM25" s="62">
        <f t="shared" si="5"/>
        <v>716.52108416644785</v>
      </c>
      <c r="AN25" s="62">
        <f ca="1">AVERAGE(OFFSET($AM$3,0,0,'Données projet'!$E$10+1,1))-AVERAGE(OFFSET($H$3,0,0,'Données projet'!$E$10+1,1))</f>
        <v>390.31064709452596</v>
      </c>
      <c r="AO25" s="62">
        <f t="shared" si="36"/>
        <v>550.3694123334991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15.6</v>
      </c>
      <c r="BD25" s="13">
        <f>IF('Données projet'!$A$88&gt;35,BD24+BC25-BL24,IF(A25&lt;'Données projet'!$A$88,$BA$205^A25,IF(A25='Données projet'!$A$88,'Données projet'!$B$88,BD24+BC25-BL24)))</f>
        <v>135.19999999999999</v>
      </c>
      <c r="BE25" s="14">
        <f>BD25*VLOOKUP('Données projet'!$B$11,Paramètres!$A$1:$I$89,3,0)*VLOOKUP('Données projet'!$B$11,Paramètres!$A$1:$I$89,5,0)</f>
        <v>118.11072000000001</v>
      </c>
      <c r="BF25" s="14">
        <f t="shared" si="37"/>
        <v>31.233949612110369</v>
      </c>
      <c r="BG25" s="22">
        <f t="shared" si="7"/>
        <v>260.10863290775887</v>
      </c>
      <c r="BH25" s="62">
        <f t="shared" si="8"/>
        <v>543.66418846331442</v>
      </c>
      <c r="BI25" s="62">
        <f ca="1">AVERAGE(OFFSET($BH$3,0,0,'Données projet'!$E$11+1,1))-AVERAGE(OFFSET($H$3,0,0,'Données projet'!$E$11+1,1))</f>
        <v>247.50494436936356</v>
      </c>
      <c r="BJ25" s="62">
        <f t="shared" si="38"/>
        <v>364.23031909369558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14.8</v>
      </c>
      <c r="N26" s="14">
        <f>IF('Données projet'!$A$36&gt;35,N25+M26-V25,IF(A26&lt;'Données projet'!$A$36,$K$205^A26,IF(A26='Données projet'!$A$36,'Données projet'!$B$36,N25+M26-V25)))</f>
        <v>110.39999999999998</v>
      </c>
      <c r="O26" s="14">
        <f>N26*VLOOKUP('Données projet'!$B$9,Paramètres!$A$1:$I$89,3,0)*VLOOKUP('Données projet'!$B$9,Paramètres!$A$1:$I$89,5,0)</f>
        <v>80.945279999999983</v>
      </c>
      <c r="P26" s="14">
        <f t="shared" si="33"/>
        <v>22.368151754215862</v>
      </c>
      <c r="Q26" s="22">
        <f t="shared" si="2"/>
        <v>179.93756030525927</v>
      </c>
      <c r="R26" s="62">
        <f t="shared" si="0"/>
        <v>464.71533808303707</v>
      </c>
      <c r="S26" s="62">
        <f ca="1">AVERAGE(OFFSET($R$3,0,0,'Données projet'!$E$9+1,1))-AVERAGE(OFFSET($H$3,0,0,'Données projet'!$E$9+1,1))</f>
        <v>247.43119043285299</v>
      </c>
      <c r="T26" s="62">
        <f t="shared" si="34"/>
        <v>259.17173720302333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13</v>
      </c>
      <c r="AI26" s="14">
        <f>IF('Données projet'!$A$62&gt;35,AI25+AH26-AQ25,IF(A26&lt;'Données projet'!$A$62,$AF$205^A26,IF(A26='Données projet'!$A$62,'Données projet'!$B$62,AI25+AH26-AQ25)))</f>
        <v>233.00000000000003</v>
      </c>
      <c r="AJ26" s="14">
        <f>AI26*VLOOKUP('Données projet'!$B$10,Paramètres!$A$1:$I$89,3,0)*VLOOKUP('Données projet'!$B$10,Paramètres!$A$1:$I$89,5,0)</f>
        <v>210.81840000000003</v>
      </c>
      <c r="AK26" s="14">
        <f t="shared" si="35"/>
        <v>52.114386184062198</v>
      </c>
      <c r="AL26" s="22">
        <f t="shared" si="4"/>
        <v>457.94126927057505</v>
      </c>
      <c r="AM26" s="62">
        <f t="shared" si="5"/>
        <v>742.71904704835288</v>
      </c>
      <c r="AN26" s="62">
        <f ca="1">AVERAGE(OFFSET($AM$3,0,0,'Données projet'!$E$10+1,1))-AVERAGE(OFFSET($H$3,0,0,'Données projet'!$E$10+1,1))</f>
        <v>390.31064709452596</v>
      </c>
      <c r="AO26" s="62">
        <f t="shared" si="36"/>
        <v>550.3694123334991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15.6</v>
      </c>
      <c r="BD26" s="13">
        <f>IF('Données projet'!$A$88&gt;35,BD25+BC26-BL25,IF(A26&lt;'Données projet'!$A$88,$BA$205^A26,IF(A26='Données projet'!$A$88,'Données projet'!$B$88,BD25+BC26-BL25)))</f>
        <v>150.79999999999998</v>
      </c>
      <c r="BE26" s="14">
        <f>BD26*VLOOKUP('Données projet'!$B$11,Paramètres!$A$1:$I$89,3,0)*VLOOKUP('Données projet'!$B$11,Paramètres!$A$1:$I$89,5,0)</f>
        <v>131.73887999999999</v>
      </c>
      <c r="BF26" s="14">
        <f t="shared" si="37"/>
        <v>34.397852193895829</v>
      </c>
      <c r="BG26" s="22">
        <f t="shared" si="7"/>
        <v>289.35480857103522</v>
      </c>
      <c r="BH26" s="62">
        <f t="shared" si="8"/>
        <v>574.13258634881299</v>
      </c>
      <c r="BI26" s="62">
        <f ca="1">AVERAGE(OFFSET($BH$3,0,0,'Données projet'!$E$11+1,1))-AVERAGE(OFFSET($H$3,0,0,'Données projet'!$E$11+1,1))</f>
        <v>247.50494436936356</v>
      </c>
      <c r="BJ26" s="62">
        <f t="shared" si="38"/>
        <v>364.23031909369558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14.8</v>
      </c>
      <c r="N27" s="14">
        <f>IF('Données projet'!$A$36&gt;35,N26+M27-V26,IF(A27&lt;'Données projet'!$A$36,$K$205^A27,IF(A27='Données projet'!$A$36,'Données projet'!$B$36,N26+M27-V26)))</f>
        <v>125.19999999999997</v>
      </c>
      <c r="O27" s="14">
        <f>N27*VLOOKUP('Données projet'!$B$9,Paramètres!$A$1:$I$89,3,0)*VLOOKUP('Données projet'!$B$9,Paramètres!$A$1:$I$89,5,0)</f>
        <v>91.796639999999982</v>
      </c>
      <c r="P27" s="14">
        <f t="shared" si="33"/>
        <v>24.99803157268865</v>
      </c>
      <c r="Q27" s="22">
        <f t="shared" si="2"/>
        <v>203.41738632243269</v>
      </c>
      <c r="R27" s="62">
        <f t="shared" si="0"/>
        <v>489.41738632243266</v>
      </c>
      <c r="S27" s="62">
        <f ca="1">AVERAGE(OFFSET($R$3,0,0,'Données projet'!$E$9+1,1))-AVERAGE(OFFSET($H$3,0,0,'Données projet'!$E$9+1,1))</f>
        <v>247.43119043285299</v>
      </c>
      <c r="T27" s="62">
        <f t="shared" si="34"/>
        <v>259.17173720302333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13</v>
      </c>
      <c r="AI27" s="14">
        <f>IF('Données projet'!$A$62&gt;35,AI26+AH27-AQ26,IF(A27&lt;'Données projet'!$A$62,$AF$205^A27,IF(A27='Données projet'!$A$62,'Données projet'!$B$62,AI26+AH27-AQ26)))</f>
        <v>246.00000000000003</v>
      </c>
      <c r="AJ27" s="14">
        <f>AI27*VLOOKUP('Données projet'!$B$10,Paramètres!$A$1:$I$89,3,0)*VLOOKUP('Données projet'!$B$10,Paramètres!$A$1:$I$89,5,0)</f>
        <v>222.58080000000001</v>
      </c>
      <c r="AK27" s="14">
        <f t="shared" si="35"/>
        <v>54.675428546153249</v>
      </c>
      <c r="AL27" s="22">
        <f t="shared" si="4"/>
        <v>482.8879313845502</v>
      </c>
      <c r="AM27" s="62">
        <f t="shared" si="5"/>
        <v>768.88793138455026</v>
      </c>
      <c r="AN27" s="62">
        <f ca="1">AVERAGE(OFFSET($AM$3,0,0,'Données projet'!$E$10+1,1))-AVERAGE(OFFSET($H$3,0,0,'Données projet'!$E$10+1,1))</f>
        <v>390.31064709452596</v>
      </c>
      <c r="AO27" s="62">
        <f t="shared" si="36"/>
        <v>550.3694123334991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15.6</v>
      </c>
      <c r="BD27" s="13">
        <f>IF('Données projet'!$A$88&gt;35,BD26+BC27-BL26,IF(A27&lt;'Données projet'!$A$88,$BA$205^A27,IF(A27='Données projet'!$A$88,'Données projet'!$B$88,BD26+BC27-BL26)))</f>
        <v>166.39999999999998</v>
      </c>
      <c r="BE27" s="14">
        <f>BD27*VLOOKUP('Données projet'!$B$11,Paramètres!$A$1:$I$89,3,0)*VLOOKUP('Données projet'!$B$11,Paramètres!$A$1:$I$89,5,0)</f>
        <v>145.36704</v>
      </c>
      <c r="BF27" s="14">
        <f t="shared" si="37"/>
        <v>37.523814117080832</v>
      </c>
      <c r="BG27" s="22">
        <f t="shared" si="7"/>
        <v>318.53490425391578</v>
      </c>
      <c r="BH27" s="62">
        <f t="shared" si="8"/>
        <v>604.53490425391578</v>
      </c>
      <c r="BI27" s="62">
        <f ca="1">AVERAGE(OFFSET($BH$3,0,0,'Données projet'!$E$11+1,1))-AVERAGE(OFFSET($H$3,0,0,'Données projet'!$E$11+1,1))</f>
        <v>247.50494436936356</v>
      </c>
      <c r="BJ27" s="62">
        <f t="shared" si="38"/>
        <v>364.23031909369558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140</v>
      </c>
      <c r="L28" s="13">
        <f>VLOOKUP(A28,'Données projet'!$A$35:$I$55,9,0)</f>
        <v>14.8</v>
      </c>
      <c r="M28" s="13">
        <f t="array" ref="M28">INDEX(L:L,MIN(IF(ISNUMBER(L28:L224),ROW(L28:L224),"")))</f>
        <v>14.8</v>
      </c>
      <c r="N28" s="14">
        <f>IF('Données projet'!$A$36&gt;35,N27+M28-V27,IF(A28&lt;'Données projet'!$A$36,$K$205^A28,IF(A28='Données projet'!$A$36,'Données projet'!$B$36,N27+M28-V27)))</f>
        <v>139.99999999999997</v>
      </c>
      <c r="O28" s="14">
        <f>N28*VLOOKUP('Données projet'!$B$9,Paramètres!$A$1:$I$89,3,0)*VLOOKUP('Données projet'!$B$9,Paramètres!$A$1:$I$89,5,0)</f>
        <v>102.64799999999998</v>
      </c>
      <c r="P28" s="14">
        <f t="shared" si="33"/>
        <v>27.591884256813046</v>
      </c>
      <c r="Q28" s="22">
        <f t="shared" si="2"/>
        <v>226.83446508061596</v>
      </c>
      <c r="R28" s="62">
        <f t="shared" si="0"/>
        <v>514.05668730283821</v>
      </c>
      <c r="S28" s="62">
        <f ca="1">AVERAGE(OFFSET($R$3,0,0,'Données projet'!$E$9+1,1))-AVERAGE(OFFSET($H$3,0,0,'Données projet'!$E$9+1,1))</f>
        <v>247.43119043285299</v>
      </c>
      <c r="T28" s="62">
        <f t="shared" si="34"/>
        <v>259.17173720302333</v>
      </c>
      <c r="U28" s="16">
        <f>IF(ISNA(VLOOKUP(A28,'Données projet'!$A$35:$I$55,3,0)),0,VLOOKUP(A28,'Données projet'!$A$35:$I$55,3,0))</f>
        <v>4</v>
      </c>
      <c r="V28" s="16">
        <f>IF(ISNA(VLOOKUP(A28,'Données projet'!$A$35:$I$55,4,0)),0,VLOOKUP(A28,'Données projet'!$A$35:$I$55,4,0))</f>
        <v>35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259</v>
      </c>
      <c r="AG28" s="13">
        <f>VLOOKUP(A28,'Données projet'!$A$61:$I$81,9,0)</f>
        <v>13</v>
      </c>
      <c r="AH28" s="13">
        <f t="array" ref="AH28">INDEX(AG:AG,MIN(IF(ISNUMBER(AG28:AG224),ROW(AG28:AG224),"")))</f>
        <v>13</v>
      </c>
      <c r="AI28" s="14">
        <f>IF('Données projet'!$A$62&gt;35,AI27+AH28-AQ27,IF(A28&lt;'Données projet'!$A$62,$AF$205^A28,IF(A28='Données projet'!$A$62,'Données projet'!$B$62,AI27+AH28-AQ27)))</f>
        <v>259</v>
      </c>
      <c r="AJ28" s="14">
        <f>AI28*VLOOKUP('Données projet'!$B$10,Paramètres!$A$1:$I$89,3,0)*VLOOKUP('Données projet'!$B$10,Paramètres!$A$1:$I$89,5,0)</f>
        <v>234.3432</v>
      </c>
      <c r="AK28" s="14">
        <f t="shared" si="35"/>
        <v>57.220758006491664</v>
      </c>
      <c r="AL28" s="22">
        <f t="shared" si="4"/>
        <v>507.80722686130622</v>
      </c>
      <c r="AM28" s="62">
        <f t="shared" si="5"/>
        <v>795.02944908352845</v>
      </c>
      <c r="AN28" s="62">
        <f ca="1">AVERAGE(OFFSET($AM$3,0,0,'Données projet'!$E$10+1,1))-AVERAGE(OFFSET($H$3,0,0,'Données projet'!$E$10+1,1))</f>
        <v>390.31064709452596</v>
      </c>
      <c r="AO28" s="62">
        <f t="shared" si="36"/>
        <v>550.3694123334991</v>
      </c>
      <c r="AP28" s="16">
        <f>IF(ISNA(VLOOKUP(A28,'Données projet'!$A$61:$I$81,3,0)),0,VLOOKUP(A28,'Données projet'!$A$61:$I$81,3,0))</f>
        <v>5</v>
      </c>
      <c r="AQ28" s="16">
        <f>IF(ISNA(VLOOKUP(A28,'Données projet'!$A$61:$I$81,4,0)),0,VLOOKUP(A28,'Données projet'!$A$61:$I$81,4,0))</f>
        <v>18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182</v>
      </c>
      <c r="BB28" s="13">
        <f>VLOOKUP(A28,'Données projet'!$A$87:$I$107,9,0)</f>
        <v>15.6</v>
      </c>
      <c r="BC28" s="13">
        <f t="array" ref="BC28">INDEX(BB:BB,MIN(IF(ISNUMBER(BB28:BB224),ROW(BB28:BB224),"")))</f>
        <v>15.6</v>
      </c>
      <c r="BD28" s="13">
        <f>IF('Données projet'!$A$88&gt;35,BD27+BC28-BL27,IF(A28&lt;'Données projet'!$A$88,$BA$205^A28,IF(A28='Données projet'!$A$88,'Données projet'!$B$88,BD27+BC28-BL27)))</f>
        <v>181.99999999999997</v>
      </c>
      <c r="BE28" s="14">
        <f>BD28*VLOOKUP('Données projet'!$B$11,Paramètres!$A$1:$I$89,3,0)*VLOOKUP('Données projet'!$B$11,Paramètres!$A$1:$I$89,5,0)</f>
        <v>158.99519999999998</v>
      </c>
      <c r="BF28" s="14">
        <f t="shared" si="37"/>
        <v>40.615796933386044</v>
      </c>
      <c r="BG28" s="22">
        <f t="shared" si="7"/>
        <v>347.65581965898065</v>
      </c>
      <c r="BH28" s="62">
        <f t="shared" si="8"/>
        <v>634.87804188120288</v>
      </c>
      <c r="BI28" s="62">
        <f ca="1">AVERAGE(OFFSET($BH$3,0,0,'Données projet'!$E$11+1,1))-AVERAGE(OFFSET($H$3,0,0,'Données projet'!$E$11+1,1))</f>
        <v>247.50494436936356</v>
      </c>
      <c r="BJ28" s="62">
        <f t="shared" si="38"/>
        <v>364.23031909369558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52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14.2</v>
      </c>
      <c r="N29" s="14">
        <f>IF('Données projet'!$A$36&gt;35,N28+M29-V28,IF(A29&lt;'Données projet'!$A$36,$K$205^A29,IF(A29='Données projet'!$A$36,'Données projet'!$B$36,N28+M29-V28)))</f>
        <v>119.19999999999996</v>
      </c>
      <c r="O29" s="14">
        <f>N29*VLOOKUP('Données projet'!$B$9,Paramètres!$A$1:$I$89,3,0)*VLOOKUP('Données projet'!$B$9,Paramètres!$A$1:$I$89,5,0)</f>
        <v>87.397439999999975</v>
      </c>
      <c r="P29" s="14">
        <f t="shared" si="33"/>
        <v>23.936482276928594</v>
      </c>
      <c r="Q29" s="22">
        <f t="shared" si="2"/>
        <v>193.90658129898392</v>
      </c>
      <c r="R29" s="62">
        <f t="shared" si="0"/>
        <v>482.35102574342841</v>
      </c>
      <c r="S29" s="62">
        <f ca="1">AVERAGE(OFFSET($R$3,0,0,'Données projet'!$E$9+1,1))-AVERAGE(OFFSET($H$3,0,0,'Données projet'!$E$9+1,1))</f>
        <v>247.43119043285299</v>
      </c>
      <c r="T29" s="62">
        <f t="shared" si="34"/>
        <v>259.17173720302333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10.6</v>
      </c>
      <c r="AI29" s="14">
        <f>IF('Données projet'!$A$62&gt;35,AI28+AH29-AQ28,IF(A29&lt;'Données projet'!$A$62,$AF$205^A29,IF(A29='Données projet'!$A$62,'Données projet'!$B$62,AI28+AH29-AQ28)))</f>
        <v>251.60000000000002</v>
      </c>
      <c r="AJ29" s="14">
        <f>AI29*VLOOKUP('Données projet'!$B$10,Paramètres!$A$1:$I$89,3,0)*VLOOKUP('Données projet'!$B$10,Paramètres!$A$1:$I$89,5,0)</f>
        <v>227.64768000000001</v>
      </c>
      <c r="AK29" s="14">
        <f t="shared" si="35"/>
        <v>55.773751036838362</v>
      </c>
      <c r="AL29" s="22">
        <f t="shared" si="4"/>
        <v>493.62565905582687</v>
      </c>
      <c r="AM29" s="62">
        <f t="shared" si="5"/>
        <v>782.07010350027133</v>
      </c>
      <c r="AN29" s="62">
        <f ca="1">AVERAGE(OFFSET($AM$3,0,0,'Données projet'!$E$10+1,1))-AVERAGE(OFFSET($H$3,0,0,'Données projet'!$E$10+1,1))</f>
        <v>390.31064709452596</v>
      </c>
      <c r="AO29" s="62">
        <f t="shared" si="36"/>
        <v>550.3694123334991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14.8</v>
      </c>
      <c r="BD29" s="13">
        <f>IF('Données projet'!$A$88&gt;35,BD28+BC29-BL28,IF(A29&lt;'Données projet'!$A$88,$BA$205^A29,IF(A29='Données projet'!$A$88,'Données projet'!$B$88,BD28+BC29-BL28)))</f>
        <v>144.79999999999998</v>
      </c>
      <c r="BE29" s="14">
        <f>BD29*VLOOKUP('Données projet'!$B$11,Paramètres!$A$1:$I$89,3,0)*VLOOKUP('Données projet'!$B$11,Paramètres!$A$1:$I$89,5,0)</f>
        <v>126.49727999999999</v>
      </c>
      <c r="BF29" s="14">
        <f t="shared" si="37"/>
        <v>33.185701456959592</v>
      </c>
      <c r="BG29" s="22">
        <f t="shared" si="7"/>
        <v>278.11452603753787</v>
      </c>
      <c r="BH29" s="62">
        <f t="shared" si="8"/>
        <v>566.55897048198233</v>
      </c>
      <c r="BI29" s="62">
        <f ca="1">AVERAGE(OFFSET($BH$3,0,0,'Données projet'!$E$11+1,1))-AVERAGE(OFFSET($H$3,0,0,'Données projet'!$E$11+1,1))</f>
        <v>247.50494436936356</v>
      </c>
      <c r="BJ29" s="62">
        <f t="shared" si="38"/>
        <v>364.23031909369558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14.2</v>
      </c>
      <c r="N30" s="14">
        <f>IF('Données projet'!$A$36&gt;35,N29+M30-V29,IF(A30&lt;'Données projet'!$A$36,$K$205^A30,IF(A30='Données projet'!$A$36,'Données projet'!$B$36,N29+M30-V29)))</f>
        <v>133.39999999999995</v>
      </c>
      <c r="O30" s="14">
        <f>N30*VLOOKUP('Données projet'!$B$9,Paramètres!$A$1:$I$89,3,0)*VLOOKUP('Données projet'!$B$9,Paramètres!$A$1:$I$89,5,0)</f>
        <v>97.808879999999959</v>
      </c>
      <c r="P30" s="14">
        <f t="shared" si="33"/>
        <v>26.439322255227292</v>
      </c>
      <c r="Q30" s="22">
        <f t="shared" si="2"/>
        <v>216.39895226118747</v>
      </c>
      <c r="R30" s="62">
        <f t="shared" si="0"/>
        <v>506.06561892785419</v>
      </c>
      <c r="S30" s="62">
        <f ca="1">AVERAGE(OFFSET($R$3,0,0,'Données projet'!$E$9+1,1))-AVERAGE(OFFSET($H$3,0,0,'Données projet'!$E$9+1,1))</f>
        <v>247.43119043285299</v>
      </c>
      <c r="T30" s="62">
        <f t="shared" si="34"/>
        <v>259.17173720302333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10.6</v>
      </c>
      <c r="AI30" s="14">
        <f>IF('Données projet'!$A$62&gt;35,AI29+AH30-AQ29,IF(A30&lt;'Données projet'!$A$62,$AF$205^A30,IF(A30='Données projet'!$A$62,'Données projet'!$B$62,AI29+AH30-AQ29)))</f>
        <v>262.20000000000005</v>
      </c>
      <c r="AJ30" s="14">
        <f>AI30*VLOOKUP('Données projet'!$B$10,Paramètres!$A$1:$I$89,3,0)*VLOOKUP('Données projet'!$B$10,Paramètres!$A$1:$I$89,5,0)</f>
        <v>237.23856000000004</v>
      </c>
      <c r="AK30" s="14">
        <f t="shared" si="35"/>
        <v>57.84499363660688</v>
      </c>
      <c r="AL30" s="22">
        <f t="shared" si="4"/>
        <v>513.93718925042367</v>
      </c>
      <c r="AM30" s="62">
        <f t="shared" si="5"/>
        <v>803.60385591709041</v>
      </c>
      <c r="AN30" s="62">
        <f ca="1">AVERAGE(OFFSET($AM$3,0,0,'Données projet'!$E$10+1,1))-AVERAGE(OFFSET($H$3,0,0,'Données projet'!$E$10+1,1))</f>
        <v>390.31064709452596</v>
      </c>
      <c r="AO30" s="62">
        <f t="shared" si="36"/>
        <v>550.3694123334991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14.8</v>
      </c>
      <c r="BD30" s="13">
        <f>IF('Données projet'!$A$88&gt;35,BD29+BC30-BL29,IF(A30&lt;'Données projet'!$A$88,$BA$205^A30,IF(A30='Données projet'!$A$88,'Données projet'!$B$88,BD29+BC30-BL29)))</f>
        <v>159.6</v>
      </c>
      <c r="BE30" s="14">
        <f>BD30*VLOOKUP('Données projet'!$B$11,Paramètres!$A$1:$I$89,3,0)*VLOOKUP('Données projet'!$B$11,Paramètres!$A$1:$I$89,5,0)</f>
        <v>139.42656000000002</v>
      </c>
      <c r="BF30" s="14">
        <f t="shared" si="37"/>
        <v>36.165607079455818</v>
      </c>
      <c r="BG30" s="22">
        <f t="shared" si="7"/>
        <v>305.82302433005219</v>
      </c>
      <c r="BH30" s="62">
        <f t="shared" si="8"/>
        <v>595.48969099671888</v>
      </c>
      <c r="BI30" s="62">
        <f ca="1">AVERAGE(OFFSET($BH$3,0,0,'Données projet'!$E$11+1,1))-AVERAGE(OFFSET($H$3,0,0,'Données projet'!$E$11+1,1))</f>
        <v>247.50494436936356</v>
      </c>
      <c r="BJ30" s="62">
        <f t="shared" si="38"/>
        <v>364.23031909369558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14.2</v>
      </c>
      <c r="N31" s="14">
        <f>IF('Données projet'!$A$36&gt;35,N30+M31-V30,IF(A31&lt;'Données projet'!$A$36,$K$205^A31,IF(A31='Données projet'!$A$36,'Données projet'!$B$36,N30+M31-V30)))</f>
        <v>147.59999999999994</v>
      </c>
      <c r="O31" s="14">
        <f>N31*VLOOKUP('Données projet'!$B$9,Paramètres!$A$1:$I$89,3,0)*VLOOKUP('Données projet'!$B$9,Paramètres!$A$1:$I$89,5,0)</f>
        <v>108.22031999999996</v>
      </c>
      <c r="P31" s="14">
        <f t="shared" si="33"/>
        <v>28.911280861653452</v>
      </c>
      <c r="Q31" s="22">
        <f t="shared" si="2"/>
        <v>238.83753816737965</v>
      </c>
      <c r="R31" s="62">
        <f t="shared" si="0"/>
        <v>529.72642705626845</v>
      </c>
      <c r="S31" s="62">
        <f ca="1">AVERAGE(OFFSET($R$3,0,0,'Données projet'!$E$9+1,1))-AVERAGE(OFFSET($H$3,0,0,'Données projet'!$E$9+1,1))</f>
        <v>247.43119043285299</v>
      </c>
      <c r="T31" s="62">
        <f t="shared" si="34"/>
        <v>259.17173720302333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10.6</v>
      </c>
      <c r="AI31" s="14">
        <f>IF('Données projet'!$A$62&gt;35,AI30+AH31-AQ30,IF(A31&lt;'Données projet'!$A$62,$AF$205^A31,IF(A31='Données projet'!$A$62,'Données projet'!$B$62,AI30+AH31-AQ30)))</f>
        <v>272.80000000000007</v>
      </c>
      <c r="AJ31" s="14">
        <f>AI31*VLOOKUP('Données projet'!$B$10,Paramètres!$A$1:$I$89,3,0)*VLOOKUP('Données projet'!$B$10,Paramètres!$A$1:$I$89,5,0)</f>
        <v>246.82944000000003</v>
      </c>
      <c r="AK31" s="14">
        <f t="shared" si="35"/>
        <v>59.906509645447485</v>
      </c>
      <c r="AL31" s="22">
        <f t="shared" si="4"/>
        <v>534.23177896582104</v>
      </c>
      <c r="AM31" s="62">
        <f t="shared" si="5"/>
        <v>825.12066785470984</v>
      </c>
      <c r="AN31" s="62">
        <f ca="1">AVERAGE(OFFSET($AM$3,0,0,'Données projet'!$E$10+1,1))-AVERAGE(OFFSET($H$3,0,0,'Données projet'!$E$10+1,1))</f>
        <v>390.31064709452596</v>
      </c>
      <c r="AO31" s="62">
        <f t="shared" si="36"/>
        <v>550.3694123334991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14.8</v>
      </c>
      <c r="BD31" s="13">
        <f>IF('Données projet'!$A$88&gt;35,BD30+BC31-BL30,IF(A31&lt;'Données projet'!$A$88,$BA$205^A31,IF(A31='Données projet'!$A$88,'Données projet'!$B$88,BD30+BC31-BL30)))</f>
        <v>174.4</v>
      </c>
      <c r="BE31" s="14">
        <f>BD31*VLOOKUP('Données projet'!$B$11,Paramètres!$A$1:$I$89,3,0)*VLOOKUP('Données projet'!$B$11,Paramètres!$A$1:$I$89,5,0)</f>
        <v>152.35584000000003</v>
      </c>
      <c r="BF31" s="14">
        <f t="shared" si="37"/>
        <v>39.11347218476763</v>
      </c>
      <c r="BG31" s="22">
        <f t="shared" si="7"/>
        <v>333.47571872180367</v>
      </c>
      <c r="BH31" s="62">
        <f t="shared" si="8"/>
        <v>624.36460761069247</v>
      </c>
      <c r="BI31" s="62">
        <f ca="1">AVERAGE(OFFSET($BH$3,0,0,'Données projet'!$E$11+1,1))-AVERAGE(OFFSET($H$3,0,0,'Données projet'!$E$11+1,1))</f>
        <v>247.50494436936356</v>
      </c>
      <c r="BJ31" s="62">
        <f t="shared" si="38"/>
        <v>364.23031909369558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14.2</v>
      </c>
      <c r="N32" s="14">
        <f>IF('Données projet'!$A$36&gt;35,N31+M32-V31,IF(A32&lt;'Données projet'!$A$36,$K$205^A32,IF(A32='Données projet'!$A$36,'Données projet'!$B$36,N31+M32-V31)))</f>
        <v>161.79999999999993</v>
      </c>
      <c r="O32" s="14">
        <f>N32*VLOOKUP('Données projet'!$B$9,Paramètres!$A$1:$I$89,3,0)*VLOOKUP('Données projet'!$B$9,Paramètres!$A$1:$I$89,5,0)</f>
        <v>118.63175999999994</v>
      </c>
      <c r="P32" s="14">
        <f t="shared" si="33"/>
        <v>31.355667112617319</v>
      </c>
      <c r="Q32" s="22">
        <f t="shared" si="2"/>
        <v>261.22810222114174</v>
      </c>
      <c r="R32" s="62">
        <f t="shared" si="0"/>
        <v>553.33921333225294</v>
      </c>
      <c r="S32" s="62">
        <f ca="1">AVERAGE(OFFSET($R$3,0,0,'Données projet'!$E$9+1,1))-AVERAGE(OFFSET($H$3,0,0,'Données projet'!$E$9+1,1))</f>
        <v>247.43119043285299</v>
      </c>
      <c r="T32" s="62">
        <f t="shared" si="34"/>
        <v>259.17173720302333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10.6</v>
      </c>
      <c r="AI32" s="14">
        <f>IF('Données projet'!$A$62&gt;35,AI31+AH32-AQ31,IF(A32&lt;'Données projet'!$A$62,$AF$205^A32,IF(A32='Données projet'!$A$62,'Données projet'!$B$62,AI31+AH32-AQ31)))</f>
        <v>283.40000000000009</v>
      </c>
      <c r="AJ32" s="14">
        <f>AI32*VLOOKUP('Données projet'!$B$10,Paramètres!$A$1:$I$89,3,0)*VLOOKUP('Données projet'!$B$10,Paramètres!$A$1:$I$89,5,0)</f>
        <v>256.42032000000006</v>
      </c>
      <c r="AK32" s="14">
        <f t="shared" si="35"/>
        <v>61.958720258016918</v>
      </c>
      <c r="AL32" s="22">
        <f t="shared" si="4"/>
        <v>554.51016178271277</v>
      </c>
      <c r="AM32" s="62">
        <f t="shared" si="5"/>
        <v>846.62127289382397</v>
      </c>
      <c r="AN32" s="62">
        <f ca="1">AVERAGE(OFFSET($AM$3,0,0,'Données projet'!$E$10+1,1))-AVERAGE(OFFSET($H$3,0,0,'Données projet'!$E$10+1,1))</f>
        <v>390.31064709452596</v>
      </c>
      <c r="AO32" s="62">
        <f t="shared" si="36"/>
        <v>550.3694123334991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14.8</v>
      </c>
      <c r="BD32" s="13">
        <f>IF('Données projet'!$A$88&gt;35,BD31+BC32-BL31,IF(A32&lt;'Données projet'!$A$88,$BA$205^A32,IF(A32='Données projet'!$A$88,'Données projet'!$B$88,BD31+BC32-BL31)))</f>
        <v>189.20000000000002</v>
      </c>
      <c r="BE32" s="14">
        <f>BD32*VLOOKUP('Données projet'!$B$11,Paramètres!$A$1:$I$89,3,0)*VLOOKUP('Données projet'!$B$11,Paramètres!$A$1:$I$89,5,0)</f>
        <v>165.28512000000003</v>
      </c>
      <c r="BF32" s="14">
        <f t="shared" si="37"/>
        <v>42.032324946671778</v>
      </c>
      <c r="BG32" s="22">
        <f t="shared" si="7"/>
        <v>361.07788328212001</v>
      </c>
      <c r="BH32" s="62">
        <f t="shared" si="8"/>
        <v>653.18899439323116</v>
      </c>
      <c r="BI32" s="62">
        <f ca="1">AVERAGE(OFFSET($BH$3,0,0,'Données projet'!$E$11+1,1))-AVERAGE(OFFSET($H$3,0,0,'Données projet'!$E$11+1,1))</f>
        <v>247.50494436936356</v>
      </c>
      <c r="BJ32" s="62">
        <f t="shared" si="38"/>
        <v>364.23031909369558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176</v>
      </c>
      <c r="L33" s="13">
        <f>VLOOKUP(A33,'Données projet'!$A$35:$I$55,9,0)</f>
        <v>14.2</v>
      </c>
      <c r="M33" s="13">
        <f t="array" ref="M33">INDEX(L:L,MIN(IF(ISNUMBER(L33:L229),ROW(L33:L229),"")))</f>
        <v>14.2</v>
      </c>
      <c r="N33" s="14">
        <f>IF('Données projet'!$A$36&gt;35,N32+M33-V32,IF(A33&lt;'Données projet'!$A$36,$K$205^A33,IF(A33='Données projet'!$A$36,'Données projet'!$B$36,N32+M33-V32)))</f>
        <v>175.99999999999991</v>
      </c>
      <c r="O33" s="14">
        <f>N33*VLOOKUP('Données projet'!$B$9,Paramètres!$A$1:$I$89,3,0)*VLOOKUP('Données projet'!$B$9,Paramètres!$A$1:$I$89,5,0)</f>
        <v>129.04319999999993</v>
      </c>
      <c r="P33" s="14">
        <f t="shared" si="33"/>
        <v>33.775175980637393</v>
      </c>
      <c r="Q33" s="22">
        <f t="shared" si="2"/>
        <v>283.57533816627659</v>
      </c>
      <c r="R33" s="62">
        <f t="shared" si="0"/>
        <v>576.90867149960991</v>
      </c>
      <c r="S33" s="62">
        <f ca="1">AVERAGE(OFFSET($R$3,0,0,'Données projet'!$E$9+1,1))-AVERAGE(OFFSET($H$3,0,0,'Données projet'!$E$9+1,1))</f>
        <v>247.43119043285299</v>
      </c>
      <c r="T33" s="62">
        <f t="shared" si="34"/>
        <v>259.17173720302333</v>
      </c>
      <c r="U33" s="16">
        <f>IF(ISNA(VLOOKUP(A33,'Données projet'!$A$35:$I$55,3,0)),0,VLOOKUP(A33,'Données projet'!$A$35:$I$55,3,0))</f>
        <v>5</v>
      </c>
      <c r="V33" s="16">
        <f>IF(ISNA(VLOOKUP(A33,'Données projet'!$A$35:$I$55,4,0)),0,VLOOKUP(A33,'Données projet'!$A$35:$I$55,4,0))</f>
        <v>35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294</v>
      </c>
      <c r="AG33" s="13">
        <f>VLOOKUP(A33,'Données projet'!$A$61:$I$81,9,0)</f>
        <v>10.6</v>
      </c>
      <c r="AH33" s="13">
        <f t="array" ref="AH33">INDEX(AG:AG,MIN(IF(ISNUMBER(AG33:AG229),ROW(AG33:AG229),"")))</f>
        <v>10.6</v>
      </c>
      <c r="AI33" s="14">
        <f>IF('Données projet'!$A$62&gt;35,AI32+AH33-AQ32,IF(A33&lt;'Données projet'!$A$62,$AF$205^A33,IF(A33='Données projet'!$A$62,'Données projet'!$B$62,AI32+AH33-AQ32)))</f>
        <v>294.00000000000011</v>
      </c>
      <c r="AJ33" s="14">
        <f>AI33*VLOOKUP('Données projet'!$B$10,Paramètres!$A$1:$I$89,3,0)*VLOOKUP('Données projet'!$B$10,Paramètres!$A$1:$I$89,5,0)</f>
        <v>266.01120000000009</v>
      </c>
      <c r="AK33" s="14">
        <f t="shared" si="35"/>
        <v>64.002013376125717</v>
      </c>
      <c r="AL33" s="22">
        <f t="shared" si="4"/>
        <v>574.77301329675242</v>
      </c>
      <c r="AM33" s="62">
        <f t="shared" si="5"/>
        <v>868.10634663008568</v>
      </c>
      <c r="AN33" s="62">
        <f ca="1">AVERAGE(OFFSET($AM$3,0,0,'Données projet'!$E$10+1,1))-AVERAGE(OFFSET($H$3,0,0,'Données projet'!$E$10+1,1))</f>
        <v>390.31064709452596</v>
      </c>
      <c r="AO33" s="62">
        <f t="shared" si="36"/>
        <v>550.3694123334991</v>
      </c>
      <c r="AP33" s="16">
        <f>IF(ISNA(VLOOKUP(A33,'Données projet'!$A$61:$I$81,3,0)),0,VLOOKUP(A33,'Données projet'!$A$61:$I$81,3,0))</f>
        <v>6</v>
      </c>
      <c r="AQ33" s="16">
        <f>IF(ISNA(VLOOKUP(A33,'Données projet'!$A$61:$I$81,4,0)),0,VLOOKUP(A33,'Données projet'!$A$61:$I$81,4,0))</f>
        <v>14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204</v>
      </c>
      <c r="BB33" s="13">
        <f>VLOOKUP(A33,'Données projet'!$A$87:$I$107,9,0)</f>
        <v>14.8</v>
      </c>
      <c r="BC33" s="13">
        <f t="array" ref="BC33">INDEX(BB:BB,MIN(IF(ISNUMBER(BB33:BB229),ROW(BB33:BB229),"")))</f>
        <v>14.8</v>
      </c>
      <c r="BD33" s="13">
        <f>IF('Données projet'!$A$88&gt;35,BD32+BC33-BL32,IF(A33&lt;'Données projet'!$A$88,$BA$205^A33,IF(A33='Données projet'!$A$88,'Données projet'!$B$88,BD32+BC33-BL32)))</f>
        <v>204.00000000000003</v>
      </c>
      <c r="BE33" s="14">
        <f>BD33*VLOOKUP('Données projet'!$B$11,Paramètres!$A$1:$I$89,3,0)*VLOOKUP('Données projet'!$B$11,Paramètres!$A$1:$I$89,5,0)</f>
        <v>178.21440000000004</v>
      </c>
      <c r="BF33" s="14">
        <f t="shared" si="37"/>
        <v>44.924692855664368</v>
      </c>
      <c r="BG33" s="22">
        <f t="shared" si="7"/>
        <v>388.63392005694885</v>
      </c>
      <c r="BH33" s="62">
        <f t="shared" si="8"/>
        <v>681.96725339028217</v>
      </c>
      <c r="BI33" s="62">
        <f ca="1">AVERAGE(OFFSET($BH$3,0,0,'Données projet'!$E$11+1,1))-AVERAGE(OFFSET($H$3,0,0,'Données projet'!$E$11+1,1))</f>
        <v>247.50494436936356</v>
      </c>
      <c r="BJ33" s="62">
        <f t="shared" si="38"/>
        <v>364.23031909369558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51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</v>
      </c>
      <c r="N34" s="14">
        <f>IF('Données projet'!$A$36&gt;35,N33+M34-V33,IF(A34&lt;'Données projet'!$A$36,$K$205^A34,IF(A34='Données projet'!$A$36,'Données projet'!$B$36,N33+M34-V33)))</f>
        <v>153.99999999999991</v>
      </c>
      <c r="O34" s="14">
        <f>N34*VLOOKUP('Données projet'!$B$9,Paramètres!$A$1:$I$89,3,0)*VLOOKUP('Données projet'!$B$9,Paramètres!$A$1:$I$89,5,0)</f>
        <v>112.91279999999993</v>
      </c>
      <c r="P34" s="14">
        <f t="shared" si="33"/>
        <v>30.016215601722546</v>
      </c>
      <c r="Q34" s="22">
        <f t="shared" si="2"/>
        <v>248.93470217300001</v>
      </c>
      <c r="R34" s="62">
        <f t="shared" si="0"/>
        <v>542.26803550633326</v>
      </c>
      <c r="S34" s="62">
        <f ca="1">AVERAGE(OFFSET($R$3,0,0,'Données projet'!$E$9+1,1))-AVERAGE(OFFSET($H$3,0,0,'Données projet'!$E$9+1,1))</f>
        <v>247.43119043285299</v>
      </c>
      <c r="T34" s="62">
        <f t="shared" si="34"/>
        <v>259.17173720302333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8.6</v>
      </c>
      <c r="AI34" s="14">
        <f>IF('Données projet'!$A$62&gt;35,AI33+AH34-AQ33,IF(A34&lt;'Données projet'!$A$62,$AF$205^A34,IF(A34='Données projet'!$A$62,'Données projet'!$B$62,AI33+AH34-AQ33)))</f>
        <v>288.60000000000014</v>
      </c>
      <c r="AJ34" s="14">
        <f>AI34*VLOOKUP('Données projet'!$B$10,Paramètres!$A$1:$I$89,3,0)*VLOOKUP('Données projet'!$B$10,Paramètres!$A$1:$I$89,5,0)</f>
        <v>261.12528000000009</v>
      </c>
      <c r="AK34" s="14">
        <f t="shared" si="35"/>
        <v>62.962181856353716</v>
      </c>
      <c r="AL34" s="22">
        <f t="shared" si="4"/>
        <v>564.45232939981622</v>
      </c>
      <c r="AM34" s="62">
        <f t="shared" si="5"/>
        <v>857.78566273314959</v>
      </c>
      <c r="AN34" s="62">
        <f ca="1">AVERAGE(OFFSET($AM$3,0,0,'Données projet'!$E$10+1,1))-AVERAGE(OFFSET($H$3,0,0,'Données projet'!$E$10+1,1))</f>
        <v>390.31064709452596</v>
      </c>
      <c r="AO34" s="62">
        <f t="shared" si="36"/>
        <v>550.3694123334991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13.6</v>
      </c>
      <c r="BD34" s="13">
        <f>IF('Données projet'!$A$88&gt;35,BD33+BC34-BL33,IF(A34&lt;'Données projet'!$A$88,$BA$205^A34,IF(A34='Données projet'!$A$88,'Données projet'!$B$88,BD33+BC34-BL33)))</f>
        <v>166.60000000000002</v>
      </c>
      <c r="BE34" s="14">
        <f>BD34*VLOOKUP('Données projet'!$B$11,Paramètres!$A$1:$I$89,3,0)*VLOOKUP('Données projet'!$B$11,Paramètres!$A$1:$I$89,5,0)</f>
        <v>145.54176000000004</v>
      </c>
      <c r="BF34" s="14">
        <f t="shared" si="37"/>
        <v>37.563662342876064</v>
      </c>
      <c r="BG34" s="22">
        <f t="shared" si="7"/>
        <v>318.90861058050916</v>
      </c>
      <c r="BH34" s="62">
        <f t="shared" si="8"/>
        <v>612.24194391384253</v>
      </c>
      <c r="BI34" s="62">
        <f ca="1">AVERAGE(OFFSET($BH$3,0,0,'Données projet'!$E$11+1,1))-AVERAGE(OFFSET($H$3,0,0,'Données projet'!$E$11+1,1))</f>
        <v>247.50494436936356</v>
      </c>
      <c r="BJ34" s="62">
        <f t="shared" si="38"/>
        <v>364.23031909369558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</v>
      </c>
      <c r="N35" s="14">
        <f>IF('Données projet'!$A$36&gt;35,N34+M35-V34,IF(A35&lt;'Données projet'!$A$36,$K$205^A35,IF(A35='Données projet'!$A$36,'Données projet'!$B$36,N34+M35-V34)))</f>
        <v>166.99999999999991</v>
      </c>
      <c r="O35" s="14">
        <f>N35*VLOOKUP('Données projet'!$B$9,Paramètres!$A$1:$I$89,3,0)*VLOOKUP('Données projet'!$B$9,Paramètres!$A$1:$I$89,5,0)</f>
        <v>122.44439999999993</v>
      </c>
      <c r="P35" s="14">
        <f t="shared" si="33"/>
        <v>32.244444629402452</v>
      </c>
      <c r="Q35" s="22">
        <f t="shared" ref="Q35:Q66" si="53">(O35+P35)*0.475*44/12</f>
        <v>269.41640439620915</v>
      </c>
      <c r="R35" s="62">
        <f t="shared" si="0"/>
        <v>562.7497377295424</v>
      </c>
      <c r="S35" s="62">
        <f ca="1">AVERAGE(OFFSET($R$3,0,0,'Données projet'!$E$9+1,1))-AVERAGE(OFFSET($H$3,0,0,'Données projet'!$E$9+1,1))</f>
        <v>247.43119043285299</v>
      </c>
      <c r="T35" s="62">
        <f t="shared" si="34"/>
        <v>259.17173720302333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8.6</v>
      </c>
      <c r="AI35" s="14">
        <f>IF('Données projet'!$A$62&gt;35,AI34+AH35-AQ34,IF(A35&lt;'Données projet'!$A$62,$AF$205^A35,IF(A35='Données projet'!$A$62,'Données projet'!$B$62,AI34+AH35-AQ34)))</f>
        <v>297.20000000000016</v>
      </c>
      <c r="AJ35" s="14">
        <f>AI35*VLOOKUP('Données projet'!$B$10,Paramètres!$A$1:$I$89,3,0)*VLOOKUP('Données projet'!$B$10,Paramètres!$A$1:$I$89,5,0)</f>
        <v>268.90656000000013</v>
      </c>
      <c r="AK35" s="14">
        <f t="shared" si="35"/>
        <v>64.617158945843826</v>
      </c>
      <c r="AL35" s="22">
        <f t="shared" si="4"/>
        <v>580.88714383067816</v>
      </c>
      <c r="AM35" s="62">
        <f t="shared" si="5"/>
        <v>874.22047716401153</v>
      </c>
      <c r="AN35" s="62">
        <f ca="1">AVERAGE(OFFSET($AM$3,0,0,'Données projet'!$E$10+1,1))-AVERAGE(OFFSET($H$3,0,0,'Données projet'!$E$10+1,1))</f>
        <v>390.31064709452596</v>
      </c>
      <c r="AO35" s="62">
        <f t="shared" si="36"/>
        <v>550.3694123334991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13.6</v>
      </c>
      <c r="BD35" s="13">
        <f>IF('Données projet'!$A$88&gt;35,BD34+BC35-BL34,IF(A35&lt;'Données projet'!$A$88,$BA$205^A35,IF(A35='Données projet'!$A$88,'Données projet'!$B$88,BD34+BC35-BL34)))</f>
        <v>180.20000000000002</v>
      </c>
      <c r="BE35" s="14">
        <f>BD35*VLOOKUP('Données projet'!$B$11,Paramètres!$A$1:$I$89,3,0)*VLOOKUP('Données projet'!$B$11,Paramètres!$A$1:$I$89,5,0)</f>
        <v>157.42272000000003</v>
      </c>
      <c r="BF35" s="14">
        <f t="shared" si="37"/>
        <v>40.260654441499831</v>
      </c>
      <c r="BG35" s="22">
        <f t="shared" si="7"/>
        <v>344.29854381894557</v>
      </c>
      <c r="BH35" s="62">
        <f t="shared" si="8"/>
        <v>637.63187715227889</v>
      </c>
      <c r="BI35" s="62">
        <f ca="1">AVERAGE(OFFSET($BH$3,0,0,'Données projet'!$E$11+1,1))-AVERAGE(OFFSET($H$3,0,0,'Données projet'!$E$11+1,1))</f>
        <v>247.50494436936356</v>
      </c>
      <c r="BJ35" s="62">
        <f t="shared" si="38"/>
        <v>364.23031909369558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</v>
      </c>
      <c r="N36" s="14">
        <f>IF('Données projet'!$A$36&gt;35,N35+M36-V35,IF(A36&lt;'Données projet'!$A$36,$K$205^A36,IF(A36='Données projet'!$A$36,'Données projet'!$B$36,N35+M36-V35)))</f>
        <v>179.99999999999991</v>
      </c>
      <c r="O36" s="14">
        <f>N36*VLOOKUP('Données projet'!$B$9,Paramètres!$A$1:$I$89,3,0)*VLOOKUP('Données projet'!$B$9,Paramètres!$A$1:$I$89,5,0)</f>
        <v>131.97599999999994</v>
      </c>
      <c r="P36" s="14">
        <f t="shared" si="33"/>
        <v>34.452553259401945</v>
      </c>
      <c r="Q36" s="22">
        <f t="shared" si="53"/>
        <v>289.86306359345826</v>
      </c>
      <c r="R36" s="62">
        <f t="shared" si="0"/>
        <v>583.19639692679152</v>
      </c>
      <c r="S36" s="62">
        <f ca="1">AVERAGE(OFFSET($R$3,0,0,'Données projet'!$E$9+1,1))-AVERAGE(OFFSET($H$3,0,0,'Données projet'!$E$9+1,1))</f>
        <v>247.43119043285299</v>
      </c>
      <c r="T36" s="62">
        <f t="shared" si="34"/>
        <v>259.17173720302333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8.6</v>
      </c>
      <c r="AI36" s="14">
        <f>IF('Données projet'!$A$62&gt;35,AI35+AH36-AQ35,IF(A36&lt;'Données projet'!$A$62,$AF$205^A36,IF(A36='Données projet'!$A$62,'Données projet'!$B$62,AI35+AH36-AQ35)))</f>
        <v>305.80000000000018</v>
      </c>
      <c r="AJ36" s="14">
        <f>AI36*VLOOKUP('Données projet'!$B$10,Paramètres!$A$1:$I$89,3,0)*VLOOKUP('Données projet'!$B$10,Paramètres!$A$1:$I$89,5,0)</f>
        <v>276.68784000000016</v>
      </c>
      <c r="AK36" s="14">
        <f t="shared" si="35"/>
        <v>66.266570237082931</v>
      </c>
      <c r="AL36" s="22">
        <f t="shared" si="4"/>
        <v>597.31226449625308</v>
      </c>
      <c r="AM36" s="62">
        <f t="shared" si="5"/>
        <v>890.64559782958645</v>
      </c>
      <c r="AN36" s="62">
        <f ca="1">AVERAGE(OFFSET($AM$3,0,0,'Données projet'!$E$10+1,1))-AVERAGE(OFFSET($H$3,0,0,'Données projet'!$E$10+1,1))</f>
        <v>390.31064709452596</v>
      </c>
      <c r="AO36" s="62">
        <f t="shared" si="36"/>
        <v>550.3694123334991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13.6</v>
      </c>
      <c r="BD36" s="13">
        <f>IF('Données projet'!$A$88&gt;35,BD35+BC36-BL35,IF(A36&lt;'Données projet'!$A$88,$BA$205^A36,IF(A36='Données projet'!$A$88,'Données projet'!$B$88,BD35+BC36-BL35)))</f>
        <v>193.8</v>
      </c>
      <c r="BE36" s="14">
        <f>BD36*VLOOKUP('Données projet'!$B$11,Paramètres!$A$1:$I$89,3,0)*VLOOKUP('Données projet'!$B$11,Paramètres!$A$1:$I$89,5,0)</f>
        <v>169.30368000000004</v>
      </c>
      <c r="BF36" s="14">
        <f t="shared" si="37"/>
        <v>42.934033834973256</v>
      </c>
      <c r="BG36" s="22">
        <f t="shared" si="7"/>
        <v>369.64735159591186</v>
      </c>
      <c r="BH36" s="62">
        <f t="shared" si="8"/>
        <v>662.98068492924517</v>
      </c>
      <c r="BI36" s="62">
        <f ca="1">AVERAGE(OFFSET($BH$3,0,0,'Données projet'!$E$11+1,1))-AVERAGE(OFFSET($H$3,0,0,'Données projet'!$E$11+1,1))</f>
        <v>247.50494436936356</v>
      </c>
      <c r="BJ36" s="62">
        <f t="shared" si="38"/>
        <v>364.23031909369558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</v>
      </c>
      <c r="N37" s="14">
        <f>IF('Données projet'!$A$36&gt;35,N36+M37-V36,IF(A37&lt;'Données projet'!$A$36,$K$205^A37,IF(A37='Données projet'!$A$36,'Données projet'!$B$36,N36+M37-V36)))</f>
        <v>192.99999999999991</v>
      </c>
      <c r="O37" s="14">
        <f>N37*VLOOKUP('Données projet'!$B$9,Paramètres!$A$1:$I$89,3,0)*VLOOKUP('Données projet'!$B$9,Paramètres!$A$1:$I$89,5,0)</f>
        <v>141.50759999999994</v>
      </c>
      <c r="P37" s="14">
        <f t="shared" si="33"/>
        <v>36.642159893060018</v>
      </c>
      <c r="Q37" s="22">
        <f t="shared" si="53"/>
        <v>310.27749848041276</v>
      </c>
      <c r="R37" s="62">
        <f t="shared" si="0"/>
        <v>603.61083181374602</v>
      </c>
      <c r="S37" s="62">
        <f ca="1">AVERAGE(OFFSET($R$3,0,0,'Données projet'!$E$9+1,1))-AVERAGE(OFFSET($H$3,0,0,'Données projet'!$E$9+1,1))</f>
        <v>247.43119043285299</v>
      </c>
      <c r="T37" s="62">
        <f t="shared" si="34"/>
        <v>259.17173720302333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8.6</v>
      </c>
      <c r="AI37" s="14">
        <f>IF('Données projet'!$A$62&gt;35,AI36+AH37-AQ36,IF(A37&lt;'Données projet'!$A$62,$AF$205^A37,IF(A37='Données projet'!$A$62,'Données projet'!$B$62,AI36+AH37-AQ36)))</f>
        <v>314.4000000000002</v>
      </c>
      <c r="AJ37" s="14">
        <f>AI37*VLOOKUP('Données projet'!$B$10,Paramètres!$A$1:$I$89,3,0)*VLOOKUP('Données projet'!$B$10,Paramètres!$A$1:$I$89,5,0)</f>
        <v>284.4691200000002</v>
      </c>
      <c r="AK37" s="14">
        <f t="shared" si="35"/>
        <v>67.910590237379097</v>
      </c>
      <c r="AL37" s="22">
        <f t="shared" si="4"/>
        <v>613.72799533010232</v>
      </c>
      <c r="AM37" s="62">
        <f t="shared" si="5"/>
        <v>907.06132866343569</v>
      </c>
      <c r="AN37" s="62">
        <f ca="1">AVERAGE(OFFSET($AM$3,0,0,'Données projet'!$E$10+1,1))-AVERAGE(OFFSET($H$3,0,0,'Données projet'!$E$10+1,1))</f>
        <v>390.31064709452596</v>
      </c>
      <c r="AO37" s="62">
        <f t="shared" si="36"/>
        <v>550.3694123334991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13.6</v>
      </c>
      <c r="BD37" s="13">
        <f>IF('Données projet'!$A$88&gt;35,BD36+BC37-BL36,IF(A37&lt;'Données projet'!$A$88,$BA$205^A37,IF(A37='Données projet'!$A$88,'Données projet'!$B$88,BD36+BC37-BL36)))</f>
        <v>207.4</v>
      </c>
      <c r="BE37" s="14">
        <f>BD37*VLOOKUP('Données projet'!$B$11,Paramètres!$A$1:$I$89,3,0)*VLOOKUP('Données projet'!$B$11,Paramètres!$A$1:$I$89,5,0)</f>
        <v>181.18464000000003</v>
      </c>
      <c r="BF37" s="14">
        <f t="shared" si="37"/>
        <v>45.585646034700325</v>
      </c>
      <c r="BG37" s="22">
        <f t="shared" si="7"/>
        <v>394.95824817710309</v>
      </c>
      <c r="BH37" s="62">
        <f t="shared" si="8"/>
        <v>688.29158151043634</v>
      </c>
      <c r="BI37" s="62">
        <f ca="1">AVERAGE(OFFSET($BH$3,0,0,'Données projet'!$E$11+1,1))-AVERAGE(OFFSET($H$3,0,0,'Données projet'!$E$11+1,1))</f>
        <v>247.50494436936356</v>
      </c>
      <c r="BJ37" s="62">
        <f t="shared" si="38"/>
        <v>364.23031909369558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206</v>
      </c>
      <c r="L38" s="13">
        <f>VLOOKUP(A38,'Données projet'!$A$35:$I$55,9,0)</f>
        <v>13</v>
      </c>
      <c r="M38" s="13">
        <f t="array" ref="M38">INDEX(L:L,MIN(IF(ISNUMBER(L38:L234),ROW(L38:L234),"")))</f>
        <v>13</v>
      </c>
      <c r="N38" s="14">
        <f>IF('Données projet'!$A$36&gt;35,N37+M38-V37,IF(A38&lt;'Données projet'!$A$36,$K$205^A38,IF(A38='Données projet'!$A$36,'Données projet'!$B$36,N37+M38-V37)))</f>
        <v>205.99999999999991</v>
      </c>
      <c r="O38" s="14">
        <f>N38*VLOOKUP('Données projet'!$B$9,Paramètres!$A$1:$I$89,3,0)*VLOOKUP('Données projet'!$B$9,Paramètres!$A$1:$I$89,5,0)</f>
        <v>151.03919999999994</v>
      </c>
      <c r="P38" s="14">
        <f t="shared" si="33"/>
        <v>38.814652571726043</v>
      </c>
      <c r="Q38" s="22">
        <f t="shared" si="53"/>
        <v>330.66212656242277</v>
      </c>
      <c r="R38" s="62">
        <f t="shared" si="0"/>
        <v>623.99545989575608</v>
      </c>
      <c r="S38" s="62">
        <f ca="1">AVERAGE(OFFSET($R$3,0,0,'Données projet'!$E$9+1,1))-AVERAGE(OFFSET($H$3,0,0,'Données projet'!$E$9+1,1))</f>
        <v>247.43119043285299</v>
      </c>
      <c r="T38" s="62">
        <f t="shared" si="34"/>
        <v>259.17173720302333</v>
      </c>
      <c r="U38" s="16">
        <f>IF(ISNA(VLOOKUP(A38,'Données projet'!$A$35:$I$55,3,0)),0,VLOOKUP(A38,'Données projet'!$A$35:$I$55,3,0))</f>
        <v>6</v>
      </c>
      <c r="V38" s="16">
        <f>IF(ISNA(VLOOKUP(A38,'Données projet'!$A$35:$I$55,4,0)),0,VLOOKUP(A38,'Données projet'!$A$35:$I$55,4,0))</f>
        <v>35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323</v>
      </c>
      <c r="AG38" s="13">
        <f>VLOOKUP(A38,'Données projet'!$A$61:$I$81,9,0)</f>
        <v>8.6</v>
      </c>
      <c r="AH38" s="13">
        <f t="array" ref="AH38">INDEX(AG:AG,MIN(IF(ISNUMBER(AG38:AG234),ROW(AG38:AG234),"")))</f>
        <v>8.6</v>
      </c>
      <c r="AI38" s="14">
        <f>IF('Données projet'!$A$62&gt;35,AI37+AH38-AQ37,IF(A38&lt;'Données projet'!$A$62,$AF$205^A38,IF(A38='Données projet'!$A$62,'Données projet'!$B$62,AI37+AH38-AQ37)))</f>
        <v>323.00000000000023</v>
      </c>
      <c r="AJ38" s="14">
        <f>AI38*VLOOKUP('Données projet'!$B$10,Paramètres!$A$1:$I$89,3,0)*VLOOKUP('Données projet'!$B$10,Paramètres!$A$1:$I$89,5,0)</f>
        <v>292.25040000000018</v>
      </c>
      <c r="AK38" s="14">
        <f t="shared" si="35"/>
        <v>69.549383363839993</v>
      </c>
      <c r="AL38" s="22">
        <f t="shared" si="4"/>
        <v>630.13462269202159</v>
      </c>
      <c r="AM38" s="62">
        <f t="shared" si="5"/>
        <v>923.46795602535485</v>
      </c>
      <c r="AN38" s="62">
        <f ca="1">AVERAGE(OFFSET($AM$3,0,0,'Données projet'!$E$10+1,1))-AVERAGE(OFFSET($H$3,0,0,'Données projet'!$E$10+1,1))</f>
        <v>390.31064709452596</v>
      </c>
      <c r="AO38" s="62">
        <f t="shared" si="36"/>
        <v>550.3694123334991</v>
      </c>
      <c r="AP38" s="16">
        <f>IF(ISNA(VLOOKUP(A38,'Données projet'!$A$61:$I$81,3,0)),0,VLOOKUP(A38,'Données projet'!$A$61:$I$81,3,0))</f>
        <v>7</v>
      </c>
      <c r="AQ38" s="16">
        <f>IF(ISNA(VLOOKUP(A38,'Données projet'!$A$61:$I$81,4,0)),0,VLOOKUP(A38,'Données projet'!$A$61:$I$81,4,0))</f>
        <v>11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221</v>
      </c>
      <c r="BB38" s="13">
        <f>VLOOKUP(A38,'Données projet'!$A$87:$I$107,9,0)</f>
        <v>13.6</v>
      </c>
      <c r="BC38" s="13">
        <f t="array" ref="BC38">INDEX(BB:BB,MIN(IF(ISNUMBER(BB38:BB234),ROW(BB38:BB234),"")))</f>
        <v>13.6</v>
      </c>
      <c r="BD38" s="13">
        <f>IF('Données projet'!$A$88&gt;35,BD37+BC38-BL37,IF(A38&lt;'Données projet'!$A$88,$BA$205^A38,IF(A38='Données projet'!$A$88,'Données projet'!$B$88,BD37+BC38-BL37)))</f>
        <v>221</v>
      </c>
      <c r="BE38" s="14">
        <f>BD38*VLOOKUP('Données projet'!$B$11,Paramètres!$A$1:$I$89,3,0)*VLOOKUP('Données projet'!$B$11,Paramètres!$A$1:$I$89,5,0)</f>
        <v>193.06560000000002</v>
      </c>
      <c r="BF38" s="14">
        <f t="shared" si="37"/>
        <v>48.217080828790458</v>
      </c>
      <c r="BG38" s="22">
        <f t="shared" si="7"/>
        <v>420.23400244347675</v>
      </c>
      <c r="BH38" s="62">
        <f t="shared" si="8"/>
        <v>713.56733577681007</v>
      </c>
      <c r="BI38" s="62">
        <f ca="1">AVERAGE(OFFSET($BH$3,0,0,'Données projet'!$E$11+1,1))-AVERAGE(OFFSET($H$3,0,0,'Données projet'!$E$11+1,1))</f>
        <v>247.50494436936356</v>
      </c>
      <c r="BJ38" s="62">
        <f t="shared" si="38"/>
        <v>364.23031909369558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49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11.4</v>
      </c>
      <c r="N39" s="14">
        <f>IF('Données projet'!$A$36&gt;35,N38+M39-V38,IF(A39&lt;'Données projet'!$A$36,$K$205^A39,IF(A39='Données projet'!$A$36,'Données projet'!$B$36,N38+M39-V38)))</f>
        <v>182.39999999999992</v>
      </c>
      <c r="O39" s="14">
        <f>N39*VLOOKUP('Données projet'!$B$9,Paramètres!$A$1:$I$89,3,0)*VLOOKUP('Données projet'!$B$9,Paramètres!$A$1:$I$89,5,0)</f>
        <v>133.73567999999992</v>
      </c>
      <c r="P39" s="14">
        <f t="shared" si="33"/>
        <v>34.858136849359212</v>
      </c>
      <c r="Q39" s="22">
        <f t="shared" si="53"/>
        <v>293.63423101263379</v>
      </c>
      <c r="R39" s="62">
        <f t="shared" si="0"/>
        <v>586.96756434596705</v>
      </c>
      <c r="S39" s="62">
        <f ca="1">AVERAGE(OFFSET($R$3,0,0,'Données projet'!$E$9+1,1))-AVERAGE(OFFSET($H$3,0,0,'Données projet'!$E$9+1,1))</f>
        <v>247.43119043285299</v>
      </c>
      <c r="T39" s="62">
        <f t="shared" si="34"/>
        <v>259.17173720302333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7.6</v>
      </c>
      <c r="AI39" s="14">
        <f>IF('Données projet'!$A$62&gt;35,AI38+AH39-AQ38,IF(A39&lt;'Données projet'!$A$62,$AF$205^A39,IF(A39='Données projet'!$A$62,'Données projet'!$B$62,AI38+AH39-AQ38)))</f>
        <v>319.60000000000025</v>
      </c>
      <c r="AJ39" s="14">
        <f>AI39*VLOOKUP('Données projet'!$B$10,Paramètres!$A$1:$I$89,3,0)*VLOOKUP('Données projet'!$B$10,Paramètres!$A$1:$I$89,5,0)</f>
        <v>289.17408000000023</v>
      </c>
      <c r="AK39" s="14">
        <f t="shared" si="35"/>
        <v>68.902103026957732</v>
      </c>
      <c r="AL39" s="22">
        <f t="shared" si="4"/>
        <v>623.64935210528506</v>
      </c>
      <c r="AM39" s="62">
        <f t="shared" si="5"/>
        <v>916.98268543861832</v>
      </c>
      <c r="AN39" s="62">
        <f ca="1">AVERAGE(OFFSET($AM$3,0,0,'Données projet'!$E$10+1,1))-AVERAGE(OFFSET($H$3,0,0,'Données projet'!$E$10+1,1))</f>
        <v>390.31064709452596</v>
      </c>
      <c r="AO39" s="62">
        <f t="shared" si="36"/>
        <v>550.3694123334991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12.2</v>
      </c>
      <c r="BD39" s="13">
        <f>IF('Données projet'!$A$88&gt;35,BD38+BC39-BL38,IF(A39&lt;'Données projet'!$A$88,$BA$205^A39,IF(A39='Données projet'!$A$88,'Données projet'!$B$88,BD38+BC39-BL38)))</f>
        <v>184.2</v>
      </c>
      <c r="BE39" s="14">
        <f>BD39*VLOOKUP('Données projet'!$B$11,Paramètres!$A$1:$I$89,3,0)*VLOOKUP('Données projet'!$B$11,Paramètres!$A$1:$I$89,5,0)</f>
        <v>160.91712000000001</v>
      </c>
      <c r="BF39" s="14">
        <f t="shared" si="37"/>
        <v>41.049305520788089</v>
      </c>
      <c r="BG39" s="22">
        <f t="shared" si="7"/>
        <v>351.75819111537254</v>
      </c>
      <c r="BH39" s="62">
        <f t="shared" si="8"/>
        <v>645.09152444870585</v>
      </c>
      <c r="BI39" s="62">
        <f ca="1">AVERAGE(OFFSET($BH$3,0,0,'Données projet'!$E$11+1,1))-AVERAGE(OFFSET($H$3,0,0,'Données projet'!$E$11+1,1))</f>
        <v>247.50494436936356</v>
      </c>
      <c r="BJ39" s="62">
        <f t="shared" si="38"/>
        <v>364.23031909369558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11.4</v>
      </c>
      <c r="N40" s="14">
        <f>IF('Données projet'!$A$36&gt;35,N39+M40-V39,IF(A40&lt;'Données projet'!$A$36,$K$205^A40,IF(A40='Données projet'!$A$36,'Données projet'!$B$36,N39+M40-V39)))</f>
        <v>193.79999999999993</v>
      </c>
      <c r="O40" s="14">
        <f>N40*VLOOKUP('Données projet'!$B$9,Paramètres!$A$1:$I$89,3,0)*VLOOKUP('Données projet'!$B$9,Paramètres!$A$1:$I$89,5,0)</f>
        <v>142.09415999999993</v>
      </c>
      <c r="P40" s="14">
        <f t="shared" si="33"/>
        <v>36.776332799832325</v>
      </c>
      <c r="Q40" s="22">
        <f t="shared" si="53"/>
        <v>311.53277495970787</v>
      </c>
      <c r="R40" s="62">
        <f t="shared" si="0"/>
        <v>604.86610829304118</v>
      </c>
      <c r="S40" s="62">
        <f ca="1">AVERAGE(OFFSET($R$3,0,0,'Données projet'!$E$9+1,1))-AVERAGE(OFFSET($H$3,0,0,'Données projet'!$E$9+1,1))</f>
        <v>247.43119043285299</v>
      </c>
      <c r="T40" s="62">
        <f t="shared" si="34"/>
        <v>259.17173720302333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7.6</v>
      </c>
      <c r="AI40" s="14">
        <f>IF('Données projet'!$A$62&gt;35,AI39+AH40-AQ39,IF(A40&lt;'Données projet'!$A$62,$AF$205^A40,IF(A40='Données projet'!$A$62,'Données projet'!$B$62,AI39+AH40-AQ39)))</f>
        <v>327.20000000000027</v>
      </c>
      <c r="AJ40" s="14">
        <f>AI40*VLOOKUP('Données projet'!$B$10,Paramètres!$A$1:$I$89,3,0)*VLOOKUP('Données projet'!$B$10,Paramètres!$A$1:$I$89,5,0)</f>
        <v>296.05056000000025</v>
      </c>
      <c r="AK40" s="14">
        <f t="shared" si="35"/>
        <v>70.347871650924077</v>
      </c>
      <c r="AL40" s="22">
        <f t="shared" si="4"/>
        <v>638.1439351253598</v>
      </c>
      <c r="AM40" s="62">
        <f t="shared" si="5"/>
        <v>931.47726845869306</v>
      </c>
      <c r="AN40" s="62">
        <f ca="1">AVERAGE(OFFSET($AM$3,0,0,'Données projet'!$E$10+1,1))-AVERAGE(OFFSET($H$3,0,0,'Données projet'!$E$10+1,1))</f>
        <v>390.31064709452596</v>
      </c>
      <c r="AO40" s="62">
        <f t="shared" si="36"/>
        <v>550.3694123334991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12.2</v>
      </c>
      <c r="BD40" s="13">
        <f>IF('Données projet'!$A$88&gt;35,BD39+BC40-BL39,IF(A40&lt;'Données projet'!$A$88,$BA$205^A40,IF(A40='Données projet'!$A$88,'Données projet'!$B$88,BD39+BC40-BL39)))</f>
        <v>196.39999999999998</v>
      </c>
      <c r="BE40" s="14">
        <f>BD40*VLOOKUP('Données projet'!$B$11,Paramètres!$A$1:$I$89,3,0)*VLOOKUP('Données projet'!$B$11,Paramètres!$A$1:$I$89,5,0)</f>
        <v>171.57504</v>
      </c>
      <c r="BF40" s="14">
        <f t="shared" si="37"/>
        <v>43.44259058996105</v>
      </c>
      <c r="BG40" s="22">
        <f t="shared" si="7"/>
        <v>374.48903994418214</v>
      </c>
      <c r="BH40" s="62">
        <f t="shared" si="8"/>
        <v>667.82237327751545</v>
      </c>
      <c r="BI40" s="62">
        <f ca="1">AVERAGE(OFFSET($BH$3,0,0,'Données projet'!$E$11+1,1))-AVERAGE(OFFSET($H$3,0,0,'Données projet'!$E$11+1,1))</f>
        <v>247.50494436936356</v>
      </c>
      <c r="BJ40" s="62">
        <f t="shared" si="38"/>
        <v>364.23031909369558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11.4</v>
      </c>
      <c r="N41" s="14">
        <f>IF('Données projet'!$A$36&gt;35,N40+M41-V40,IF(A41&lt;'Données projet'!$A$36,$K$205^A41,IF(A41='Données projet'!$A$36,'Données projet'!$B$36,N40+M41-V40)))</f>
        <v>205.19999999999993</v>
      </c>
      <c r="O41" s="14">
        <f>N41*VLOOKUP('Données projet'!$B$9,Paramètres!$A$1:$I$89,3,0)*VLOOKUP('Données projet'!$B$9,Paramètres!$A$1:$I$89,5,0)</f>
        <v>150.45263999999995</v>
      </c>
      <c r="P41" s="14">
        <f t="shared" si="33"/>
        <v>38.681431639913605</v>
      </c>
      <c r="Q41" s="22">
        <f t="shared" si="53"/>
        <v>329.40850810618275</v>
      </c>
      <c r="R41" s="62">
        <f t="shared" si="0"/>
        <v>622.74184143951607</v>
      </c>
      <c r="S41" s="62">
        <f ca="1">AVERAGE(OFFSET($R$3,0,0,'Données projet'!$E$9+1,1))-AVERAGE(OFFSET($H$3,0,0,'Données projet'!$E$9+1,1))</f>
        <v>247.43119043285299</v>
      </c>
      <c r="T41" s="62">
        <f t="shared" si="34"/>
        <v>259.17173720302333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7.6</v>
      </c>
      <c r="AI41" s="14">
        <f>IF('Données projet'!$A$62&gt;35,AI40+AH41-AQ40,IF(A41&lt;'Données projet'!$A$62,$AF$205^A41,IF(A41='Données projet'!$A$62,'Données projet'!$B$62,AI40+AH41-AQ40)))</f>
        <v>334.8000000000003</v>
      </c>
      <c r="AJ41" s="14">
        <f>AI41*VLOOKUP('Données projet'!$B$10,Paramètres!$A$1:$I$89,3,0)*VLOOKUP('Données projet'!$B$10,Paramètres!$A$1:$I$89,5,0)</f>
        <v>302.92704000000026</v>
      </c>
      <c r="AK41" s="14">
        <f t="shared" si="35"/>
        <v>71.789736305653022</v>
      </c>
      <c r="AL41" s="22">
        <f t="shared" si="4"/>
        <v>652.63171873234603</v>
      </c>
      <c r="AM41" s="62">
        <f t="shared" si="5"/>
        <v>945.9650520656794</v>
      </c>
      <c r="AN41" s="62">
        <f ca="1">AVERAGE(OFFSET($AM$3,0,0,'Données projet'!$E$10+1,1))-AVERAGE(OFFSET($H$3,0,0,'Données projet'!$E$10+1,1))</f>
        <v>390.31064709452596</v>
      </c>
      <c r="AO41" s="62">
        <f t="shared" si="36"/>
        <v>550.3694123334991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12.2</v>
      </c>
      <c r="BD41" s="13">
        <f>IF('Données projet'!$A$88&gt;35,BD40+BC41-BL40,IF(A41&lt;'Données projet'!$A$88,$BA$205^A41,IF(A41='Données projet'!$A$88,'Données projet'!$B$88,BD40+BC41-BL40)))</f>
        <v>208.59999999999997</v>
      </c>
      <c r="BE41" s="14">
        <f>BD41*VLOOKUP('Données projet'!$B$11,Paramètres!$A$1:$I$89,3,0)*VLOOKUP('Données projet'!$B$11,Paramètres!$A$1:$I$89,5,0)</f>
        <v>182.23295999999999</v>
      </c>
      <c r="BF41" s="14">
        <f t="shared" si="37"/>
        <v>45.818621592366291</v>
      </c>
      <c r="BG41" s="22">
        <f t="shared" si="7"/>
        <v>397.18983794003793</v>
      </c>
      <c r="BH41" s="62">
        <f t="shared" si="8"/>
        <v>690.52317127337119</v>
      </c>
      <c r="BI41" s="62">
        <f ca="1">AVERAGE(OFFSET($BH$3,0,0,'Données projet'!$E$11+1,1))-AVERAGE(OFFSET($H$3,0,0,'Données projet'!$E$11+1,1))</f>
        <v>247.50494436936356</v>
      </c>
      <c r="BJ41" s="62">
        <f t="shared" si="38"/>
        <v>364.23031909369558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11.4</v>
      </c>
      <c r="N42" s="14">
        <f>IF('Données projet'!$A$36&gt;35,N41+M42-V41,IF(A42&lt;'Données projet'!$A$36,$K$205^A42,IF(A42='Données projet'!$A$36,'Données projet'!$B$36,N41+M42-V41)))</f>
        <v>216.59999999999994</v>
      </c>
      <c r="O42" s="14">
        <f>N42*VLOOKUP('Données projet'!$B$9,Paramètres!$A$1:$I$89,3,0)*VLOOKUP('Données projet'!$B$9,Paramètres!$A$1:$I$89,5,0)</f>
        <v>158.81111999999996</v>
      </c>
      <c r="P42" s="14">
        <f t="shared" si="33"/>
        <v>40.57424391712447</v>
      </c>
      <c r="Q42" s="22">
        <f t="shared" si="53"/>
        <v>347.26284215565835</v>
      </c>
      <c r="R42" s="62">
        <f t="shared" si="0"/>
        <v>640.59617548899166</v>
      </c>
      <c r="S42" s="62">
        <f ca="1">AVERAGE(OFFSET($R$3,0,0,'Données projet'!$E$9+1,1))-AVERAGE(OFFSET($H$3,0,0,'Données projet'!$E$9+1,1))</f>
        <v>247.43119043285299</v>
      </c>
      <c r="T42" s="62">
        <f t="shared" si="34"/>
        <v>259.17173720302333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7.6</v>
      </c>
      <c r="AI42" s="14">
        <f>IF('Données projet'!$A$62&gt;35,AI41+AH42-AQ41,IF(A42&lt;'Données projet'!$A$62,$AF$205^A42,IF(A42='Données projet'!$A$62,'Données projet'!$B$62,AI41+AH42-AQ41)))</f>
        <v>342.40000000000032</v>
      </c>
      <c r="AJ42" s="14">
        <f>AI42*VLOOKUP('Données projet'!$B$10,Paramètres!$A$1:$I$89,3,0)*VLOOKUP('Données projet'!$B$10,Paramètres!$A$1:$I$89,5,0)</f>
        <v>309.80352000000028</v>
      </c>
      <c r="AK42" s="14">
        <f t="shared" si="35"/>
        <v>73.227795813703821</v>
      </c>
      <c r="AL42" s="22">
        <f t="shared" si="4"/>
        <v>667.11287504220138</v>
      </c>
      <c r="AM42" s="62">
        <f t="shared" si="5"/>
        <v>960.44620837553475</v>
      </c>
      <c r="AN42" s="62">
        <f ca="1">AVERAGE(OFFSET($AM$3,0,0,'Données projet'!$E$10+1,1))-AVERAGE(OFFSET($H$3,0,0,'Données projet'!$E$10+1,1))</f>
        <v>390.31064709452596</v>
      </c>
      <c r="AO42" s="62">
        <f t="shared" si="36"/>
        <v>550.3694123334991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12.2</v>
      </c>
      <c r="BD42" s="13">
        <f>IF('Données projet'!$A$88&gt;35,BD41+BC42-BL41,IF(A42&lt;'Données projet'!$A$88,$BA$205^A42,IF(A42='Données projet'!$A$88,'Données projet'!$B$88,BD41+BC42-BL41)))</f>
        <v>220.79999999999995</v>
      </c>
      <c r="BE42" s="14">
        <f>BD42*VLOOKUP('Données projet'!$B$11,Paramètres!$A$1:$I$89,3,0)*VLOOKUP('Données projet'!$B$11,Paramètres!$A$1:$I$89,5,0)</f>
        <v>192.89087999999998</v>
      </c>
      <c r="BF42" s="14">
        <f t="shared" si="37"/>
        <v>48.178522586846704</v>
      </c>
      <c r="BG42" s="22">
        <f t="shared" si="7"/>
        <v>419.86254283875792</v>
      </c>
      <c r="BH42" s="62">
        <f t="shared" si="8"/>
        <v>713.19587617209118</v>
      </c>
      <c r="BI42" s="62">
        <f ca="1">AVERAGE(OFFSET($BH$3,0,0,'Données projet'!$E$11+1,1))-AVERAGE(OFFSET($H$3,0,0,'Données projet'!$E$11+1,1))</f>
        <v>247.50494436936356</v>
      </c>
      <c r="BJ42" s="62">
        <f t="shared" si="38"/>
        <v>364.23031909369558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228</v>
      </c>
      <c r="L43" s="13">
        <f>VLOOKUP(A43,'Données projet'!$A$35:$I$55,9,0)</f>
        <v>11.4</v>
      </c>
      <c r="M43" s="13">
        <f t="array" ref="M43">INDEX(L:L,MIN(IF(ISNUMBER(L43:L239),ROW(L43:L239),"")))</f>
        <v>11.4</v>
      </c>
      <c r="N43" s="14">
        <f>IF('Données projet'!$A$36&gt;35,N42+M43-V42,IF(A43&lt;'Données projet'!$A$36,$K$205^A43,IF(A43='Données projet'!$A$36,'Données projet'!$B$36,N42+M43-V42)))</f>
        <v>227.99999999999994</v>
      </c>
      <c r="O43" s="14">
        <f>N43*VLOOKUP('Données projet'!$B$9,Paramètres!$A$1:$I$89,3,0)*VLOOKUP('Données projet'!$B$9,Paramètres!$A$1:$I$89,5,0)</f>
        <v>167.16959999999995</v>
      </c>
      <c r="P43" s="14">
        <f t="shared" si="33"/>
        <v>42.455490039298816</v>
      </c>
      <c r="Q43" s="22">
        <f t="shared" si="53"/>
        <v>365.09703181844537</v>
      </c>
      <c r="R43" s="62">
        <f t="shared" si="0"/>
        <v>658.43036515177869</v>
      </c>
      <c r="S43" s="62">
        <f ca="1">AVERAGE(OFFSET($R$3,0,0,'Données projet'!$E$9+1,1))-AVERAGE(OFFSET($H$3,0,0,'Données projet'!$E$9+1,1))</f>
        <v>247.43119043285299</v>
      </c>
      <c r="T43" s="62">
        <f t="shared" si="34"/>
        <v>259.17173720302333</v>
      </c>
      <c r="U43" s="16">
        <f>IF(ISNA(VLOOKUP(A43,'Données projet'!$A$35:$I$55,3,0)),0,VLOOKUP(A43,'Données projet'!$A$35:$I$55,3,0))</f>
        <v>7</v>
      </c>
      <c r="V43" s="16">
        <f>IF(ISNA(VLOOKUP(A43,'Données projet'!$A$35:$I$55,4,0)),0,VLOOKUP(A43,'Données projet'!$A$35:$I$55,4,0))</f>
        <v>35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350</v>
      </c>
      <c r="AG43" s="13">
        <f>VLOOKUP(A43,'Données projet'!$A$61:$I$81,9,0)</f>
        <v>7.6</v>
      </c>
      <c r="AH43" s="13">
        <f t="array" ref="AH43">INDEX(AG:AG,MIN(IF(ISNUMBER(AG43:AG239),ROW(AG43:AG239),"")))</f>
        <v>7.6</v>
      </c>
      <c r="AI43" s="14">
        <f>IF('Données projet'!$A$62&gt;35,AI42+AH43-AQ42,IF(A43&lt;'Données projet'!$A$62,$AF$205^A43,IF(A43='Données projet'!$A$62,'Données projet'!$B$62,AI42+AH43-AQ42)))</f>
        <v>350.00000000000034</v>
      </c>
      <c r="AJ43" s="14">
        <f>AI43*VLOOKUP('Données projet'!$B$10,Paramètres!$A$1:$I$89,3,0)*VLOOKUP('Données projet'!$B$10,Paramètres!$A$1:$I$89,5,0)</f>
        <v>316.68000000000029</v>
      </c>
      <c r="AK43" s="14">
        <f t="shared" si="35"/>
        <v>74.662144360177834</v>
      </c>
      <c r="AL43" s="22">
        <f t="shared" si="4"/>
        <v>681.58756809397687</v>
      </c>
      <c r="AM43" s="62">
        <f t="shared" si="5"/>
        <v>974.92090142731013</v>
      </c>
      <c r="AN43" s="62">
        <f ca="1">AVERAGE(OFFSET($AM$3,0,0,'Données projet'!$E$10+1,1))-AVERAGE(OFFSET($H$3,0,0,'Données projet'!$E$10+1,1))</f>
        <v>390.31064709452596</v>
      </c>
      <c r="AO43" s="62">
        <f t="shared" si="36"/>
        <v>550.3694123334991</v>
      </c>
      <c r="AP43" s="16">
        <f>IF(ISNA(VLOOKUP(A43,'Données projet'!$A$61:$I$81,3,0)),0,VLOOKUP(A43,'Données projet'!$A$61:$I$81,3,0))</f>
        <v>8</v>
      </c>
      <c r="AQ43" s="16">
        <f>IF(ISNA(VLOOKUP(A43,'Données projet'!$A$61:$I$81,4,0)),0,VLOOKUP(A43,'Données projet'!$A$61:$I$81,4,0))</f>
        <v>9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233</v>
      </c>
      <c r="BB43" s="13">
        <f>VLOOKUP(A43,'Données projet'!$A$87:$I$107,9,0)</f>
        <v>12.2</v>
      </c>
      <c r="BC43" s="13">
        <f t="array" ref="BC43">INDEX(BB:BB,MIN(IF(ISNUMBER(BB43:BB239),ROW(BB43:BB239),"")))</f>
        <v>12.2</v>
      </c>
      <c r="BD43" s="13">
        <f>IF('Données projet'!$A$88&gt;35,BD42+BC43-BL42,IF(A43&lt;'Données projet'!$A$88,$BA$205^A43,IF(A43='Données projet'!$A$88,'Données projet'!$B$88,BD42+BC43-BL42)))</f>
        <v>232.99999999999994</v>
      </c>
      <c r="BE43" s="14">
        <f>BD43*VLOOKUP('Données projet'!$B$11,Paramètres!$A$1:$I$89,3,0)*VLOOKUP('Données projet'!$B$11,Paramètres!$A$1:$I$89,5,0)</f>
        <v>203.5488</v>
      </c>
      <c r="BF43" s="14">
        <f t="shared" si="37"/>
        <v>50.523286400023487</v>
      </c>
      <c r="BG43" s="22">
        <f t="shared" si="7"/>
        <v>442.50888381337427</v>
      </c>
      <c r="BH43" s="62">
        <f t="shared" si="8"/>
        <v>735.84221714670753</v>
      </c>
      <c r="BI43" s="62">
        <f ca="1">AVERAGE(OFFSET($BH$3,0,0,'Données projet'!$E$11+1,1))-AVERAGE(OFFSET($H$3,0,0,'Données projet'!$E$11+1,1))</f>
        <v>247.50494436936356</v>
      </c>
      <c r="BJ43" s="62">
        <f t="shared" si="38"/>
        <v>364.23031909369558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45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9.8000000000000007</v>
      </c>
      <c r="N44" s="14">
        <f>IF('Données projet'!$A$36&gt;35,N43+M44-V43,IF(A44&lt;'Données projet'!$A$36,$K$205^A44,IF(A44='Données projet'!$A$36,'Données projet'!$B$36,N43+M44-V43)))</f>
        <v>202.79999999999995</v>
      </c>
      <c r="O44" s="14">
        <f>N44*VLOOKUP('Données projet'!$B$9,Paramètres!$A$1:$I$89,3,0)*VLOOKUP('Données projet'!$B$9,Paramètres!$A$1:$I$89,5,0)</f>
        <v>148.69295999999997</v>
      </c>
      <c r="P44" s="14">
        <f t="shared" si="33"/>
        <v>38.281404966971365</v>
      </c>
      <c r="Q44" s="22">
        <f t="shared" si="53"/>
        <v>325.64701898414177</v>
      </c>
      <c r="R44" s="62">
        <f t="shared" si="0"/>
        <v>618.98035231747508</v>
      </c>
      <c r="S44" s="62">
        <f ca="1">AVERAGE(OFFSET($R$3,0,0,'Données projet'!$E$9+1,1))-AVERAGE(OFFSET($H$3,0,0,'Données projet'!$E$9+1,1))</f>
        <v>247.43119043285299</v>
      </c>
      <c r="T44" s="62">
        <f t="shared" si="34"/>
        <v>259.17173720302333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7.4</v>
      </c>
      <c r="AI44" s="14">
        <f>IF('Données projet'!$A$62&gt;35,AI43+AH44-AQ43,IF(A44&lt;'Données projet'!$A$62,$AF$205^A44,IF(A44='Données projet'!$A$62,'Données projet'!$B$62,AI43+AH44-AQ43)))</f>
        <v>348.40000000000032</v>
      </c>
      <c r="AJ44" s="14">
        <f>AI44*VLOOKUP('Données projet'!$B$10,Paramètres!$A$1:$I$89,3,0)*VLOOKUP('Données projet'!$B$10,Paramètres!$A$1:$I$89,5,0)</f>
        <v>315.2323200000003</v>
      </c>
      <c r="AK44" s="14">
        <f t="shared" si="35"/>
        <v>74.360480118488482</v>
      </c>
      <c r="AL44" s="22">
        <f t="shared" si="4"/>
        <v>678.54079353970121</v>
      </c>
      <c r="AM44" s="62">
        <f t="shared" si="5"/>
        <v>971.87412687303458</v>
      </c>
      <c r="AN44" s="62">
        <f ca="1">AVERAGE(OFFSET($AM$3,0,0,'Données projet'!$E$10+1,1))-AVERAGE(OFFSET($H$3,0,0,'Données projet'!$E$10+1,1))</f>
        <v>390.31064709452596</v>
      </c>
      <c r="AO44" s="62">
        <f t="shared" si="36"/>
        <v>550.3694123334991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11.2</v>
      </c>
      <c r="BD44" s="13">
        <f>IF('Données projet'!$A$88&gt;35,BD43+BC44-BL43,IF(A44&lt;'Données projet'!$A$88,$BA$205^A44,IF(A44='Données projet'!$A$88,'Données projet'!$B$88,BD43+BC44-BL43)))</f>
        <v>199.19999999999993</v>
      </c>
      <c r="BE44" s="14">
        <f>BD44*VLOOKUP('Données projet'!$B$11,Paramètres!$A$1:$I$89,3,0)*VLOOKUP('Données projet'!$B$11,Paramètres!$A$1:$I$89,5,0)</f>
        <v>174.02111999999997</v>
      </c>
      <c r="BF44" s="14">
        <f t="shared" si="37"/>
        <v>43.989391678613877</v>
      </c>
      <c r="BG44" s="22">
        <f t="shared" si="7"/>
        <v>379.70164117358576</v>
      </c>
      <c r="BH44" s="62">
        <f t="shared" si="8"/>
        <v>673.03497450691907</v>
      </c>
      <c r="BI44" s="62">
        <f ca="1">AVERAGE(OFFSET($BH$3,0,0,'Données projet'!$E$11+1,1))-AVERAGE(OFFSET($H$3,0,0,'Données projet'!$E$11+1,1))</f>
        <v>247.50494436936356</v>
      </c>
      <c r="BJ44" s="62">
        <f t="shared" si="38"/>
        <v>364.23031909369558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9.8000000000000007</v>
      </c>
      <c r="N45" s="14">
        <f>IF('Données projet'!$A$36&gt;35,N44+M45-V44,IF(A45&lt;'Données projet'!$A$36,$K$205^A45,IF(A45='Données projet'!$A$36,'Données projet'!$B$36,N44+M45-V44)))</f>
        <v>212.59999999999997</v>
      </c>
      <c r="O45" s="14">
        <f>N45*VLOOKUP('Données projet'!$B$9,Paramètres!$A$1:$I$89,3,0)*VLOOKUP('Données projet'!$B$9,Paramètres!$A$1:$I$89,5,0)</f>
        <v>155.87831999999997</v>
      </c>
      <c r="P45" s="14">
        <f t="shared" si="33"/>
        <v>39.911451633480986</v>
      </c>
      <c r="Q45" s="22">
        <f t="shared" si="53"/>
        <v>341.00051892831272</v>
      </c>
      <c r="R45" s="62">
        <f t="shared" si="0"/>
        <v>634.33385226164603</v>
      </c>
      <c r="S45" s="62">
        <f ca="1">AVERAGE(OFFSET($R$3,0,0,'Données projet'!$E$9+1,1))-AVERAGE(OFFSET($H$3,0,0,'Données projet'!$E$9+1,1))</f>
        <v>247.43119043285299</v>
      </c>
      <c r="T45" s="62">
        <f t="shared" si="34"/>
        <v>259.17173720302333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7.4</v>
      </c>
      <c r="AI45" s="14">
        <f>IF('Données projet'!$A$62&gt;35,AI44+AH45-AQ44,IF(A45&lt;'Données projet'!$A$62,$AF$205^A45,IF(A45='Données projet'!$A$62,'Données projet'!$B$62,AI44+AH45-AQ44)))</f>
        <v>355.8000000000003</v>
      </c>
      <c r="AJ45" s="14">
        <f>AI45*VLOOKUP('Données projet'!$B$10,Paramètres!$A$1:$I$89,3,0)*VLOOKUP('Données projet'!$B$10,Paramètres!$A$1:$I$89,5,0)</f>
        <v>321.92784000000023</v>
      </c>
      <c r="AK45" s="14">
        <f t="shared" si="35"/>
        <v>75.754337936715828</v>
      </c>
      <c r="AL45" s="22">
        <f t="shared" si="4"/>
        <v>692.6297932397805</v>
      </c>
      <c r="AM45" s="62">
        <f t="shared" si="5"/>
        <v>985.96312657311387</v>
      </c>
      <c r="AN45" s="62">
        <f ca="1">AVERAGE(OFFSET($AM$3,0,0,'Données projet'!$E$10+1,1))-AVERAGE(OFFSET($H$3,0,0,'Données projet'!$E$10+1,1))</f>
        <v>390.31064709452596</v>
      </c>
      <c r="AO45" s="62">
        <f t="shared" si="36"/>
        <v>550.3694123334991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11.2</v>
      </c>
      <c r="BD45" s="13">
        <f>IF('Données projet'!$A$88&gt;35,BD44+BC45-BL44,IF(A45&lt;'Données projet'!$A$88,$BA$205^A45,IF(A45='Données projet'!$A$88,'Données projet'!$B$88,BD44+BC45-BL44)))</f>
        <v>210.39999999999992</v>
      </c>
      <c r="BE45" s="14">
        <f>BD45*VLOOKUP('Données projet'!$B$11,Paramètres!$A$1:$I$89,3,0)*VLOOKUP('Données projet'!$B$11,Paramètres!$A$1:$I$89,5,0)</f>
        <v>183.80543999999995</v>
      </c>
      <c r="BF45" s="14">
        <f t="shared" si="37"/>
        <v>46.167792832806036</v>
      </c>
      <c r="BG45" s="22">
        <f t="shared" si="7"/>
        <v>400.53671385047045</v>
      </c>
      <c r="BH45" s="62">
        <f t="shared" si="8"/>
        <v>693.87004718380376</v>
      </c>
      <c r="BI45" s="62">
        <f ca="1">AVERAGE(OFFSET($BH$3,0,0,'Données projet'!$E$11+1,1))-AVERAGE(OFFSET($H$3,0,0,'Données projet'!$E$11+1,1))</f>
        <v>247.50494436936356</v>
      </c>
      <c r="BJ45" s="62">
        <f t="shared" si="38"/>
        <v>364.23031909369558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9.8000000000000007</v>
      </c>
      <c r="N46" s="14">
        <f>IF('Données projet'!$A$36&gt;35,N45+M46-V45,IF(A46&lt;'Données projet'!$A$36,$K$205^A46,IF(A46='Données projet'!$A$36,'Données projet'!$B$36,N45+M46-V45)))</f>
        <v>222.39999999999998</v>
      </c>
      <c r="O46" s="14">
        <f>N46*VLOOKUP('Données projet'!$B$9,Paramètres!$A$1:$I$89,3,0)*VLOOKUP('Données projet'!$B$9,Paramètres!$A$1:$I$89,5,0)</f>
        <v>163.06367999999998</v>
      </c>
      <c r="P46" s="14">
        <f t="shared" si="33"/>
        <v>41.532772330984628</v>
      </c>
      <c r="Q46" s="22">
        <f t="shared" si="53"/>
        <v>356.33882114313155</v>
      </c>
      <c r="R46" s="62">
        <f t="shared" si="0"/>
        <v>649.67215447646481</v>
      </c>
      <c r="S46" s="62">
        <f ca="1">AVERAGE(OFFSET($R$3,0,0,'Données projet'!$E$9+1,1))-AVERAGE(OFFSET($H$3,0,0,'Données projet'!$E$9+1,1))</f>
        <v>247.43119043285299</v>
      </c>
      <c r="T46" s="62">
        <f t="shared" si="34"/>
        <v>259.17173720302333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7.4</v>
      </c>
      <c r="AI46" s="14">
        <f>IF('Données projet'!$A$62&gt;35,AI45+AH46-AQ45,IF(A46&lt;'Données projet'!$A$62,$AF$205^A46,IF(A46='Données projet'!$A$62,'Données projet'!$B$62,AI45+AH46-AQ45)))</f>
        <v>363.20000000000027</v>
      </c>
      <c r="AJ46" s="14">
        <f>AI46*VLOOKUP('Données projet'!$B$10,Paramètres!$A$1:$I$89,3,0)*VLOOKUP('Données projet'!$B$10,Paramètres!$A$1:$I$89,5,0)</f>
        <v>328.62336000000022</v>
      </c>
      <c r="AK46" s="14">
        <f t="shared" si="35"/>
        <v>77.144825174157688</v>
      </c>
      <c r="AL46" s="22">
        <f t="shared" si="4"/>
        <v>706.71292251165823</v>
      </c>
      <c r="AM46" s="62">
        <f t="shared" si="5"/>
        <v>1000.0462558449915</v>
      </c>
      <c r="AN46" s="62">
        <f ca="1">AVERAGE(OFFSET($AM$3,0,0,'Données projet'!$E$10+1,1))-AVERAGE(OFFSET($H$3,0,0,'Données projet'!$E$10+1,1))</f>
        <v>390.31064709452596</v>
      </c>
      <c r="AO46" s="62">
        <f t="shared" si="36"/>
        <v>550.3694123334991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11.2</v>
      </c>
      <c r="BD46" s="13">
        <f>IF('Données projet'!$A$88&gt;35,BD45+BC46-BL45,IF(A46&lt;'Données projet'!$A$88,$BA$205^A46,IF(A46='Données projet'!$A$88,'Données projet'!$B$88,BD45+BC46-BL45)))</f>
        <v>221.59999999999991</v>
      </c>
      <c r="BE46" s="14">
        <f>BD46*VLOOKUP('Données projet'!$B$11,Paramètres!$A$1:$I$89,3,0)*VLOOKUP('Données projet'!$B$11,Paramètres!$A$1:$I$89,5,0)</f>
        <v>193.58975999999996</v>
      </c>
      <c r="BF46" s="14">
        <f t="shared" si="37"/>
        <v>48.332731202087039</v>
      </c>
      <c r="BG46" s="22">
        <f t="shared" si="7"/>
        <v>421.34833884363485</v>
      </c>
      <c r="BH46" s="62">
        <f t="shared" si="8"/>
        <v>714.68167217696816</v>
      </c>
      <c r="BI46" s="62">
        <f ca="1">AVERAGE(OFFSET($BH$3,0,0,'Données projet'!$E$11+1,1))-AVERAGE(OFFSET($H$3,0,0,'Données projet'!$E$11+1,1))</f>
        <v>247.50494436936356</v>
      </c>
      <c r="BJ46" s="62">
        <f t="shared" si="38"/>
        <v>364.23031909369558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9.8000000000000007</v>
      </c>
      <c r="N47" s="14">
        <f>IF('Données projet'!$A$36&gt;35,N46+M47-V46,IF(A47&lt;'Données projet'!$A$36,$K$205^A47,IF(A47='Données projet'!$A$36,'Données projet'!$B$36,N46+M47-V46)))</f>
        <v>232.2</v>
      </c>
      <c r="O47" s="14">
        <f>N47*VLOOKUP('Données projet'!$B$9,Paramètres!$A$1:$I$89,3,0)*VLOOKUP('Données projet'!$B$9,Paramètres!$A$1:$I$89,5,0)</f>
        <v>170.24903999999998</v>
      </c>
      <c r="P47" s="14">
        <f t="shared" si="33"/>
        <v>43.145795507930117</v>
      </c>
      <c r="Q47" s="22">
        <f t="shared" si="53"/>
        <v>371.66267184297823</v>
      </c>
      <c r="R47" s="62">
        <f t="shared" si="0"/>
        <v>664.99600517631154</v>
      </c>
      <c r="S47" s="62">
        <f ca="1">AVERAGE(OFFSET($R$3,0,0,'Données projet'!$E$9+1,1))-AVERAGE(OFFSET($H$3,0,0,'Données projet'!$E$9+1,1))</f>
        <v>247.43119043285299</v>
      </c>
      <c r="T47" s="62">
        <f t="shared" si="34"/>
        <v>259.17173720302333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7.4</v>
      </c>
      <c r="AI47" s="14">
        <f>IF('Données projet'!$A$62&gt;35,AI46+AH47-AQ46,IF(A47&lt;'Données projet'!$A$62,$AF$205^A47,IF(A47='Données projet'!$A$62,'Données projet'!$B$62,AI46+AH47-AQ46)))</f>
        <v>370.60000000000025</v>
      </c>
      <c r="AJ47" s="14">
        <f>AI47*VLOOKUP('Données projet'!$B$10,Paramètres!$A$1:$I$89,3,0)*VLOOKUP('Données projet'!$B$10,Paramètres!$A$1:$I$89,5,0)</f>
        <v>335.31888000000021</v>
      </c>
      <c r="AK47" s="14">
        <f t="shared" si="35"/>
        <v>78.532018418019703</v>
      </c>
      <c r="AL47" s="22">
        <f t="shared" si="4"/>
        <v>720.7903147447181</v>
      </c>
      <c r="AM47" s="62">
        <f t="shared" si="5"/>
        <v>1014.1236480780515</v>
      </c>
      <c r="AN47" s="62">
        <f ca="1">AVERAGE(OFFSET($AM$3,0,0,'Données projet'!$E$10+1,1))-AVERAGE(OFFSET($H$3,0,0,'Données projet'!$E$10+1,1))</f>
        <v>390.31064709452596</v>
      </c>
      <c r="AO47" s="62">
        <f t="shared" si="36"/>
        <v>550.3694123334991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11.2</v>
      </c>
      <c r="BD47" s="13">
        <f>IF('Données projet'!$A$88&gt;35,BD46+BC47-BL46,IF(A47&lt;'Données projet'!$A$88,$BA$205^A47,IF(A47='Données projet'!$A$88,'Données projet'!$B$88,BD46+BC47-BL46)))</f>
        <v>232.7999999999999</v>
      </c>
      <c r="BE47" s="14">
        <f>BD47*VLOOKUP('Données projet'!$B$11,Paramètres!$A$1:$I$89,3,0)*VLOOKUP('Données projet'!$B$11,Paramètres!$A$1:$I$89,5,0)</f>
        <v>203.37407999999996</v>
      </c>
      <c r="BF47" s="14">
        <f t="shared" si="37"/>
        <v>50.484964849140574</v>
      </c>
      <c r="BG47" s="22">
        <f t="shared" si="7"/>
        <v>442.1378364455864</v>
      </c>
      <c r="BH47" s="62">
        <f t="shared" si="8"/>
        <v>735.47116977891972</v>
      </c>
      <c r="BI47" s="62">
        <f ca="1">AVERAGE(OFFSET($BH$3,0,0,'Données projet'!$E$11+1,1))-AVERAGE(OFFSET($H$3,0,0,'Données projet'!$E$11+1,1))</f>
        <v>247.50494436936356</v>
      </c>
      <c r="BJ47" s="62">
        <f t="shared" si="38"/>
        <v>364.23031909369558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242</v>
      </c>
      <c r="L48" s="13">
        <f>VLOOKUP(A48,'Données projet'!$A$35:$I$55,9,0)</f>
        <v>9.8000000000000007</v>
      </c>
      <c r="M48" s="13">
        <f t="array" ref="M48">INDEX(L:L,MIN(IF(ISNUMBER(L48:L244),ROW(L48:L244),"")))</f>
        <v>9.8000000000000007</v>
      </c>
      <c r="N48" s="14">
        <f>IF('Données projet'!$A$36&gt;35,N47+M48-V47,IF(A48&lt;'Données projet'!$A$36,$K$205^A48,IF(A48='Données projet'!$A$36,'Données projet'!$B$36,N47+M48-V47)))</f>
        <v>242</v>
      </c>
      <c r="O48" s="14">
        <f>N48*VLOOKUP('Données projet'!$B$9,Paramètres!$A$1:$I$89,3,0)*VLOOKUP('Données projet'!$B$9,Paramètres!$A$1:$I$89,5,0)</f>
        <v>177.43440000000001</v>
      </c>
      <c r="P48" s="14">
        <f t="shared" si="33"/>
        <v>44.750911401641211</v>
      </c>
      <c r="Q48" s="22">
        <f t="shared" si="53"/>
        <v>386.97275069119178</v>
      </c>
      <c r="R48" s="62">
        <f t="shared" si="0"/>
        <v>680.30608402452503</v>
      </c>
      <c r="S48" s="62">
        <f ca="1">AVERAGE(OFFSET($R$3,0,0,'Données projet'!$E$9+1,1))-AVERAGE(OFFSET($H$3,0,0,'Données projet'!$E$9+1,1))</f>
        <v>247.43119043285299</v>
      </c>
      <c r="T48" s="62">
        <f t="shared" si="34"/>
        <v>259.17173720302333</v>
      </c>
      <c r="U48" s="16">
        <f>IF(ISNA(VLOOKUP(A48,'Données projet'!$A$35:$I$55,3,0)),0,VLOOKUP(A48,'Données projet'!$A$35:$I$55,3,0))</f>
        <v>8</v>
      </c>
      <c r="V48" s="16">
        <f>IF(ISNA(VLOOKUP(A48,'Données projet'!$A$35:$I$55,4,0)),0,VLOOKUP(A48,'Données projet'!$A$35:$I$55,4,0))</f>
        <v>24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378</v>
      </c>
      <c r="AG48" s="13">
        <f>VLOOKUP(A48,'Données projet'!$A$61:$I$81,9,0)</f>
        <v>7.4</v>
      </c>
      <c r="AH48" s="13">
        <f t="array" ref="AH48">INDEX(AG:AG,MIN(IF(ISNUMBER(AG48:AG244),ROW(AG48:AG244),"")))</f>
        <v>7.4</v>
      </c>
      <c r="AI48" s="14">
        <f>IF('Données projet'!$A$62&gt;35,AI47+AH48-AQ47,IF(A48&lt;'Données projet'!$A$62,$AF$205^A48,IF(A48='Données projet'!$A$62,'Données projet'!$B$62,AI47+AH48-AQ47)))</f>
        <v>378.00000000000023</v>
      </c>
      <c r="AJ48" s="14">
        <f>AI48*VLOOKUP('Données projet'!$B$10,Paramètres!$A$1:$I$89,3,0)*VLOOKUP('Données projet'!$B$10,Paramètres!$A$1:$I$89,5,0)</f>
        <v>342.01440000000019</v>
      </c>
      <c r="AK48" s="14">
        <f t="shared" si="35"/>
        <v>79.9159910220867</v>
      </c>
      <c r="AL48" s="22">
        <f t="shared" si="4"/>
        <v>734.86209769680136</v>
      </c>
      <c r="AM48" s="62">
        <f t="shared" si="5"/>
        <v>1028.1954310301346</v>
      </c>
      <c r="AN48" s="62">
        <f ca="1">AVERAGE(OFFSET($AM$3,0,0,'Données projet'!$E$10+1,1))-AVERAGE(OFFSET($H$3,0,0,'Données projet'!$E$10+1,1))</f>
        <v>390.31064709452596</v>
      </c>
      <c r="AO48" s="62">
        <f t="shared" si="36"/>
        <v>550.3694123334991</v>
      </c>
      <c r="AP48" s="16">
        <f>IF(ISNA(VLOOKUP(A48,'Données projet'!$A$61:$I$81,3,0)),0,VLOOKUP(A48,'Données projet'!$A$61:$I$81,3,0))</f>
        <v>9</v>
      </c>
      <c r="AQ48" s="16">
        <f>IF(ISNA(VLOOKUP(A48,'Données projet'!$A$61:$I$81,4,0)),0,VLOOKUP(A48,'Données projet'!$A$61:$I$81,4,0))</f>
        <v>378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244</v>
      </c>
      <c r="BB48" s="13">
        <f>VLOOKUP(A48,'Données projet'!$A$87:$I$107,9,0)</f>
        <v>11.2</v>
      </c>
      <c r="BC48" s="13">
        <f t="array" ref="BC48">INDEX(BB:BB,MIN(IF(ISNUMBER(BB48:BB244),ROW(BB48:BB244),"")))</f>
        <v>11.2</v>
      </c>
      <c r="BD48" s="13">
        <f>IF('Données projet'!$A$88&gt;35,BD47+BC48-BL47,IF(A48&lt;'Données projet'!$A$88,$BA$205^A48,IF(A48='Données projet'!$A$88,'Données projet'!$B$88,BD47+BC48-BL47)))</f>
        <v>243.99999999999989</v>
      </c>
      <c r="BE48" s="14">
        <f>BD48*VLOOKUP('Données projet'!$B$11,Paramètres!$A$1:$I$89,3,0)*VLOOKUP('Données projet'!$B$11,Paramètres!$A$1:$I$89,5,0)</f>
        <v>213.15839999999994</v>
      </c>
      <c r="BF48" s="14">
        <f t="shared" si="37"/>
        <v>52.62517477463237</v>
      </c>
      <c r="BG48" s="22">
        <f t="shared" si="7"/>
        <v>462.90639273248456</v>
      </c>
      <c r="BH48" s="62">
        <f t="shared" si="8"/>
        <v>756.23972606581788</v>
      </c>
      <c r="BI48" s="62">
        <f ca="1">AVERAGE(OFFSET($BH$3,0,0,'Données projet'!$E$11+1,1))-AVERAGE(OFFSET($H$3,0,0,'Données projet'!$E$11+1,1))</f>
        <v>247.50494436936356</v>
      </c>
      <c r="BJ48" s="62">
        <f t="shared" si="38"/>
        <v>364.23031909369558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41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226.4</v>
      </c>
      <c r="O49" s="14">
        <f>N49*VLOOKUP('Données projet'!$B$9,Paramètres!$A$1:$I$89,3,0)*VLOOKUP('Données projet'!$B$9,Paramètres!$A$1:$I$89,5,0)</f>
        <v>165.99648000000002</v>
      </c>
      <c r="P49" s="14">
        <f t="shared" si="33"/>
        <v>42.192128407494515</v>
      </c>
      <c r="Q49" s="22">
        <f t="shared" si="53"/>
        <v>362.59515964305297</v>
      </c>
      <c r="R49" s="62">
        <f t="shared" si="0"/>
        <v>655.92849297638622</v>
      </c>
      <c r="S49" s="62">
        <f ca="1">AVERAGE(OFFSET($R$3,0,0,'Données projet'!$E$9+1,1))-AVERAGE(OFFSET($H$3,0,0,'Données projet'!$E$9+1,1))</f>
        <v>247.43119043285299</v>
      </c>
      <c r="T49" s="62">
        <f t="shared" si="34"/>
        <v>259.17173720302333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2.2737367544323206E-13</v>
      </c>
      <c r="AJ49" s="14">
        <f>AI49*VLOOKUP('Données projet'!$B$10,Paramètres!$A$1:$I$89,3,0)*VLOOKUP('Données projet'!$B$10,Paramètres!$A$1:$I$89,5,0)</f>
        <v>2.0572770154103635E-13</v>
      </c>
      <c r="AK49" s="14">
        <f t="shared" si="35"/>
        <v>2.8416956338469711E-12</v>
      </c>
      <c r="AL49" s="22">
        <f t="shared" si="4"/>
        <v>5.3075956424674458E-12</v>
      </c>
      <c r="AM49" s="62">
        <f t="shared" si="5"/>
        <v>293.3333333333386</v>
      </c>
      <c r="AN49" s="62">
        <f ca="1">AVERAGE(OFFSET($AM$3,0,0,'Données projet'!$E$10+1,1))-AVERAGE(OFFSET($H$3,0,0,'Données projet'!$E$10+1,1))</f>
        <v>390.31064709452596</v>
      </c>
      <c r="AO49" s="62">
        <f t="shared" si="36"/>
        <v>550.3694123334991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9.8000000000000007</v>
      </c>
      <c r="BD49" s="13">
        <f>IF('Données projet'!$A$88&gt;35,BD48+BC49-BL48,IF(A49&lt;'Données projet'!$A$88,$BA$205^A49,IF(A49='Données projet'!$A$88,'Données projet'!$B$88,BD48+BC49-BL48)))</f>
        <v>212.7999999999999</v>
      </c>
      <c r="BE49" s="14">
        <f>BD49*VLOOKUP('Données projet'!$B$11,Paramètres!$A$1:$I$89,3,0)*VLOOKUP('Données projet'!$B$11,Paramètres!$A$1:$I$89,5,0)</f>
        <v>185.90207999999993</v>
      </c>
      <c r="BF49" s="14">
        <f t="shared" si="37"/>
        <v>46.632814435744606</v>
      </c>
      <c r="BG49" s="22">
        <f t="shared" si="7"/>
        <v>404.9982744755884</v>
      </c>
      <c r="BH49" s="62">
        <f t="shared" si="8"/>
        <v>698.33160780892172</v>
      </c>
      <c r="BI49" s="62">
        <f ca="1">AVERAGE(OFFSET($BH$3,0,0,'Données projet'!$E$11+1,1))-AVERAGE(OFFSET($H$3,0,0,'Données projet'!$E$11+1,1))</f>
        <v>247.50494436936356</v>
      </c>
      <c r="BJ49" s="62">
        <f t="shared" si="38"/>
        <v>364.23031909369558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234.8</v>
      </c>
      <c r="O50" s="14">
        <f>N50*VLOOKUP('Données projet'!$B$9,Paramètres!$A$1:$I$89,3,0)*VLOOKUP('Données projet'!$B$9,Paramètres!$A$1:$I$89,5,0)</f>
        <v>172.15536</v>
      </c>
      <c r="P50" s="14">
        <f t="shared" si="33"/>
        <v>43.572397992580903</v>
      </c>
      <c r="Q50" s="22">
        <f t="shared" si="53"/>
        <v>375.72584517041173</v>
      </c>
      <c r="R50" s="62">
        <f t="shared" si="0"/>
        <v>669.05917850374499</v>
      </c>
      <c r="S50" s="62">
        <f ca="1">AVERAGE(OFFSET($R$3,0,0,'Données projet'!$E$9+1,1))-AVERAGE(OFFSET($H$3,0,0,'Données projet'!$E$9+1,1))</f>
        <v>247.43119043285299</v>
      </c>
      <c r="T50" s="62">
        <f t="shared" si="34"/>
        <v>259.17173720302333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2.2737367544323206E-13</v>
      </c>
      <c r="AJ50" s="14">
        <f>AI50*VLOOKUP('Données projet'!$B$10,Paramètres!$A$1:$I$89,3,0)*VLOOKUP('Données projet'!$B$10,Paramètres!$A$1:$I$89,5,0)</f>
        <v>2.0572770154103635E-13</v>
      </c>
      <c r="AK50" s="14">
        <f t="shared" si="35"/>
        <v>2.8416956338469711E-12</v>
      </c>
      <c r="AL50" s="22">
        <f t="shared" si="4"/>
        <v>5.3075956424674458E-12</v>
      </c>
      <c r="AM50" s="62">
        <f t="shared" si="5"/>
        <v>293.3333333333386</v>
      </c>
      <c r="AN50" s="62">
        <f ca="1">AVERAGE(OFFSET($AM$3,0,0,'Données projet'!$E$10+1,1))-AVERAGE(OFFSET($H$3,0,0,'Données projet'!$E$10+1,1))</f>
        <v>390.31064709452596</v>
      </c>
      <c r="AO50" s="62">
        <f t="shared" si="36"/>
        <v>550.3694123334991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9.8000000000000007</v>
      </c>
      <c r="BD50" s="13">
        <f>IF('Données projet'!$A$88&gt;35,BD49+BC50-BL49,IF(A50&lt;'Données projet'!$A$88,$BA$205^A50,IF(A50='Données projet'!$A$88,'Données projet'!$B$88,BD49+BC50-BL49)))</f>
        <v>222.59999999999991</v>
      </c>
      <c r="BE50" s="14">
        <f>BD50*VLOOKUP('Données projet'!$B$11,Paramètres!$A$1:$I$89,3,0)*VLOOKUP('Données projet'!$B$11,Paramètres!$A$1:$I$89,5,0)</f>
        <v>194.46335999999994</v>
      </c>
      <c r="BF50" s="14">
        <f t="shared" si="37"/>
        <v>48.525400894162644</v>
      </c>
      <c r="BG50" s="22">
        <f t="shared" si="7"/>
        <v>423.20542522399978</v>
      </c>
      <c r="BH50" s="62">
        <f t="shared" si="8"/>
        <v>716.53875855733304</v>
      </c>
      <c r="BI50" s="62">
        <f ca="1">AVERAGE(OFFSET($BH$3,0,0,'Données projet'!$E$11+1,1))-AVERAGE(OFFSET($H$3,0,0,'Données projet'!$E$11+1,1))</f>
        <v>247.50494436936356</v>
      </c>
      <c r="BJ50" s="62">
        <f t="shared" si="38"/>
        <v>364.23031909369558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243.20000000000002</v>
      </c>
      <c r="O51" s="14">
        <f>N51*VLOOKUP('Données projet'!$B$9,Paramètres!$A$1:$I$89,3,0)*VLOOKUP('Données projet'!$B$9,Paramètres!$A$1:$I$89,5,0)</f>
        <v>178.31424000000001</v>
      </c>
      <c r="P51" s="14">
        <f t="shared" si="33"/>
        <v>44.946930482894025</v>
      </c>
      <c r="Q51" s="22">
        <f t="shared" si="53"/>
        <v>388.84653859104043</v>
      </c>
      <c r="R51" s="62">
        <f t="shared" si="0"/>
        <v>682.17987192437374</v>
      </c>
      <c r="S51" s="62">
        <f ca="1">AVERAGE(OFFSET($R$3,0,0,'Données projet'!$E$9+1,1))-AVERAGE(OFFSET($H$3,0,0,'Données projet'!$E$9+1,1))</f>
        <v>247.43119043285299</v>
      </c>
      <c r="T51" s="62">
        <f t="shared" si="34"/>
        <v>259.17173720302333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2.2737367544323206E-13</v>
      </c>
      <c r="AJ51" s="14">
        <f>AI51*VLOOKUP('Données projet'!$B$10,Paramètres!$A$1:$I$89,3,0)*VLOOKUP('Données projet'!$B$10,Paramètres!$A$1:$I$89,5,0)</f>
        <v>2.0572770154103635E-13</v>
      </c>
      <c r="AK51" s="14">
        <f t="shared" si="35"/>
        <v>2.8416956338469711E-12</v>
      </c>
      <c r="AL51" s="22">
        <f t="shared" si="4"/>
        <v>5.3075956424674458E-12</v>
      </c>
      <c r="AM51" s="62">
        <f t="shared" si="5"/>
        <v>293.3333333333386</v>
      </c>
      <c r="AN51" s="62">
        <f ca="1">AVERAGE(OFFSET($AM$3,0,0,'Données projet'!$E$10+1,1))-AVERAGE(OFFSET($H$3,0,0,'Données projet'!$E$10+1,1))</f>
        <v>390.31064709452596</v>
      </c>
      <c r="AO51" s="62">
        <f t="shared" si="36"/>
        <v>550.3694123334991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9.8000000000000007</v>
      </c>
      <c r="BD51" s="13">
        <f>IF('Données projet'!$A$88&gt;35,BD50+BC51-BL50,IF(A51&lt;'Données projet'!$A$88,$BA$205^A51,IF(A51='Données projet'!$A$88,'Données projet'!$B$88,BD50+BC51-BL50)))</f>
        <v>232.39999999999992</v>
      </c>
      <c r="BE51" s="14">
        <f>BD51*VLOOKUP('Données projet'!$B$11,Paramètres!$A$1:$I$89,3,0)*VLOOKUP('Données projet'!$B$11,Paramètres!$A$1:$I$89,5,0)</f>
        <v>203.02463999999998</v>
      </c>
      <c r="BF51" s="14">
        <f t="shared" si="37"/>
        <v>50.408310246654189</v>
      </c>
      <c r="BG51" s="22">
        <f t="shared" si="7"/>
        <v>441.39572167958931</v>
      </c>
      <c r="BH51" s="62">
        <f t="shared" si="8"/>
        <v>734.72905501292257</v>
      </c>
      <c r="BI51" s="62">
        <f ca="1">AVERAGE(OFFSET($BH$3,0,0,'Données projet'!$E$11+1,1))-AVERAGE(OFFSET($H$3,0,0,'Données projet'!$E$11+1,1))</f>
        <v>247.50494436936356</v>
      </c>
      <c r="BJ51" s="62">
        <f t="shared" si="38"/>
        <v>364.23031909369558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251.60000000000002</v>
      </c>
      <c r="O52" s="14">
        <f>N52*VLOOKUP('Données projet'!$B$9,Paramètres!$A$1:$I$89,3,0)*VLOOKUP('Données projet'!$B$9,Paramètres!$A$1:$I$89,5,0)</f>
        <v>184.47312000000002</v>
      </c>
      <c r="P52" s="14">
        <f t="shared" si="33"/>
        <v>46.315946745200151</v>
      </c>
      <c r="Q52" s="22">
        <f t="shared" si="53"/>
        <v>401.95762458122357</v>
      </c>
      <c r="R52" s="62">
        <f t="shared" si="0"/>
        <v>695.29095791455688</v>
      </c>
      <c r="S52" s="62">
        <f ca="1">AVERAGE(OFFSET($R$3,0,0,'Données projet'!$E$9+1,1))-AVERAGE(OFFSET($H$3,0,0,'Données projet'!$E$9+1,1))</f>
        <v>247.43119043285299</v>
      </c>
      <c r="T52" s="62">
        <f t="shared" si="34"/>
        <v>259.17173720302333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2.2737367544323206E-13</v>
      </c>
      <c r="AJ52" s="14">
        <f>AI52*VLOOKUP('Données projet'!$B$10,Paramètres!$A$1:$I$89,3,0)*VLOOKUP('Données projet'!$B$10,Paramètres!$A$1:$I$89,5,0)</f>
        <v>2.0572770154103635E-13</v>
      </c>
      <c r="AK52" s="14">
        <f t="shared" si="35"/>
        <v>2.8416956338469711E-12</v>
      </c>
      <c r="AL52" s="22">
        <f t="shared" si="4"/>
        <v>5.3075956424674458E-12</v>
      </c>
      <c r="AM52" s="62">
        <f t="shared" si="5"/>
        <v>293.3333333333386</v>
      </c>
      <c r="AN52" s="62">
        <f ca="1">AVERAGE(OFFSET($AM$3,0,0,'Données projet'!$E$10+1,1))-AVERAGE(OFFSET($H$3,0,0,'Données projet'!$E$10+1,1))</f>
        <v>390.31064709452596</v>
      </c>
      <c r="AO52" s="62">
        <f t="shared" si="36"/>
        <v>550.3694123334991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9.8000000000000007</v>
      </c>
      <c r="BD52" s="13">
        <f>IF('Données projet'!$A$88&gt;35,BD51+BC52-BL51,IF(A52&lt;'Données projet'!$A$88,$BA$205^A52,IF(A52='Données projet'!$A$88,'Données projet'!$B$88,BD51+BC52-BL51)))</f>
        <v>242.19999999999993</v>
      </c>
      <c r="BE52" s="14">
        <f>BD52*VLOOKUP('Données projet'!$B$11,Paramètres!$A$1:$I$89,3,0)*VLOOKUP('Données projet'!$B$11,Paramètres!$A$1:$I$89,5,0)</f>
        <v>211.58591999999996</v>
      </c>
      <c r="BF52" s="14">
        <f t="shared" si="37"/>
        <v>52.281997222074629</v>
      </c>
      <c r="BG52" s="22">
        <f t="shared" si="7"/>
        <v>459.56995582844655</v>
      </c>
      <c r="BH52" s="62">
        <f t="shared" si="8"/>
        <v>752.90328916177987</v>
      </c>
      <c r="BI52" s="62">
        <f ca="1">AVERAGE(OFFSET($BH$3,0,0,'Données projet'!$E$11+1,1))-AVERAGE(OFFSET($H$3,0,0,'Données projet'!$E$11+1,1))</f>
        <v>247.50494436936356</v>
      </c>
      <c r="BJ52" s="62">
        <f t="shared" si="38"/>
        <v>364.23031909369558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260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260</v>
      </c>
      <c r="O53" s="14">
        <f>N53*VLOOKUP('Données projet'!$B$9,Paramètres!$A$1:$I$89,3,0)*VLOOKUP('Données projet'!$B$9,Paramètres!$A$1:$I$89,5,0)</f>
        <v>190.63199999999998</v>
      </c>
      <c r="P53" s="14">
        <f t="shared" si="33"/>
        <v>47.679652061560311</v>
      </c>
      <c r="Q53" s="22">
        <f t="shared" si="53"/>
        <v>415.05946067388413</v>
      </c>
      <c r="R53" s="62">
        <f t="shared" si="0"/>
        <v>708.39279400721739</v>
      </c>
      <c r="S53" s="62">
        <f ca="1">AVERAGE(OFFSET($R$3,0,0,'Données projet'!$E$9+1,1))-AVERAGE(OFFSET($H$3,0,0,'Données projet'!$E$9+1,1))</f>
        <v>247.43119043285299</v>
      </c>
      <c r="T53" s="62">
        <f t="shared" si="34"/>
        <v>259.17173720302333</v>
      </c>
      <c r="U53" s="16">
        <f>IF(ISNA(VLOOKUP(A53,'Données projet'!$A$35:$I$55,3,0)),0,VLOOKUP(A53,'Données projet'!$A$35:$I$55,3,0))</f>
        <v>9</v>
      </c>
      <c r="V53" s="16">
        <f>IF(ISNA(VLOOKUP(A53,'Données projet'!$A$35:$I$55,4,0)),0,VLOOKUP(A53,'Données projet'!$A$35:$I$55,4,0))</f>
        <v>19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2.2737367544323206E-13</v>
      </c>
      <c r="AJ53" s="14">
        <f>AI53*VLOOKUP('Données projet'!$B$10,Paramètres!$A$1:$I$89,3,0)*VLOOKUP('Données projet'!$B$10,Paramètres!$A$1:$I$89,5,0)</f>
        <v>2.0572770154103635E-13</v>
      </c>
      <c r="AK53" s="14">
        <f t="shared" si="35"/>
        <v>2.8416956338469711E-12</v>
      </c>
      <c r="AL53" s="22">
        <f t="shared" si="4"/>
        <v>5.3075956424674458E-12</v>
      </c>
      <c r="AM53" s="62">
        <f t="shared" si="5"/>
        <v>293.3333333333386</v>
      </c>
      <c r="AN53" s="62">
        <f ca="1">AVERAGE(OFFSET($AM$3,0,0,'Données projet'!$E$10+1,1))-AVERAGE(OFFSET($H$3,0,0,'Données projet'!$E$10+1,1))</f>
        <v>390.31064709452596</v>
      </c>
      <c r="AO53" s="62">
        <f t="shared" si="36"/>
        <v>550.3694123334991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252</v>
      </c>
      <c r="BB53" s="13">
        <f>VLOOKUP(A53,'Données projet'!$A$87:$I$107,9,0)</f>
        <v>9.8000000000000007</v>
      </c>
      <c r="BC53" s="13">
        <f t="array" ref="BC53">INDEX(BB:BB,MIN(IF(ISNUMBER(BB53:BB249),ROW(BB53:BB249),"")))</f>
        <v>9.8000000000000007</v>
      </c>
      <c r="BD53" s="13">
        <f>IF('Données projet'!$A$88&gt;35,BD52+BC53-BL52,IF(A53&lt;'Données projet'!$A$88,$BA$205^A53,IF(A53='Données projet'!$A$88,'Données projet'!$B$88,BD52+BC53-BL52)))</f>
        <v>251.99999999999994</v>
      </c>
      <c r="BE53" s="14">
        <f>BD53*VLOOKUP('Données projet'!$B$11,Paramètres!$A$1:$I$89,3,0)*VLOOKUP('Données projet'!$B$11,Paramètres!$A$1:$I$89,5,0)</f>
        <v>220.14719999999997</v>
      </c>
      <c r="BF53" s="14">
        <f t="shared" si="37"/>
        <v>54.146877667769637</v>
      </c>
      <c r="BG53" s="22">
        <f t="shared" si="7"/>
        <v>477.72885193803205</v>
      </c>
      <c r="BH53" s="62">
        <f t="shared" si="8"/>
        <v>771.06218527136537</v>
      </c>
      <c r="BI53" s="62">
        <f ca="1">AVERAGE(OFFSET($BH$3,0,0,'Données projet'!$E$11+1,1))-AVERAGE(OFFSET($H$3,0,0,'Données projet'!$E$11+1,1))</f>
        <v>247.50494436936356</v>
      </c>
      <c r="BJ53" s="62">
        <f t="shared" si="38"/>
        <v>364.23031909369558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37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7.4</v>
      </c>
      <c r="N54" s="14">
        <f>IF('Données projet'!$A$36&gt;35,N53+M54-V53,IF(A54&lt;'Données projet'!$A$36,$K$205^A54,IF(A54='Données projet'!$A$36,'Données projet'!$B$36,N53+M54-V53)))</f>
        <v>248.39999999999998</v>
      </c>
      <c r="O54" s="14">
        <f>N54*VLOOKUP('Données projet'!$B$9,Paramètres!$A$1:$I$89,3,0)*VLOOKUP('Données projet'!$B$9,Paramètres!$A$1:$I$89,5,0)</f>
        <v>182.12687999999997</v>
      </c>
      <c r="P54" s="14">
        <f t="shared" si="33"/>
        <v>45.795053793403618</v>
      </c>
      <c r="Q54" s="22">
        <f t="shared" si="53"/>
        <v>396.96403469017787</v>
      </c>
      <c r="R54" s="62">
        <f t="shared" si="0"/>
        <v>690.29736802351113</v>
      </c>
      <c r="S54" s="62">
        <f ca="1">AVERAGE(OFFSET($R$3,0,0,'Données projet'!$E$9+1,1))-AVERAGE(OFFSET($H$3,0,0,'Données projet'!$E$9+1,1))</f>
        <v>247.43119043285299</v>
      </c>
      <c r="T54" s="62">
        <f t="shared" si="34"/>
        <v>259.17173720302333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2.2737367544323206E-13</v>
      </c>
      <c r="AJ54" s="14">
        <f>AI54*VLOOKUP('Données projet'!$B$10,Paramètres!$A$1:$I$89,3,0)*VLOOKUP('Données projet'!$B$10,Paramètres!$A$1:$I$89,5,0)</f>
        <v>2.0572770154103635E-13</v>
      </c>
      <c r="AK54" s="14">
        <f t="shared" si="35"/>
        <v>2.8416956338469711E-12</v>
      </c>
      <c r="AL54" s="22">
        <f t="shared" si="4"/>
        <v>5.3075956424674458E-12</v>
      </c>
      <c r="AM54" s="62">
        <f t="shared" si="5"/>
        <v>293.3333333333386</v>
      </c>
      <c r="AN54" s="62">
        <f ca="1">AVERAGE(OFFSET($AM$3,0,0,'Données projet'!$E$10+1,1))-AVERAGE(OFFSET($H$3,0,0,'Données projet'!$E$10+1,1))</f>
        <v>390.31064709452596</v>
      </c>
      <c r="AO54" s="62">
        <f t="shared" si="36"/>
        <v>550.3694123334991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8.6</v>
      </c>
      <c r="BD54" s="13">
        <f>IF('Données projet'!$A$88&gt;35,BD53+BC54-BL53,IF(A54&lt;'Données projet'!$A$88,$BA$205^A54,IF(A54='Données projet'!$A$88,'Données projet'!$B$88,BD53+BC54-BL53)))</f>
        <v>223.59999999999997</v>
      </c>
      <c r="BE54" s="14">
        <f>BD54*VLOOKUP('Données projet'!$B$11,Paramètres!$A$1:$I$89,3,0)*VLOOKUP('Données projet'!$B$11,Paramètres!$A$1:$I$89,5,0)</f>
        <v>195.33696</v>
      </c>
      <c r="BF54" s="14">
        <f t="shared" si="37"/>
        <v>48.717969863105488</v>
      </c>
      <c r="BG54" s="22">
        <f t="shared" si="7"/>
        <v>425.06233617824205</v>
      </c>
      <c r="BH54" s="62">
        <f t="shared" si="8"/>
        <v>718.39566951157531</v>
      </c>
      <c r="BI54" s="62">
        <f ca="1">AVERAGE(OFFSET($BH$3,0,0,'Données projet'!$E$11+1,1))-AVERAGE(OFFSET($H$3,0,0,'Données projet'!$E$11+1,1))</f>
        <v>247.50494436936356</v>
      </c>
      <c r="BJ54" s="62">
        <f t="shared" si="38"/>
        <v>364.23031909369558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7.4</v>
      </c>
      <c r="N55" s="14">
        <f>IF('Données projet'!$A$36&gt;35,N54+M55-V54,IF(A55&lt;'Données projet'!$A$36,$K$205^A55,IF(A55='Données projet'!$A$36,'Données projet'!$B$36,N54+M55-V54)))</f>
        <v>255.79999999999998</v>
      </c>
      <c r="O55" s="14">
        <f>N55*VLOOKUP('Données projet'!$B$9,Paramètres!$A$1:$I$89,3,0)*VLOOKUP('Données projet'!$B$9,Paramètres!$A$1:$I$89,5,0)</f>
        <v>187.55255999999997</v>
      </c>
      <c r="P55" s="14">
        <f t="shared" si="33"/>
        <v>46.998451005954564</v>
      </c>
      <c r="Q55" s="22">
        <f t="shared" si="53"/>
        <v>408.50967750203745</v>
      </c>
      <c r="R55" s="62">
        <f t="shared" si="0"/>
        <v>701.84301083537071</v>
      </c>
      <c r="S55" s="62">
        <f ca="1">AVERAGE(OFFSET($R$3,0,0,'Données projet'!$E$9+1,1))-AVERAGE(OFFSET($H$3,0,0,'Données projet'!$E$9+1,1))</f>
        <v>247.43119043285299</v>
      </c>
      <c r="T55" s="62">
        <f t="shared" si="34"/>
        <v>259.17173720302333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2.2737367544323206E-13</v>
      </c>
      <c r="AJ55" s="14">
        <f>AI55*VLOOKUP('Données projet'!$B$10,Paramètres!$A$1:$I$89,3,0)*VLOOKUP('Données projet'!$B$10,Paramètres!$A$1:$I$89,5,0)</f>
        <v>2.0572770154103635E-13</v>
      </c>
      <c r="AK55" s="14">
        <f t="shared" si="35"/>
        <v>2.8416956338469711E-12</v>
      </c>
      <c r="AL55" s="22">
        <f t="shared" si="4"/>
        <v>5.3075956424674458E-12</v>
      </c>
      <c r="AM55" s="62">
        <f t="shared" si="5"/>
        <v>293.3333333333386</v>
      </c>
      <c r="AN55" s="62">
        <f ca="1">AVERAGE(OFFSET($AM$3,0,0,'Données projet'!$E$10+1,1))-AVERAGE(OFFSET($H$3,0,0,'Données projet'!$E$10+1,1))</f>
        <v>390.31064709452596</v>
      </c>
      <c r="AO55" s="62">
        <f t="shared" si="36"/>
        <v>550.3694123334991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8.6</v>
      </c>
      <c r="BD55" s="13">
        <f>IF('Données projet'!$A$88&gt;35,BD54+BC55-BL54,IF(A55&lt;'Données projet'!$A$88,$BA$205^A55,IF(A55='Données projet'!$A$88,'Données projet'!$B$88,BD54+BC55-BL54)))</f>
        <v>232.19999999999996</v>
      </c>
      <c r="BE55" s="14">
        <f>BD55*VLOOKUP('Données projet'!$B$11,Paramètres!$A$1:$I$89,3,0)*VLOOKUP('Données projet'!$B$11,Paramètres!$A$1:$I$89,5,0)</f>
        <v>202.84991999999997</v>
      </c>
      <c r="BF55" s="14">
        <f t="shared" si="37"/>
        <v>50.369977187686075</v>
      </c>
      <c r="BG55" s="22">
        <f t="shared" si="7"/>
        <v>441.02465426855321</v>
      </c>
      <c r="BH55" s="62">
        <f t="shared" si="8"/>
        <v>734.35798760188652</v>
      </c>
      <c r="BI55" s="62">
        <f ca="1">AVERAGE(OFFSET($BH$3,0,0,'Données projet'!$E$11+1,1))-AVERAGE(OFFSET($H$3,0,0,'Données projet'!$E$11+1,1))</f>
        <v>247.50494436936356</v>
      </c>
      <c r="BJ55" s="62">
        <f t="shared" si="38"/>
        <v>364.23031909369558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7.4</v>
      </c>
      <c r="N56" s="14">
        <f>IF('Données projet'!$A$36&gt;35,N55+M56-V55,IF(A56&lt;'Données projet'!$A$36,$K$205^A56,IF(A56='Données projet'!$A$36,'Données projet'!$B$36,N55+M56-V55)))</f>
        <v>263.2</v>
      </c>
      <c r="O56" s="14">
        <f>N56*VLOOKUP('Données projet'!$B$9,Paramètres!$A$1:$I$89,3,0)*VLOOKUP('Données projet'!$B$9,Paramètres!$A$1:$I$89,5,0)</f>
        <v>192.97824</v>
      </c>
      <c r="P56" s="14">
        <f t="shared" si="33"/>
        <v>48.197802215761044</v>
      </c>
      <c r="Q56" s="22">
        <f t="shared" si="53"/>
        <v>420.04827352578377</v>
      </c>
      <c r="R56" s="62">
        <f t="shared" si="0"/>
        <v>713.38160685911703</v>
      </c>
      <c r="S56" s="62">
        <f ca="1">AVERAGE(OFFSET($R$3,0,0,'Données projet'!$E$9+1,1))-AVERAGE(OFFSET($H$3,0,0,'Données projet'!$E$9+1,1))</f>
        <v>247.43119043285299</v>
      </c>
      <c r="T56" s="62">
        <f t="shared" si="34"/>
        <v>259.17173720302333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2.2737367544323206E-13</v>
      </c>
      <c r="AJ56" s="14">
        <f>AI56*VLOOKUP('Données projet'!$B$10,Paramètres!$A$1:$I$89,3,0)*VLOOKUP('Données projet'!$B$10,Paramètres!$A$1:$I$89,5,0)</f>
        <v>2.0572770154103635E-13</v>
      </c>
      <c r="AK56" s="14">
        <f t="shared" si="35"/>
        <v>2.8416956338469711E-12</v>
      </c>
      <c r="AL56" s="22">
        <f t="shared" si="4"/>
        <v>5.3075956424674458E-12</v>
      </c>
      <c r="AM56" s="62">
        <f t="shared" si="5"/>
        <v>293.3333333333386</v>
      </c>
      <c r="AN56" s="62">
        <f ca="1">AVERAGE(OFFSET($AM$3,0,0,'Données projet'!$E$10+1,1))-AVERAGE(OFFSET($H$3,0,0,'Données projet'!$E$10+1,1))</f>
        <v>390.31064709452596</v>
      </c>
      <c r="AO56" s="62">
        <f t="shared" si="36"/>
        <v>550.3694123334991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8.6</v>
      </c>
      <c r="BD56" s="13">
        <f>IF('Données projet'!$A$88&gt;35,BD55+BC56-BL55,IF(A56&lt;'Données projet'!$A$88,$BA$205^A56,IF(A56='Données projet'!$A$88,'Données projet'!$B$88,BD55+BC56-BL55)))</f>
        <v>240.79999999999995</v>
      </c>
      <c r="BE56" s="14">
        <f>BD56*VLOOKUP('Données projet'!$B$11,Paramètres!$A$1:$I$89,3,0)*VLOOKUP('Données projet'!$B$11,Paramètres!$A$1:$I$89,5,0)</f>
        <v>210.36287999999999</v>
      </c>
      <c r="BF56" s="14">
        <f t="shared" si="37"/>
        <v>52.014876138342963</v>
      </c>
      <c r="BG56" s="22">
        <f t="shared" si="7"/>
        <v>456.97459194094722</v>
      </c>
      <c r="BH56" s="62">
        <f t="shared" si="8"/>
        <v>750.30792527428048</v>
      </c>
      <c r="BI56" s="62">
        <f ca="1">AVERAGE(OFFSET($BH$3,0,0,'Données projet'!$E$11+1,1))-AVERAGE(OFFSET($H$3,0,0,'Données projet'!$E$11+1,1))</f>
        <v>247.50494436936356</v>
      </c>
      <c r="BJ56" s="62">
        <f t="shared" si="38"/>
        <v>364.23031909369558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7.4</v>
      </c>
      <c r="N57" s="14">
        <f>IF('Données projet'!$A$36&gt;35,N56+M57-V56,IF(A57&lt;'Données projet'!$A$36,$K$205^A57,IF(A57='Données projet'!$A$36,'Données projet'!$B$36,N56+M57-V56)))</f>
        <v>270.59999999999997</v>
      </c>
      <c r="O57" s="14">
        <f>N57*VLOOKUP('Données projet'!$B$9,Paramètres!$A$1:$I$89,3,0)*VLOOKUP('Données projet'!$B$9,Paramètres!$A$1:$I$89,5,0)</f>
        <v>198.40391999999997</v>
      </c>
      <c r="P57" s="14">
        <f t="shared" si="33"/>
        <v>49.393234245618814</v>
      </c>
      <c r="Q57" s="22">
        <f t="shared" si="53"/>
        <v>431.5800436444527</v>
      </c>
      <c r="R57" s="62">
        <f t="shared" si="0"/>
        <v>724.91337697778602</v>
      </c>
      <c r="S57" s="62">
        <f ca="1">AVERAGE(OFFSET($R$3,0,0,'Données projet'!$E$9+1,1))-AVERAGE(OFFSET($H$3,0,0,'Données projet'!$E$9+1,1))</f>
        <v>247.43119043285299</v>
      </c>
      <c r="T57" s="62">
        <f t="shared" si="34"/>
        <v>259.17173720302333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2.2737367544323206E-13</v>
      </c>
      <c r="AJ57" s="14">
        <f>AI57*VLOOKUP('Données projet'!$B$10,Paramètres!$A$1:$I$89,3,0)*VLOOKUP('Données projet'!$B$10,Paramètres!$A$1:$I$89,5,0)</f>
        <v>2.0572770154103635E-13</v>
      </c>
      <c r="AK57" s="14">
        <f t="shared" si="35"/>
        <v>2.8416956338469711E-12</v>
      </c>
      <c r="AL57" s="22">
        <f t="shared" si="4"/>
        <v>5.3075956424674458E-12</v>
      </c>
      <c r="AM57" s="62">
        <f t="shared" si="5"/>
        <v>293.3333333333386</v>
      </c>
      <c r="AN57" s="62">
        <f ca="1">AVERAGE(OFFSET($AM$3,0,0,'Données projet'!$E$10+1,1))-AVERAGE(OFFSET($H$3,0,0,'Données projet'!$E$10+1,1))</f>
        <v>390.31064709452596</v>
      </c>
      <c r="AO57" s="62">
        <f t="shared" si="36"/>
        <v>550.3694123334991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8.6</v>
      </c>
      <c r="BD57" s="13">
        <f>IF('Données projet'!$A$88&gt;35,BD56+BC57-BL56,IF(A57&lt;'Données projet'!$A$88,$BA$205^A57,IF(A57='Données projet'!$A$88,'Données projet'!$B$88,BD56+BC57-BL56)))</f>
        <v>249.39999999999995</v>
      </c>
      <c r="BE57" s="14">
        <f>BD57*VLOOKUP('Données projet'!$B$11,Paramètres!$A$1:$I$89,3,0)*VLOOKUP('Données projet'!$B$11,Paramètres!$A$1:$I$89,5,0)</f>
        <v>217.87583999999998</v>
      </c>
      <c r="BF57" s="14">
        <f t="shared" si="37"/>
        <v>53.652949670124926</v>
      </c>
      <c r="BG57" s="22">
        <f t="shared" si="7"/>
        <v>472.9126420088009</v>
      </c>
      <c r="BH57" s="62">
        <f t="shared" si="8"/>
        <v>766.24597534213422</v>
      </c>
      <c r="BI57" s="62">
        <f ca="1">AVERAGE(OFFSET($BH$3,0,0,'Données projet'!$E$11+1,1))-AVERAGE(OFFSET($H$3,0,0,'Données projet'!$E$11+1,1))</f>
        <v>247.50494436936356</v>
      </c>
      <c r="BJ57" s="62">
        <f t="shared" si="38"/>
        <v>364.23031909369558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278</v>
      </c>
      <c r="L58" s="13">
        <f>VLOOKUP(A58,'Données projet'!$A$35:$I$55,9,0)</f>
        <v>7.4</v>
      </c>
      <c r="M58" s="13">
        <f t="array" ref="M58">INDEX(L:L,MIN(IF(ISNUMBER(L58:L254),ROW(L58:L254),"")))</f>
        <v>7.4</v>
      </c>
      <c r="N58" s="14">
        <f>IF('Données projet'!$A$36&gt;35,N57+M58-V57,IF(A58&lt;'Données projet'!$A$36,$K$205^A58,IF(A58='Données projet'!$A$36,'Données projet'!$B$36,N57+M58-V57)))</f>
        <v>277.99999999999994</v>
      </c>
      <c r="O58" s="14">
        <f>N58*VLOOKUP('Données projet'!$B$9,Paramètres!$A$1:$I$89,3,0)*VLOOKUP('Données projet'!$B$9,Paramètres!$A$1:$I$89,5,0)</f>
        <v>203.82959999999997</v>
      </c>
      <c r="P58" s="14">
        <f t="shared" si="33"/>
        <v>50.584866587182425</v>
      </c>
      <c r="Q58" s="22">
        <f t="shared" si="53"/>
        <v>443.10519597267603</v>
      </c>
      <c r="R58" s="62">
        <f t="shared" si="0"/>
        <v>736.43852930600929</v>
      </c>
      <c r="S58" s="62">
        <f ca="1">AVERAGE(OFFSET($R$3,0,0,'Données projet'!$E$9+1,1))-AVERAGE(OFFSET($H$3,0,0,'Données projet'!$E$9+1,1))</f>
        <v>247.43119043285299</v>
      </c>
      <c r="T58" s="62">
        <f t="shared" si="34"/>
        <v>259.17173720302333</v>
      </c>
      <c r="U58" s="16">
        <f>IF(ISNA(VLOOKUP(A58,'Données projet'!$A$35:$I$55,3,0)),0,VLOOKUP(A58,'Données projet'!$A$35:$I$55,3,0))</f>
        <v>10</v>
      </c>
      <c r="V58" s="16">
        <f>IF(ISNA(VLOOKUP(A58,'Données projet'!$A$35:$I$55,4,0)),0,VLOOKUP(A58,'Données projet'!$A$35:$I$55,4,0))</f>
        <v>16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2.2737367544323206E-13</v>
      </c>
      <c r="AJ58" s="14">
        <f>AI58*VLOOKUP('Données projet'!$B$10,Paramètres!$A$1:$I$89,3,0)*VLOOKUP('Données projet'!$B$10,Paramètres!$A$1:$I$89,5,0)</f>
        <v>2.0572770154103635E-13</v>
      </c>
      <c r="AK58" s="14">
        <f t="shared" si="35"/>
        <v>2.8416956338469711E-12</v>
      </c>
      <c r="AL58" s="22">
        <f t="shared" si="4"/>
        <v>5.3075956424674458E-12</v>
      </c>
      <c r="AM58" s="62">
        <f t="shared" si="5"/>
        <v>293.3333333333386</v>
      </c>
      <c r="AN58" s="62">
        <f ca="1">AVERAGE(OFFSET($AM$3,0,0,'Données projet'!$E$10+1,1))-AVERAGE(OFFSET($H$3,0,0,'Données projet'!$E$10+1,1))</f>
        <v>390.31064709452596</v>
      </c>
      <c r="AO58" s="62">
        <f t="shared" si="36"/>
        <v>550.3694123334991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258</v>
      </c>
      <c r="BB58" s="13">
        <f>VLOOKUP(A58,'Données projet'!$A$87:$I$107,9,0)</f>
        <v>8.6</v>
      </c>
      <c r="BC58" s="13">
        <f t="array" ref="BC58">INDEX(BB:BB,MIN(IF(ISNUMBER(BB58:BB254),ROW(BB58:BB254),"")))</f>
        <v>8.6</v>
      </c>
      <c r="BD58" s="13">
        <f>IF('Données projet'!$A$88&gt;35,BD57+BC58-BL57,IF(A58&lt;'Données projet'!$A$88,$BA$205^A58,IF(A58='Données projet'!$A$88,'Données projet'!$B$88,BD57+BC58-BL57)))</f>
        <v>257.99999999999994</v>
      </c>
      <c r="BE58" s="14">
        <f>BD58*VLOOKUP('Données projet'!$B$11,Paramètres!$A$1:$I$89,3,0)*VLOOKUP('Données projet'!$B$11,Paramètres!$A$1:$I$89,5,0)</f>
        <v>225.3888</v>
      </c>
      <c r="BF58" s="14">
        <f t="shared" si="37"/>
        <v>55.284460117161593</v>
      </c>
      <c r="BG58" s="22">
        <f t="shared" si="7"/>
        <v>488.83926137072308</v>
      </c>
      <c r="BH58" s="62">
        <f t="shared" si="8"/>
        <v>782.17259470405634</v>
      </c>
      <c r="BI58" s="62">
        <f ca="1">AVERAGE(OFFSET($BH$3,0,0,'Données projet'!$E$11+1,1))-AVERAGE(OFFSET($H$3,0,0,'Données projet'!$E$11+1,1))</f>
        <v>247.50494436936356</v>
      </c>
      <c r="BJ58" s="62">
        <f t="shared" si="38"/>
        <v>364.23031909369558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258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6.4</v>
      </c>
      <c r="N59" s="14">
        <f>IF('Données projet'!$A$36&gt;35,N58+M59-V58,IF(A59&lt;'Données projet'!$A$36,$K$205^A59,IF(A59='Données projet'!$A$36,'Données projet'!$B$36,N58+M59-V58)))</f>
        <v>268.39999999999992</v>
      </c>
      <c r="O59" s="14">
        <f>N59*VLOOKUP('Données projet'!$B$9,Paramètres!$A$1:$I$89,3,0)*VLOOKUP('Données projet'!$B$9,Paramètres!$A$1:$I$89,5,0)</f>
        <v>196.79087999999993</v>
      </c>
      <c r="P59" s="14">
        <f t="shared" si="33"/>
        <v>49.038237696621778</v>
      </c>
      <c r="Q59" s="22">
        <f t="shared" si="53"/>
        <v>428.1523799882828</v>
      </c>
      <c r="R59" s="62">
        <f t="shared" si="0"/>
        <v>721.48571332161612</v>
      </c>
      <c r="S59" s="62">
        <f ca="1">AVERAGE(OFFSET($R$3,0,0,'Données projet'!$E$9+1,1))-AVERAGE(OFFSET($H$3,0,0,'Données projet'!$E$9+1,1))</f>
        <v>247.43119043285299</v>
      </c>
      <c r="T59" s="62">
        <f t="shared" si="34"/>
        <v>259.17173720302333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2.2737367544323206E-13</v>
      </c>
      <c r="AJ59" s="14">
        <f>AI59*VLOOKUP('Données projet'!$B$10,Paramètres!$A$1:$I$89,3,0)*VLOOKUP('Données projet'!$B$10,Paramètres!$A$1:$I$89,5,0)</f>
        <v>2.0572770154103635E-13</v>
      </c>
      <c r="AK59" s="14">
        <f t="shared" si="35"/>
        <v>2.8416956338469711E-12</v>
      </c>
      <c r="AL59" s="22">
        <f t="shared" si="4"/>
        <v>5.3075956424674458E-12</v>
      </c>
      <c r="AM59" s="62">
        <f t="shared" si="5"/>
        <v>293.3333333333386</v>
      </c>
      <c r="AN59" s="62">
        <f ca="1">AVERAGE(OFFSET($AM$3,0,0,'Données projet'!$E$10+1,1))-AVERAGE(OFFSET($H$3,0,0,'Données projet'!$E$10+1,1))</f>
        <v>390.31064709452596</v>
      </c>
      <c r="AO59" s="62">
        <f t="shared" si="36"/>
        <v>550.3694123334991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-5.6843418860808015E-14</v>
      </c>
      <c r="BE59" s="14">
        <f>BD59*VLOOKUP('Données projet'!$B$11,Paramètres!$A$1:$I$89,3,0)*VLOOKUP('Données projet'!$B$11,Paramètres!$A$1:$I$89,5,0)</f>
        <v>-4.9658410716801891E-14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247.50494436936356</v>
      </c>
      <c r="BJ59" s="62">
        <f t="shared" si="38"/>
        <v>364.23031909369558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6.4</v>
      </c>
      <c r="N60" s="14">
        <f>IF('Données projet'!$A$36&gt;35,N59+M60-V59,IF(A60&lt;'Données projet'!$A$36,$K$205^A60,IF(A60='Données projet'!$A$36,'Données projet'!$B$36,N59+M60-V59)))</f>
        <v>274.7999999999999</v>
      </c>
      <c r="O60" s="14">
        <f>N60*VLOOKUP('Données projet'!$B$9,Paramètres!$A$1:$I$89,3,0)*VLOOKUP('Données projet'!$B$9,Paramètres!$A$1:$I$89,5,0)</f>
        <v>201.48335999999992</v>
      </c>
      <c r="P60" s="14">
        <f t="shared" si="33"/>
        <v>50.070025024008594</v>
      </c>
      <c r="Q60" s="22">
        <f t="shared" si="53"/>
        <v>438.12214558348154</v>
      </c>
      <c r="R60" s="62">
        <f t="shared" si="0"/>
        <v>731.45547891681485</v>
      </c>
      <c r="S60" s="62">
        <f ca="1">AVERAGE(OFFSET($R$3,0,0,'Données projet'!$E$9+1,1))-AVERAGE(OFFSET($H$3,0,0,'Données projet'!$E$9+1,1))</f>
        <v>247.43119043285299</v>
      </c>
      <c r="T60" s="62">
        <f t="shared" si="34"/>
        <v>259.17173720302333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2.2737367544323206E-13</v>
      </c>
      <c r="AJ60" s="14">
        <f>AI60*VLOOKUP('Données projet'!$B$10,Paramètres!$A$1:$I$89,3,0)*VLOOKUP('Données projet'!$B$10,Paramètres!$A$1:$I$89,5,0)</f>
        <v>2.0572770154103635E-13</v>
      </c>
      <c r="AK60" s="14">
        <f t="shared" si="35"/>
        <v>2.8416956338469711E-12</v>
      </c>
      <c r="AL60" s="22">
        <f t="shared" si="4"/>
        <v>5.3075956424674458E-12</v>
      </c>
      <c r="AM60" s="62">
        <f t="shared" si="5"/>
        <v>293.3333333333386</v>
      </c>
      <c r="AN60" s="62">
        <f ca="1">AVERAGE(OFFSET($AM$3,0,0,'Données projet'!$E$10+1,1))-AVERAGE(OFFSET($H$3,0,0,'Données projet'!$E$10+1,1))</f>
        <v>390.31064709452596</v>
      </c>
      <c r="AO60" s="62">
        <f t="shared" si="36"/>
        <v>550.3694123334991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-5.6843418860808015E-14</v>
      </c>
      <c r="BE60" s="14">
        <f>BD60*VLOOKUP('Données projet'!$B$11,Paramètres!$A$1:$I$89,3,0)*VLOOKUP('Données projet'!$B$11,Paramètres!$A$1:$I$89,5,0)</f>
        <v>-4.9658410716801891E-14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247.50494436936356</v>
      </c>
      <c r="BJ60" s="62">
        <f t="shared" si="38"/>
        <v>364.23031909369558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6.4</v>
      </c>
      <c r="N61" s="14">
        <f>IF('Données projet'!$A$36&gt;35,N60+M61-V60,IF(A61&lt;'Données projet'!$A$36,$K$205^A61,IF(A61='Données projet'!$A$36,'Données projet'!$B$36,N60+M61-V60)))</f>
        <v>281.19999999999987</v>
      </c>
      <c r="O61" s="14">
        <f>N61*VLOOKUP('Données projet'!$B$9,Paramètres!$A$1:$I$89,3,0)*VLOOKUP('Données projet'!$B$9,Paramètres!$A$1:$I$89,5,0)</f>
        <v>206.17583999999991</v>
      </c>
      <c r="P61" s="14">
        <f t="shared" si="33"/>
        <v>51.099018782559604</v>
      </c>
      <c r="Q61" s="22">
        <f t="shared" si="53"/>
        <v>448.08704571295783</v>
      </c>
      <c r="R61" s="62">
        <f t="shared" si="0"/>
        <v>741.42037904629115</v>
      </c>
      <c r="S61" s="62">
        <f ca="1">AVERAGE(OFFSET($R$3,0,0,'Données projet'!$E$9+1,1))-AVERAGE(OFFSET($H$3,0,0,'Données projet'!$E$9+1,1))</f>
        <v>247.43119043285299</v>
      </c>
      <c r="T61" s="62">
        <f t="shared" si="34"/>
        <v>259.17173720302333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2.2737367544323206E-13</v>
      </c>
      <c r="AJ61" s="14">
        <f>AI61*VLOOKUP('Données projet'!$B$10,Paramètres!$A$1:$I$89,3,0)*VLOOKUP('Données projet'!$B$10,Paramètres!$A$1:$I$89,5,0)</f>
        <v>2.0572770154103635E-13</v>
      </c>
      <c r="AK61" s="14">
        <f t="shared" si="35"/>
        <v>2.8416956338469711E-12</v>
      </c>
      <c r="AL61" s="22">
        <f t="shared" si="4"/>
        <v>5.3075956424674458E-12</v>
      </c>
      <c r="AM61" s="62">
        <f t="shared" si="5"/>
        <v>293.3333333333386</v>
      </c>
      <c r="AN61" s="62">
        <f ca="1">AVERAGE(OFFSET($AM$3,0,0,'Données projet'!$E$10+1,1))-AVERAGE(OFFSET($H$3,0,0,'Données projet'!$E$10+1,1))</f>
        <v>390.31064709452596</v>
      </c>
      <c r="AO61" s="62">
        <f t="shared" si="36"/>
        <v>550.3694123334991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-5.6843418860808015E-14</v>
      </c>
      <c r="BE61" s="14">
        <f>BD61*VLOOKUP('Données projet'!$B$11,Paramètres!$A$1:$I$89,3,0)*VLOOKUP('Données projet'!$B$11,Paramètres!$A$1:$I$89,5,0)</f>
        <v>-4.9658410716801891E-14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247.50494436936356</v>
      </c>
      <c r="BJ61" s="62">
        <f t="shared" si="38"/>
        <v>364.23031909369558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6.4</v>
      </c>
      <c r="N62" s="14">
        <f>IF('Données projet'!$A$36&gt;35,N61+M62-V61,IF(A62&lt;'Données projet'!$A$36,$K$205^A62,IF(A62='Données projet'!$A$36,'Données projet'!$B$36,N61+M62-V61)))</f>
        <v>287.59999999999985</v>
      </c>
      <c r="O62" s="14">
        <f>N62*VLOOKUP('Données projet'!$B$9,Paramètres!$A$1:$I$89,3,0)*VLOOKUP('Données projet'!$B$9,Paramètres!$A$1:$I$89,5,0)</f>
        <v>210.86831999999987</v>
      </c>
      <c r="P62" s="14">
        <f t="shared" si="33"/>
        <v>52.125289871991086</v>
      </c>
      <c r="Q62" s="22">
        <f t="shared" si="53"/>
        <v>458.04720386038417</v>
      </c>
      <c r="R62" s="62">
        <f t="shared" si="0"/>
        <v>751.38053719371749</v>
      </c>
      <c r="S62" s="62">
        <f ca="1">AVERAGE(OFFSET($R$3,0,0,'Données projet'!$E$9+1,1))-AVERAGE(OFFSET($H$3,0,0,'Données projet'!$E$9+1,1))</f>
        <v>247.43119043285299</v>
      </c>
      <c r="T62" s="62">
        <f t="shared" si="34"/>
        <v>259.17173720302333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2.2737367544323206E-13</v>
      </c>
      <c r="AJ62" s="14">
        <f>AI62*VLOOKUP('Données projet'!$B$10,Paramètres!$A$1:$I$89,3,0)*VLOOKUP('Données projet'!$B$10,Paramètres!$A$1:$I$89,5,0)</f>
        <v>2.0572770154103635E-13</v>
      </c>
      <c r="AK62" s="14">
        <f t="shared" si="35"/>
        <v>2.8416956338469711E-12</v>
      </c>
      <c r="AL62" s="22">
        <f t="shared" si="4"/>
        <v>5.3075956424674458E-12</v>
      </c>
      <c r="AM62" s="62">
        <f t="shared" si="5"/>
        <v>293.3333333333386</v>
      </c>
      <c r="AN62" s="62">
        <f ca="1">AVERAGE(OFFSET($AM$3,0,0,'Données projet'!$E$10+1,1))-AVERAGE(OFFSET($H$3,0,0,'Données projet'!$E$10+1,1))</f>
        <v>390.31064709452596</v>
      </c>
      <c r="AO62" s="62">
        <f t="shared" si="36"/>
        <v>550.3694123334991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-5.6843418860808015E-14</v>
      </c>
      <c r="BE62" s="14">
        <f>BD62*VLOOKUP('Données projet'!$B$11,Paramètres!$A$1:$I$89,3,0)*VLOOKUP('Données projet'!$B$11,Paramètres!$A$1:$I$89,5,0)</f>
        <v>-4.9658410716801891E-14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247.50494436936356</v>
      </c>
      <c r="BJ62" s="62">
        <f t="shared" si="38"/>
        <v>364.23031909369558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294</v>
      </c>
      <c r="L63" s="13">
        <f>VLOOKUP(A63,'Données projet'!$A$35:$I$55,9,0)</f>
        <v>6.4</v>
      </c>
      <c r="M63" s="13">
        <f t="array" ref="M63">INDEX(L:L,MIN(IF(ISNUMBER(L63:L259),ROW(L63:L259),"")))</f>
        <v>6.4</v>
      </c>
      <c r="N63" s="14">
        <f>IF('Données projet'!$A$36&gt;35,N62+M63-V62,IF(A63&lt;'Données projet'!$A$36,$K$205^A63,IF(A63='Données projet'!$A$36,'Données projet'!$B$36,N62+M63-V62)))</f>
        <v>293.99999999999983</v>
      </c>
      <c r="O63" s="14">
        <f>N63*VLOOKUP('Données projet'!$B$9,Paramètres!$A$1:$I$89,3,0)*VLOOKUP('Données projet'!$B$9,Paramètres!$A$1:$I$89,5,0)</f>
        <v>215.56079999999989</v>
      </c>
      <c r="P63" s="14">
        <f t="shared" si="33"/>
        <v>53.14890585638225</v>
      </c>
      <c r="Q63" s="22">
        <f t="shared" si="53"/>
        <v>468.00273769986552</v>
      </c>
      <c r="R63" s="62">
        <f t="shared" si="0"/>
        <v>761.33607103319878</v>
      </c>
      <c r="S63" s="62">
        <f ca="1">AVERAGE(OFFSET($R$3,0,0,'Données projet'!$E$9+1,1))-AVERAGE(OFFSET($H$3,0,0,'Données projet'!$E$9+1,1))</f>
        <v>247.43119043285299</v>
      </c>
      <c r="T63" s="62">
        <f t="shared" si="34"/>
        <v>259.17173720302333</v>
      </c>
      <c r="U63" s="16">
        <f>IF(ISNA(VLOOKUP(A63,'Données projet'!$A$35:$I$55,3,0)),0,VLOOKUP(A63,'Données projet'!$A$35:$I$55,3,0))</f>
        <v>11</v>
      </c>
      <c r="V63" s="16">
        <f>IF(ISNA(VLOOKUP(A63,'Données projet'!$A$35:$I$55,4,0)),0,VLOOKUP(A63,'Données projet'!$A$35:$I$55,4,0))</f>
        <v>14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2.2737367544323206E-13</v>
      </c>
      <c r="AJ63" s="14">
        <f>AI63*VLOOKUP('Données projet'!$B$10,Paramètres!$A$1:$I$89,3,0)*VLOOKUP('Données projet'!$B$10,Paramètres!$A$1:$I$89,5,0)</f>
        <v>2.0572770154103635E-13</v>
      </c>
      <c r="AK63" s="14">
        <f t="shared" si="35"/>
        <v>2.8416956338469711E-12</v>
      </c>
      <c r="AL63" s="22">
        <f t="shared" si="4"/>
        <v>5.3075956424674458E-12</v>
      </c>
      <c r="AM63" s="62">
        <f t="shared" si="5"/>
        <v>293.3333333333386</v>
      </c>
      <c r="AN63" s="62">
        <f ca="1">AVERAGE(OFFSET($AM$3,0,0,'Données projet'!$E$10+1,1))-AVERAGE(OFFSET($H$3,0,0,'Données projet'!$E$10+1,1))</f>
        <v>390.31064709452596</v>
      </c>
      <c r="AO63" s="62">
        <f t="shared" si="36"/>
        <v>550.3694123334991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-5.6843418860808015E-14</v>
      </c>
      <c r="BE63" s="14">
        <f>BD63*VLOOKUP('Données projet'!$B$11,Paramètres!$A$1:$I$89,3,0)*VLOOKUP('Données projet'!$B$11,Paramètres!$A$1:$I$89,5,0)</f>
        <v>-4.9658410716801891E-14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247.50494436936356</v>
      </c>
      <c r="BJ63" s="62">
        <f t="shared" si="38"/>
        <v>364.23031909369558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5.2</v>
      </c>
      <c r="N64" s="14">
        <f>IF('Données projet'!$A$36&gt;35,N63+M64-V63,IF(A64&lt;'Données projet'!$A$36,$K$205^A64,IF(A64='Données projet'!$A$36,'Données projet'!$B$36,N63+M64-V63)))</f>
        <v>285.19999999999982</v>
      </c>
      <c r="O64" s="14">
        <f>N64*VLOOKUP('Données projet'!$B$9,Paramètres!$A$1:$I$89,3,0)*VLOOKUP('Données projet'!$B$9,Paramètres!$A$1:$I$89,5,0)</f>
        <v>209.10863999999984</v>
      </c>
      <c r="P64" s="14">
        <f t="shared" si="33"/>
        <v>51.740752917406994</v>
      </c>
      <c r="Q64" s="22">
        <f t="shared" si="53"/>
        <v>454.31269266448356</v>
      </c>
      <c r="R64" s="62">
        <f t="shared" si="0"/>
        <v>747.64602599781688</v>
      </c>
      <c r="S64" s="62">
        <f ca="1">AVERAGE(OFFSET($R$3,0,0,'Données projet'!$E$9+1,1))-AVERAGE(OFFSET($H$3,0,0,'Données projet'!$E$9+1,1))</f>
        <v>247.43119043285299</v>
      </c>
      <c r="T64" s="62">
        <f t="shared" si="34"/>
        <v>259.17173720302333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2.2737367544323206E-13</v>
      </c>
      <c r="AJ64" s="14">
        <f>AI64*VLOOKUP('Données projet'!$B$10,Paramètres!$A$1:$I$89,3,0)*VLOOKUP('Données projet'!$B$10,Paramètres!$A$1:$I$89,5,0)</f>
        <v>2.0572770154103635E-13</v>
      </c>
      <c r="AK64" s="14">
        <f t="shared" si="35"/>
        <v>2.8416956338469711E-12</v>
      </c>
      <c r="AL64" s="22">
        <f t="shared" si="4"/>
        <v>5.3075956424674458E-12</v>
      </c>
      <c r="AM64" s="62">
        <f t="shared" si="5"/>
        <v>293.3333333333386</v>
      </c>
      <c r="AN64" s="62">
        <f ca="1">AVERAGE(OFFSET($AM$3,0,0,'Données projet'!$E$10+1,1))-AVERAGE(OFFSET($H$3,0,0,'Données projet'!$E$10+1,1))</f>
        <v>390.31064709452596</v>
      </c>
      <c r="AO64" s="62">
        <f t="shared" si="36"/>
        <v>550.3694123334991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-5.6843418860808015E-14</v>
      </c>
      <c r="BE64" s="14">
        <f>BD64*VLOOKUP('Données projet'!$B$11,Paramètres!$A$1:$I$89,3,0)*VLOOKUP('Données projet'!$B$11,Paramètres!$A$1:$I$89,5,0)</f>
        <v>-4.9658410716801891E-14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247.50494436936356</v>
      </c>
      <c r="BJ64" s="62">
        <f t="shared" si="38"/>
        <v>364.23031909369558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5.2</v>
      </c>
      <c r="N65" s="14">
        <f>IF('Données projet'!$A$36&gt;35,N64+M65-V64,IF(A65&lt;'Données projet'!$A$36,$K$205^A65,IF(A65='Données projet'!$A$36,'Données projet'!$B$36,N64+M65-V64)))</f>
        <v>290.39999999999981</v>
      </c>
      <c r="O65" s="14">
        <f>N65*VLOOKUP('Données projet'!$B$9,Paramètres!$A$1:$I$89,3,0)*VLOOKUP('Données projet'!$B$9,Paramètres!$A$1:$I$89,5,0)</f>
        <v>212.92127999999988</v>
      </c>
      <c r="P65" s="14">
        <f t="shared" si="33"/>
        <v>52.57344469809297</v>
      </c>
      <c r="Q65" s="22">
        <f t="shared" si="53"/>
        <v>462.40331218251168</v>
      </c>
      <c r="R65" s="62">
        <f t="shared" si="0"/>
        <v>755.736645515845</v>
      </c>
      <c r="S65" s="62">
        <f ca="1">AVERAGE(OFFSET($R$3,0,0,'Données projet'!$E$9+1,1))-AVERAGE(OFFSET($H$3,0,0,'Données projet'!$E$9+1,1))</f>
        <v>247.43119043285299</v>
      </c>
      <c r="T65" s="62">
        <f t="shared" si="34"/>
        <v>259.17173720302333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2.2737367544323206E-13</v>
      </c>
      <c r="AJ65" s="14">
        <f>AI65*VLOOKUP('Données projet'!$B$10,Paramètres!$A$1:$I$89,3,0)*VLOOKUP('Données projet'!$B$10,Paramètres!$A$1:$I$89,5,0)</f>
        <v>2.0572770154103635E-13</v>
      </c>
      <c r="AK65" s="14">
        <f t="shared" si="35"/>
        <v>2.8416956338469711E-12</v>
      </c>
      <c r="AL65" s="22">
        <f t="shared" si="4"/>
        <v>5.3075956424674458E-12</v>
      </c>
      <c r="AM65" s="62">
        <f t="shared" si="5"/>
        <v>293.3333333333386</v>
      </c>
      <c r="AN65" s="62">
        <f ca="1">AVERAGE(OFFSET($AM$3,0,0,'Données projet'!$E$10+1,1))-AVERAGE(OFFSET($H$3,0,0,'Données projet'!$E$10+1,1))</f>
        <v>390.31064709452596</v>
      </c>
      <c r="AO65" s="62">
        <f t="shared" si="36"/>
        <v>550.3694123334991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-5.6843418860808015E-14</v>
      </c>
      <c r="BE65" s="14">
        <f>BD65*VLOOKUP('Données projet'!$B$11,Paramètres!$A$1:$I$89,3,0)*VLOOKUP('Données projet'!$B$11,Paramètres!$A$1:$I$89,5,0)</f>
        <v>-4.9658410716801891E-14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247.50494436936356</v>
      </c>
      <c r="BJ65" s="62">
        <f t="shared" si="38"/>
        <v>364.23031909369558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5.2</v>
      </c>
      <c r="N66" s="14">
        <f>IF('Données projet'!$A$36&gt;35,N65+M66-V65,IF(A66&lt;'Données projet'!$A$36,$K$205^A66,IF(A66='Données projet'!$A$36,'Données projet'!$B$36,N65+M66-V65)))</f>
        <v>295.5999999999998</v>
      </c>
      <c r="O66" s="14">
        <f>N66*VLOOKUP('Données projet'!$B$9,Paramètres!$A$1:$I$89,3,0)*VLOOKUP('Données projet'!$B$9,Paramètres!$A$1:$I$89,5,0)</f>
        <v>216.73391999999987</v>
      </c>
      <c r="P66" s="14">
        <f t="shared" si="33"/>
        <v>53.404402610883679</v>
      </c>
      <c r="Q66" s="22">
        <f t="shared" si="53"/>
        <v>470.49091188062221</v>
      </c>
      <c r="R66" s="62">
        <f t="shared" si="0"/>
        <v>763.82424521395546</v>
      </c>
      <c r="S66" s="62">
        <f ca="1">AVERAGE(OFFSET($R$3,0,0,'Données projet'!$E$9+1,1))-AVERAGE(OFFSET($H$3,0,0,'Données projet'!$E$9+1,1))</f>
        <v>247.43119043285299</v>
      </c>
      <c r="T66" s="62">
        <f t="shared" si="34"/>
        <v>259.17173720302333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2.2737367544323206E-13</v>
      </c>
      <c r="AJ66" s="14">
        <f>AI66*VLOOKUP('Données projet'!$B$10,Paramètres!$A$1:$I$89,3,0)*VLOOKUP('Données projet'!$B$10,Paramètres!$A$1:$I$89,5,0)</f>
        <v>2.0572770154103635E-13</v>
      </c>
      <c r="AK66" s="14">
        <f t="shared" si="35"/>
        <v>2.8416956338469711E-12</v>
      </c>
      <c r="AL66" s="22">
        <f t="shared" si="4"/>
        <v>5.3075956424674458E-12</v>
      </c>
      <c r="AM66" s="62">
        <f t="shared" si="5"/>
        <v>293.3333333333386</v>
      </c>
      <c r="AN66" s="62">
        <f ca="1">AVERAGE(OFFSET($AM$3,0,0,'Données projet'!$E$10+1,1))-AVERAGE(OFFSET($H$3,0,0,'Données projet'!$E$10+1,1))</f>
        <v>390.31064709452596</v>
      </c>
      <c r="AO66" s="62">
        <f t="shared" si="36"/>
        <v>550.3694123334991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-5.6843418860808015E-14</v>
      </c>
      <c r="BE66" s="14">
        <f>BD66*VLOOKUP('Données projet'!$B$11,Paramètres!$A$1:$I$89,3,0)*VLOOKUP('Données projet'!$B$11,Paramètres!$A$1:$I$89,5,0)</f>
        <v>-4.9658410716801891E-14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247.50494436936356</v>
      </c>
      <c r="BJ66" s="62">
        <f t="shared" si="38"/>
        <v>364.23031909369558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5.2</v>
      </c>
      <c r="N67" s="14">
        <f>IF('Données projet'!$A$36&gt;35,N66+M67-V66,IF(A67&lt;'Données projet'!$A$36,$K$205^A67,IF(A67='Données projet'!$A$36,'Données projet'!$B$36,N66+M67-V66)))</f>
        <v>300.79999999999978</v>
      </c>
      <c r="O67" s="14">
        <f>N67*VLOOKUP('Données projet'!$B$9,Paramètres!$A$1:$I$89,3,0)*VLOOKUP('Données projet'!$B$9,Paramètres!$A$1:$I$89,5,0)</f>
        <v>220.54655999999983</v>
      </c>
      <c r="P67" s="14">
        <f t="shared" si="33"/>
        <v>54.233660675860236</v>
      </c>
      <c r="Q67" s="22">
        <f t="shared" ref="Q67:Q98" si="54">(O67+P67)*0.475*44/12</f>
        <v>478.57555101045619</v>
      </c>
      <c r="R67" s="62">
        <f t="shared" ref="R67:R130" si="55">Q67+(I67+J67)*44/12</f>
        <v>771.90888434378951</v>
      </c>
      <c r="S67" s="62">
        <f ca="1">AVERAGE(OFFSET($R$3,0,0,'Données projet'!$E$9+1,1))-AVERAGE(OFFSET($H$3,0,0,'Données projet'!$E$9+1,1))</f>
        <v>247.43119043285299</v>
      </c>
      <c r="T67" s="62">
        <f t="shared" si="34"/>
        <v>259.17173720302333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2.2737367544323206E-13</v>
      </c>
      <c r="AJ67" s="14">
        <f>AI67*VLOOKUP('Données projet'!$B$10,Paramètres!$A$1:$I$89,3,0)*VLOOKUP('Données projet'!$B$10,Paramètres!$A$1:$I$89,5,0)</f>
        <v>2.0572770154103635E-13</v>
      </c>
      <c r="AK67" s="14">
        <f t="shared" si="35"/>
        <v>2.8416956338469711E-12</v>
      </c>
      <c r="AL67" s="22">
        <f t="shared" si="4"/>
        <v>5.3075956424674458E-12</v>
      </c>
      <c r="AM67" s="62">
        <f t="shared" si="5"/>
        <v>293.3333333333386</v>
      </c>
      <c r="AN67" s="62">
        <f ca="1">AVERAGE(OFFSET($AM$3,0,0,'Données projet'!$E$10+1,1))-AVERAGE(OFFSET($H$3,0,0,'Données projet'!$E$10+1,1))</f>
        <v>390.31064709452596</v>
      </c>
      <c r="AO67" s="62">
        <f t="shared" si="36"/>
        <v>550.3694123334991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-5.6843418860808015E-14</v>
      </c>
      <c r="BE67" s="14">
        <f>BD67*VLOOKUP('Données projet'!$B$11,Paramètres!$A$1:$I$89,3,0)*VLOOKUP('Données projet'!$B$11,Paramètres!$A$1:$I$89,5,0)</f>
        <v>-4.9658410716801891E-14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247.50494436936356</v>
      </c>
      <c r="BJ67" s="62">
        <f t="shared" si="38"/>
        <v>364.23031909369558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306</v>
      </c>
      <c r="L68" s="13">
        <f>VLOOKUP(A68,'Données projet'!$A$35:$I$55,9,0)</f>
        <v>5.2</v>
      </c>
      <c r="M68" s="13">
        <f t="array" ref="M68">INDEX(L:L,MIN(IF(ISNUMBER(L68:L264),ROW(L68:L264),"")))</f>
        <v>5.2</v>
      </c>
      <c r="N68" s="14">
        <f>IF('Données projet'!$A$36&gt;35,N67+M68-V67,IF(A68&lt;'Données projet'!$A$36,$K$205^A68,IF(A68='Données projet'!$A$36,'Données projet'!$B$36,N67+M68-V67)))</f>
        <v>305.99999999999977</v>
      </c>
      <c r="O68" s="14">
        <f>N68*VLOOKUP('Données projet'!$B$9,Paramètres!$A$1:$I$89,3,0)*VLOOKUP('Données projet'!$B$9,Paramètres!$A$1:$I$89,5,0)</f>
        <v>224.35919999999982</v>
      </c>
      <c r="P68" s="14">
        <f t="shared" si="33"/>
        <v>55.061251669487206</v>
      </c>
      <c r="Q68" s="22">
        <f t="shared" si="54"/>
        <v>486.65728665768989</v>
      </c>
      <c r="R68" s="62">
        <f t="shared" si="55"/>
        <v>779.99061999102321</v>
      </c>
      <c r="S68" s="62">
        <f ca="1">AVERAGE(OFFSET($R$3,0,0,'Données projet'!$E$9+1,1))-AVERAGE(OFFSET($H$3,0,0,'Données projet'!$E$9+1,1))</f>
        <v>247.43119043285299</v>
      </c>
      <c r="T68" s="62">
        <f t="shared" si="34"/>
        <v>259.17173720302333</v>
      </c>
      <c r="U68" s="16">
        <f>IF(ISNA(VLOOKUP(A68,'Données projet'!$A$35:$I$55,3,0)),0,VLOOKUP(A68,'Données projet'!$A$35:$I$55,3,0))</f>
        <v>12</v>
      </c>
      <c r="V68" s="16">
        <f>IF(ISNA(VLOOKUP(A68,'Données projet'!$A$35:$I$55,4,0)),0,VLOOKUP(A68,'Données projet'!$A$35:$I$55,4,0))</f>
        <v>13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2.2737367544323206E-13</v>
      </c>
      <c r="AJ68" s="14">
        <f>AI68*VLOOKUP('Données projet'!$B$10,Paramètres!$A$1:$I$89,3,0)*VLOOKUP('Données projet'!$B$10,Paramètres!$A$1:$I$89,5,0)</f>
        <v>2.0572770154103635E-13</v>
      </c>
      <c r="AK68" s="14">
        <f t="shared" si="35"/>
        <v>2.8416956338469711E-12</v>
      </c>
      <c r="AL68" s="22">
        <f t="shared" ref="AL68:AL131" si="58">(AJ68+AK68)*0.475*44/12</f>
        <v>5.3075956424674458E-12</v>
      </c>
      <c r="AM68" s="62">
        <f t="shared" ref="AM68:AM131" si="59">AL68+(AD68+AE68)*44/12</f>
        <v>293.3333333333386</v>
      </c>
      <c r="AN68" s="62">
        <f ca="1">AVERAGE(OFFSET($AM$3,0,0,'Données projet'!$E$10+1,1))-AVERAGE(OFFSET($H$3,0,0,'Données projet'!$E$10+1,1))</f>
        <v>390.31064709452596</v>
      </c>
      <c r="AO68" s="62">
        <f t="shared" si="36"/>
        <v>550.3694123334991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-5.6843418860808015E-14</v>
      </c>
      <c r="BE68" s="14">
        <f>BD68*VLOOKUP('Données projet'!$B$11,Paramètres!$A$1:$I$89,3,0)*VLOOKUP('Données projet'!$B$11,Paramètres!$A$1:$I$89,5,0)</f>
        <v>-4.9658410716801891E-14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247.50494436936356</v>
      </c>
      <c r="BJ68" s="62">
        <f t="shared" si="38"/>
        <v>364.23031909369558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4.4000000000000004</v>
      </c>
      <c r="N69" s="14">
        <f>IF('Données projet'!$A$36&gt;35,N68+M69-V68,IF(A69&lt;'Données projet'!$A$36,$K$205^A69,IF(A69='Données projet'!$A$36,'Données projet'!$B$36,N68+M69-V68)))</f>
        <v>297.39999999999975</v>
      </c>
      <c r="O69" s="14">
        <f>N69*VLOOKUP('Données projet'!$B$9,Paramètres!$A$1:$I$89,3,0)*VLOOKUP('Données projet'!$B$9,Paramètres!$A$1:$I$89,5,0)</f>
        <v>218.05367999999982</v>
      </c>
      <c r="P69" s="14">
        <f t="shared" ref="P69:P132" si="87">EXP(-1.0587+0.8836*LN(O69)+0.284)</f>
        <v>53.691644154151177</v>
      </c>
      <c r="Q69" s="22">
        <f t="shared" si="54"/>
        <v>473.28977290181297</v>
      </c>
      <c r="R69" s="62">
        <f t="shared" si="55"/>
        <v>766.62310623514622</v>
      </c>
      <c r="S69" s="62">
        <f ca="1">AVERAGE(OFFSET($R$3,0,0,'Données projet'!$E$9+1,1))-AVERAGE(OFFSET($H$3,0,0,'Données projet'!$E$9+1,1))</f>
        <v>247.43119043285299</v>
      </c>
      <c r="T69" s="62">
        <f t="shared" ref="T69:T132" si="88">$T$3</f>
        <v>259.17173720302333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2.2737367544323206E-13</v>
      </c>
      <c r="AJ69" s="14">
        <f>AI69*VLOOKUP('Données projet'!$B$10,Paramètres!$A$1:$I$89,3,0)*VLOOKUP('Données projet'!$B$10,Paramètres!$A$1:$I$89,5,0)</f>
        <v>2.0572770154103635E-13</v>
      </c>
      <c r="AK69" s="14">
        <f t="shared" ref="AK69:AK132" si="89">EXP(-1.0587+0.8836*LN(AJ69)+0.284)</f>
        <v>2.8416956338469711E-12</v>
      </c>
      <c r="AL69" s="22">
        <f t="shared" si="58"/>
        <v>5.3075956424674458E-12</v>
      </c>
      <c r="AM69" s="62">
        <f t="shared" si="59"/>
        <v>293.3333333333386</v>
      </c>
      <c r="AN69" s="62">
        <f ca="1">AVERAGE(OFFSET($AM$3,0,0,'Données projet'!$E$10+1,1))-AVERAGE(OFFSET($H$3,0,0,'Données projet'!$E$10+1,1))</f>
        <v>390.31064709452596</v>
      </c>
      <c r="AO69" s="62">
        <f t="shared" ref="AO69:AO132" si="90">$AO$3</f>
        <v>550.3694123334991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-5.6843418860808015E-14</v>
      </c>
      <c r="BE69" s="14">
        <f>BD69*VLOOKUP('Données projet'!$B$11,Paramètres!$A$1:$I$89,3,0)*VLOOKUP('Données projet'!$B$11,Paramètres!$A$1:$I$89,5,0)</f>
        <v>-4.9658410716801891E-14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247.50494436936356</v>
      </c>
      <c r="BJ69" s="62">
        <f t="shared" ref="BJ69:BJ132" si="92">$BJ$3</f>
        <v>364.23031909369558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4.4000000000000004</v>
      </c>
      <c r="N70" s="14">
        <f>IF('Données projet'!$A$36&gt;35,N69+M70-V69,IF(A70&lt;'Données projet'!$A$36,$K$205^A70,IF(A70='Données projet'!$A$36,'Données projet'!$B$36,N69+M70-V69)))</f>
        <v>301.79999999999973</v>
      </c>
      <c r="O70" s="14">
        <f>N70*VLOOKUP('Données projet'!$B$9,Paramètres!$A$1:$I$89,3,0)*VLOOKUP('Données projet'!$B$9,Paramètres!$A$1:$I$89,5,0)</f>
        <v>221.27975999999978</v>
      </c>
      <c r="P70" s="14">
        <f t="shared" si="87"/>
        <v>54.392941267953155</v>
      </c>
      <c r="Q70" s="22">
        <f t="shared" si="54"/>
        <v>480.12995470835148</v>
      </c>
      <c r="R70" s="62">
        <f t="shared" si="55"/>
        <v>773.46328804168479</v>
      </c>
      <c r="S70" s="62">
        <f ca="1">AVERAGE(OFFSET($R$3,0,0,'Données projet'!$E$9+1,1))-AVERAGE(OFFSET($H$3,0,0,'Données projet'!$E$9+1,1))</f>
        <v>247.43119043285299</v>
      </c>
      <c r="T70" s="62">
        <f t="shared" si="88"/>
        <v>259.17173720302333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2.2737367544323206E-13</v>
      </c>
      <c r="AJ70" s="14">
        <f>AI70*VLOOKUP('Données projet'!$B$10,Paramètres!$A$1:$I$89,3,0)*VLOOKUP('Données projet'!$B$10,Paramètres!$A$1:$I$89,5,0)</f>
        <v>2.0572770154103635E-13</v>
      </c>
      <c r="AK70" s="14">
        <f t="shared" si="89"/>
        <v>2.8416956338469711E-12</v>
      </c>
      <c r="AL70" s="22">
        <f t="shared" si="58"/>
        <v>5.3075956424674458E-12</v>
      </c>
      <c r="AM70" s="62">
        <f t="shared" si="59"/>
        <v>293.3333333333386</v>
      </c>
      <c r="AN70" s="62">
        <f ca="1">AVERAGE(OFFSET($AM$3,0,0,'Données projet'!$E$10+1,1))-AVERAGE(OFFSET($H$3,0,0,'Données projet'!$E$10+1,1))</f>
        <v>390.31064709452596</v>
      </c>
      <c r="AO70" s="62">
        <f t="shared" si="90"/>
        <v>550.3694123334991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-5.6843418860808015E-14</v>
      </c>
      <c r="BE70" s="14">
        <f>BD70*VLOOKUP('Données projet'!$B$11,Paramètres!$A$1:$I$89,3,0)*VLOOKUP('Données projet'!$B$11,Paramètres!$A$1:$I$89,5,0)</f>
        <v>-4.9658410716801891E-14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247.50494436936356</v>
      </c>
      <c r="BJ70" s="62">
        <f t="shared" si="92"/>
        <v>364.23031909369558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4.4000000000000004</v>
      </c>
      <c r="N71" s="14">
        <f>IF('Données projet'!$A$36&gt;35,N70+M71-V70,IF(A71&lt;'Données projet'!$A$36,$K$205^A71,IF(A71='Données projet'!$A$36,'Données projet'!$B$36,N70+M71-V70)))</f>
        <v>306.1999999999997</v>
      </c>
      <c r="O71" s="14">
        <f>N71*VLOOKUP('Données projet'!$B$9,Paramètres!$A$1:$I$89,3,0)*VLOOKUP('Données projet'!$B$9,Paramètres!$A$1:$I$89,5,0)</f>
        <v>224.50583999999978</v>
      </c>
      <c r="P71" s="14">
        <f t="shared" si="87"/>
        <v>55.093049232713739</v>
      </c>
      <c r="Q71" s="22">
        <f t="shared" si="54"/>
        <v>486.96806541364276</v>
      </c>
      <c r="R71" s="62">
        <f t="shared" si="55"/>
        <v>780.30139874697602</v>
      </c>
      <c r="S71" s="62">
        <f ca="1">AVERAGE(OFFSET($R$3,0,0,'Données projet'!$E$9+1,1))-AVERAGE(OFFSET($H$3,0,0,'Données projet'!$E$9+1,1))</f>
        <v>247.43119043285299</v>
      </c>
      <c r="T71" s="62">
        <f t="shared" si="88"/>
        <v>259.17173720302333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2.2737367544323206E-13</v>
      </c>
      <c r="AJ71" s="14">
        <f>AI71*VLOOKUP('Données projet'!$B$10,Paramètres!$A$1:$I$89,3,0)*VLOOKUP('Données projet'!$B$10,Paramètres!$A$1:$I$89,5,0)</f>
        <v>2.0572770154103635E-13</v>
      </c>
      <c r="AK71" s="14">
        <f t="shared" si="89"/>
        <v>2.8416956338469711E-12</v>
      </c>
      <c r="AL71" s="22">
        <f t="shared" si="58"/>
        <v>5.3075956424674458E-12</v>
      </c>
      <c r="AM71" s="62">
        <f t="shared" si="59"/>
        <v>293.3333333333386</v>
      </c>
      <c r="AN71" s="62">
        <f ca="1">AVERAGE(OFFSET($AM$3,0,0,'Données projet'!$E$10+1,1))-AVERAGE(OFFSET($H$3,0,0,'Données projet'!$E$10+1,1))</f>
        <v>390.31064709452596</v>
      </c>
      <c r="AO71" s="62">
        <f t="shared" si="90"/>
        <v>550.3694123334991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-5.6843418860808015E-14</v>
      </c>
      <c r="BE71" s="14">
        <f>BD71*VLOOKUP('Données projet'!$B$11,Paramètres!$A$1:$I$89,3,0)*VLOOKUP('Données projet'!$B$11,Paramètres!$A$1:$I$89,5,0)</f>
        <v>-4.9658410716801891E-14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247.50494436936356</v>
      </c>
      <c r="BJ71" s="62">
        <f t="shared" si="92"/>
        <v>364.23031909369558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4.4000000000000004</v>
      </c>
      <c r="N72" s="14">
        <f>IF('Données projet'!$A$36&gt;35,N71+M72-V71,IF(A72&lt;'Données projet'!$A$36,$K$205^A72,IF(A72='Données projet'!$A$36,'Données projet'!$B$36,N71+M72-V71)))</f>
        <v>310.59999999999968</v>
      </c>
      <c r="O72" s="14">
        <f>N72*VLOOKUP('Données projet'!$B$9,Paramètres!$A$1:$I$89,3,0)*VLOOKUP('Données projet'!$B$9,Paramètres!$A$1:$I$89,5,0)</f>
        <v>227.73191999999975</v>
      </c>
      <c r="P72" s="14">
        <f t="shared" si="87"/>
        <v>55.791987110523941</v>
      </c>
      <c r="Q72" s="22">
        <f t="shared" si="54"/>
        <v>493.80413821749539</v>
      </c>
      <c r="R72" s="62">
        <f t="shared" si="55"/>
        <v>787.13747155082865</v>
      </c>
      <c r="S72" s="62">
        <f ca="1">AVERAGE(OFFSET($R$3,0,0,'Données projet'!$E$9+1,1))-AVERAGE(OFFSET($H$3,0,0,'Données projet'!$E$9+1,1))</f>
        <v>247.43119043285299</v>
      </c>
      <c r="T72" s="62">
        <f t="shared" si="88"/>
        <v>259.17173720302333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2.2737367544323206E-13</v>
      </c>
      <c r="AJ72" s="14">
        <f>AI72*VLOOKUP('Données projet'!$B$10,Paramètres!$A$1:$I$89,3,0)*VLOOKUP('Données projet'!$B$10,Paramètres!$A$1:$I$89,5,0)</f>
        <v>2.0572770154103635E-13</v>
      </c>
      <c r="AK72" s="14">
        <f t="shared" si="89"/>
        <v>2.8416956338469711E-12</v>
      </c>
      <c r="AL72" s="22">
        <f t="shared" si="58"/>
        <v>5.3075956424674458E-12</v>
      </c>
      <c r="AM72" s="62">
        <f t="shared" si="59"/>
        <v>293.3333333333386</v>
      </c>
      <c r="AN72" s="62">
        <f ca="1">AVERAGE(OFFSET($AM$3,0,0,'Données projet'!$E$10+1,1))-AVERAGE(OFFSET($H$3,0,0,'Données projet'!$E$10+1,1))</f>
        <v>390.31064709452596</v>
      </c>
      <c r="AO72" s="62">
        <f t="shared" si="90"/>
        <v>550.3694123334991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-5.6843418860808015E-14</v>
      </c>
      <c r="BE72" s="14">
        <f>BD72*VLOOKUP('Données projet'!$B$11,Paramètres!$A$1:$I$89,3,0)*VLOOKUP('Données projet'!$B$11,Paramètres!$A$1:$I$89,5,0)</f>
        <v>-4.9658410716801891E-14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247.50494436936356</v>
      </c>
      <c r="BJ72" s="62">
        <f t="shared" si="92"/>
        <v>364.23031909369558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315</v>
      </c>
      <c r="L73" s="13">
        <f>VLOOKUP(A73,'Données projet'!$A$35:$I$55,9,0)</f>
        <v>4.4000000000000004</v>
      </c>
      <c r="M73" s="13">
        <f t="array" ref="M73">INDEX(L:L,MIN(IF(ISNUMBER(L73:L269),ROW(L73:L269),"")))</f>
        <v>4.4000000000000004</v>
      </c>
      <c r="N73" s="14">
        <f>IF('Données projet'!$A$36&gt;35,N72+M73-V72,IF(A73&lt;'Données projet'!$A$36,$K$205^A73,IF(A73='Données projet'!$A$36,'Données projet'!$B$36,N72+M73-V72)))</f>
        <v>314.99999999999966</v>
      </c>
      <c r="O73" s="14">
        <f>N73*VLOOKUP('Données projet'!$B$9,Paramètres!$A$1:$I$89,3,0)*VLOOKUP('Données projet'!$B$9,Paramètres!$A$1:$I$89,5,0)</f>
        <v>230.95799999999977</v>
      </c>
      <c r="P73" s="14">
        <f t="shared" si="87"/>
        <v>56.489773392384379</v>
      </c>
      <c r="Q73" s="22">
        <f t="shared" si="54"/>
        <v>500.63820532506901</v>
      </c>
      <c r="R73" s="62">
        <f t="shared" si="55"/>
        <v>793.97153865840232</v>
      </c>
      <c r="S73" s="62">
        <f ca="1">AVERAGE(OFFSET($R$3,0,0,'Données projet'!$E$9+1,1))-AVERAGE(OFFSET($H$3,0,0,'Données projet'!$E$9+1,1))</f>
        <v>247.43119043285299</v>
      </c>
      <c r="T73" s="62">
        <f t="shared" si="88"/>
        <v>259.17173720302333</v>
      </c>
      <c r="U73" s="16">
        <f>IF(ISNA(VLOOKUP(A73,'Données projet'!$A$35:$I$55,3,0)),0,VLOOKUP(A73,'Données projet'!$A$35:$I$55,3,0))</f>
        <v>13</v>
      </c>
      <c r="V73" s="16">
        <f>IF(ISNA(VLOOKUP(A73,'Données projet'!$A$35:$I$55,4,0)),0,VLOOKUP(A73,'Données projet'!$A$35:$I$55,4,0))</f>
        <v>13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2.2737367544323206E-13</v>
      </c>
      <c r="AJ73" s="14">
        <f>AI73*VLOOKUP('Données projet'!$B$10,Paramètres!$A$1:$I$89,3,0)*VLOOKUP('Données projet'!$B$10,Paramètres!$A$1:$I$89,5,0)</f>
        <v>2.0572770154103635E-13</v>
      </c>
      <c r="AK73" s="14">
        <f t="shared" si="89"/>
        <v>2.8416956338469711E-12</v>
      </c>
      <c r="AL73" s="22">
        <f t="shared" si="58"/>
        <v>5.3075956424674458E-12</v>
      </c>
      <c r="AM73" s="62">
        <f t="shared" si="59"/>
        <v>293.3333333333386</v>
      </c>
      <c r="AN73" s="62">
        <f ca="1">AVERAGE(OFFSET($AM$3,0,0,'Données projet'!$E$10+1,1))-AVERAGE(OFFSET($H$3,0,0,'Données projet'!$E$10+1,1))</f>
        <v>390.31064709452596</v>
      </c>
      <c r="AO73" s="62">
        <f t="shared" si="90"/>
        <v>550.3694123334991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-5.6843418860808015E-14</v>
      </c>
      <c r="BE73" s="14">
        <f>BD73*VLOOKUP('Données projet'!$B$11,Paramètres!$A$1:$I$89,3,0)*VLOOKUP('Données projet'!$B$11,Paramètres!$A$1:$I$89,5,0)</f>
        <v>-4.9658410716801891E-14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247.50494436936356</v>
      </c>
      <c r="BJ73" s="62">
        <f t="shared" si="92"/>
        <v>364.23031909369558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4.2</v>
      </c>
      <c r="N74" s="14">
        <f>IF('Données projet'!$A$36&gt;35,N73+M74-V73,IF(A74&lt;'Données projet'!$A$36,$K$205^A74,IF(A74='Données projet'!$A$36,'Données projet'!$B$36,N73+M74-V73)))</f>
        <v>306.19999999999965</v>
      </c>
      <c r="O74" s="14">
        <f>N74*VLOOKUP('Données projet'!$B$9,Paramètres!$A$1:$I$89,3,0)*VLOOKUP('Données projet'!$B$9,Paramètres!$A$1:$I$89,5,0)</f>
        <v>224.50583999999972</v>
      </c>
      <c r="P74" s="14">
        <f t="shared" si="87"/>
        <v>55.093049232713739</v>
      </c>
      <c r="Q74" s="22">
        <f t="shared" si="54"/>
        <v>486.96806541364259</v>
      </c>
      <c r="R74" s="62">
        <f t="shared" si="55"/>
        <v>780.30139874697591</v>
      </c>
      <c r="S74" s="62">
        <f ca="1">AVERAGE(OFFSET($R$3,0,0,'Données projet'!$E$9+1,1))-AVERAGE(OFFSET($H$3,0,0,'Données projet'!$E$9+1,1))</f>
        <v>247.43119043285299</v>
      </c>
      <c r="T74" s="62">
        <f t="shared" si="88"/>
        <v>259.17173720302333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2.2737367544323206E-13</v>
      </c>
      <c r="AJ74" s="14">
        <f>AI74*VLOOKUP('Données projet'!$B$10,Paramètres!$A$1:$I$89,3,0)*VLOOKUP('Données projet'!$B$10,Paramètres!$A$1:$I$89,5,0)</f>
        <v>2.0572770154103635E-13</v>
      </c>
      <c r="AK74" s="14">
        <f t="shared" si="89"/>
        <v>2.8416956338469711E-12</v>
      </c>
      <c r="AL74" s="22">
        <f t="shared" si="58"/>
        <v>5.3075956424674458E-12</v>
      </c>
      <c r="AM74" s="62">
        <f t="shared" si="59"/>
        <v>293.3333333333386</v>
      </c>
      <c r="AN74" s="62">
        <f ca="1">AVERAGE(OFFSET($AM$3,0,0,'Données projet'!$E$10+1,1))-AVERAGE(OFFSET($H$3,0,0,'Données projet'!$E$10+1,1))</f>
        <v>390.31064709452596</v>
      </c>
      <c r="AO74" s="62">
        <f t="shared" si="90"/>
        <v>550.3694123334991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-5.6843418860808015E-14</v>
      </c>
      <c r="BE74" s="14">
        <f>BD74*VLOOKUP('Données projet'!$B$11,Paramètres!$A$1:$I$89,3,0)*VLOOKUP('Données projet'!$B$11,Paramètres!$A$1:$I$89,5,0)</f>
        <v>-4.9658410716801891E-14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247.50494436936356</v>
      </c>
      <c r="BJ74" s="62">
        <f t="shared" si="92"/>
        <v>364.23031909369558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4.2</v>
      </c>
      <c r="N75" s="14">
        <f>IF('Données projet'!$A$36&gt;35,N74+M75-V74,IF(A75&lt;'Données projet'!$A$36,$K$205^A75,IF(A75='Données projet'!$A$36,'Données projet'!$B$36,N74+M75-V74)))</f>
        <v>310.39999999999964</v>
      </c>
      <c r="O75" s="14">
        <f>N75*VLOOKUP('Données projet'!$B$9,Paramètres!$A$1:$I$89,3,0)*VLOOKUP('Données projet'!$B$9,Paramètres!$A$1:$I$89,5,0)</f>
        <v>227.58527999999976</v>
      </c>
      <c r="P75" s="14">
        <f t="shared" si="87"/>
        <v>55.760242327696616</v>
      </c>
      <c r="Q75" s="22">
        <f t="shared" si="54"/>
        <v>493.49345138740449</v>
      </c>
      <c r="R75" s="62">
        <f t="shared" si="55"/>
        <v>786.82678472073781</v>
      </c>
      <c r="S75" s="62">
        <f ca="1">AVERAGE(OFFSET($R$3,0,0,'Données projet'!$E$9+1,1))-AVERAGE(OFFSET($H$3,0,0,'Données projet'!$E$9+1,1))</f>
        <v>247.43119043285299</v>
      </c>
      <c r="T75" s="62">
        <f t="shared" si="88"/>
        <v>259.17173720302333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2.2737367544323206E-13</v>
      </c>
      <c r="AJ75" s="14">
        <f>AI75*VLOOKUP('Données projet'!$B$10,Paramètres!$A$1:$I$89,3,0)*VLOOKUP('Données projet'!$B$10,Paramètres!$A$1:$I$89,5,0)</f>
        <v>2.0572770154103635E-13</v>
      </c>
      <c r="AK75" s="14">
        <f t="shared" si="89"/>
        <v>2.8416956338469711E-12</v>
      </c>
      <c r="AL75" s="22">
        <f t="shared" si="58"/>
        <v>5.3075956424674458E-12</v>
      </c>
      <c r="AM75" s="62">
        <f t="shared" si="59"/>
        <v>293.3333333333386</v>
      </c>
      <c r="AN75" s="62">
        <f ca="1">AVERAGE(OFFSET($AM$3,0,0,'Données projet'!$E$10+1,1))-AVERAGE(OFFSET($H$3,0,0,'Données projet'!$E$10+1,1))</f>
        <v>390.31064709452596</v>
      </c>
      <c r="AO75" s="62">
        <f t="shared" si="90"/>
        <v>550.3694123334991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-5.6843418860808015E-14</v>
      </c>
      <c r="BE75" s="14">
        <f>BD75*VLOOKUP('Données projet'!$B$11,Paramètres!$A$1:$I$89,3,0)*VLOOKUP('Données projet'!$B$11,Paramètres!$A$1:$I$89,5,0)</f>
        <v>-4.9658410716801891E-14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247.50494436936356</v>
      </c>
      <c r="BJ75" s="62">
        <f t="shared" si="92"/>
        <v>364.23031909369558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4.2</v>
      </c>
      <c r="N76" s="14">
        <f>IF('Données projet'!$A$36&gt;35,N75+M76-V75,IF(A76&lt;'Données projet'!$A$36,$K$205^A76,IF(A76='Données projet'!$A$36,'Données projet'!$B$36,N75+M76-V75)))</f>
        <v>314.59999999999962</v>
      </c>
      <c r="O76" s="14">
        <f>N76*VLOOKUP('Données projet'!$B$9,Paramètres!$A$1:$I$89,3,0)*VLOOKUP('Données projet'!$B$9,Paramètres!$A$1:$I$89,5,0)</f>
        <v>230.66471999999973</v>
      </c>
      <c r="P76" s="14">
        <f t="shared" si="87"/>
        <v>56.426385386767798</v>
      </c>
      <c r="Q76" s="22">
        <f t="shared" si="54"/>
        <v>500.01700854862014</v>
      </c>
      <c r="R76" s="62">
        <f t="shared" si="55"/>
        <v>793.35034188195345</v>
      </c>
      <c r="S76" s="62">
        <f ca="1">AVERAGE(OFFSET($R$3,0,0,'Données projet'!$E$9+1,1))-AVERAGE(OFFSET($H$3,0,0,'Données projet'!$E$9+1,1))</f>
        <v>247.43119043285299</v>
      </c>
      <c r="T76" s="62">
        <f t="shared" si="88"/>
        <v>259.17173720302333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2.2737367544323206E-13</v>
      </c>
      <c r="AJ76" s="14">
        <f>AI76*VLOOKUP('Données projet'!$B$10,Paramètres!$A$1:$I$89,3,0)*VLOOKUP('Données projet'!$B$10,Paramètres!$A$1:$I$89,5,0)</f>
        <v>2.0572770154103635E-13</v>
      </c>
      <c r="AK76" s="14">
        <f t="shared" si="89"/>
        <v>2.8416956338469711E-12</v>
      </c>
      <c r="AL76" s="22">
        <f t="shared" si="58"/>
        <v>5.3075956424674458E-12</v>
      </c>
      <c r="AM76" s="62">
        <f t="shared" si="59"/>
        <v>293.3333333333386</v>
      </c>
      <c r="AN76" s="62">
        <f ca="1">AVERAGE(OFFSET($AM$3,0,0,'Données projet'!$E$10+1,1))-AVERAGE(OFFSET($H$3,0,0,'Données projet'!$E$10+1,1))</f>
        <v>390.31064709452596</v>
      </c>
      <c r="AO76" s="62">
        <f t="shared" si="90"/>
        <v>550.3694123334991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-5.6843418860808015E-14</v>
      </c>
      <c r="BE76" s="14">
        <f>BD76*VLOOKUP('Données projet'!$B$11,Paramètres!$A$1:$I$89,3,0)*VLOOKUP('Données projet'!$B$11,Paramètres!$A$1:$I$89,5,0)</f>
        <v>-4.9658410716801891E-14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247.50494436936356</v>
      </c>
      <c r="BJ76" s="62">
        <f t="shared" si="92"/>
        <v>364.23031909369558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4.2</v>
      </c>
      <c r="N77" s="14">
        <f>IF('Données projet'!$A$36&gt;35,N76+M77-V76,IF(A77&lt;'Données projet'!$A$36,$K$205^A77,IF(A77='Données projet'!$A$36,'Données projet'!$B$36,N76+M77-V76)))</f>
        <v>318.79999999999961</v>
      </c>
      <c r="O77" s="14">
        <f>N77*VLOOKUP('Données projet'!$B$9,Paramètres!$A$1:$I$89,3,0)*VLOOKUP('Données projet'!$B$9,Paramètres!$A$1:$I$89,5,0)</f>
        <v>233.74415999999971</v>
      </c>
      <c r="P77" s="14">
        <f t="shared" si="87"/>
        <v>57.091494048716037</v>
      </c>
      <c r="Q77" s="22">
        <f t="shared" si="54"/>
        <v>506.53876413484659</v>
      </c>
      <c r="R77" s="62">
        <f t="shared" si="55"/>
        <v>799.87209746817985</v>
      </c>
      <c r="S77" s="62">
        <f ca="1">AVERAGE(OFFSET($R$3,0,0,'Données projet'!$E$9+1,1))-AVERAGE(OFFSET($H$3,0,0,'Données projet'!$E$9+1,1))</f>
        <v>247.43119043285299</v>
      </c>
      <c r="T77" s="62">
        <f t="shared" si="88"/>
        <v>259.17173720302333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2.2737367544323206E-13</v>
      </c>
      <c r="AJ77" s="14">
        <f>AI77*VLOOKUP('Données projet'!$B$10,Paramètres!$A$1:$I$89,3,0)*VLOOKUP('Données projet'!$B$10,Paramètres!$A$1:$I$89,5,0)</f>
        <v>2.0572770154103635E-13</v>
      </c>
      <c r="AK77" s="14">
        <f t="shared" si="89"/>
        <v>2.8416956338469711E-12</v>
      </c>
      <c r="AL77" s="22">
        <f t="shared" si="58"/>
        <v>5.3075956424674458E-12</v>
      </c>
      <c r="AM77" s="62">
        <f t="shared" si="59"/>
        <v>293.3333333333386</v>
      </c>
      <c r="AN77" s="62">
        <f ca="1">AVERAGE(OFFSET($AM$3,0,0,'Données projet'!$E$10+1,1))-AVERAGE(OFFSET($H$3,0,0,'Données projet'!$E$10+1,1))</f>
        <v>390.31064709452596</v>
      </c>
      <c r="AO77" s="62">
        <f t="shared" si="90"/>
        <v>550.3694123334991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-5.6843418860808015E-14</v>
      </c>
      <c r="BE77" s="14">
        <f>BD77*VLOOKUP('Données projet'!$B$11,Paramètres!$A$1:$I$89,3,0)*VLOOKUP('Données projet'!$B$11,Paramètres!$A$1:$I$89,5,0)</f>
        <v>-4.9658410716801891E-14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247.50494436936356</v>
      </c>
      <c r="BJ77" s="62">
        <f t="shared" si="92"/>
        <v>364.23031909369558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323</v>
      </c>
      <c r="L78" s="13">
        <f>VLOOKUP(A78,'Données projet'!$A$35:$I$55,9,0)</f>
        <v>4.2</v>
      </c>
      <c r="M78" s="13">
        <f t="array" ref="M78">INDEX(L:L,MIN(IF(ISNUMBER(L78:L274),ROW(L78:L274),"")))</f>
        <v>4.2</v>
      </c>
      <c r="N78" s="14">
        <f>IF('Données projet'!$A$36&gt;35,N77+M78-V77,IF(A78&lt;'Données projet'!$A$36,$K$205^A78,IF(A78='Données projet'!$A$36,'Données projet'!$B$36,N77+M78-V77)))</f>
        <v>322.9999999999996</v>
      </c>
      <c r="O78" s="14">
        <f>N78*VLOOKUP('Données projet'!$B$9,Paramètres!$A$1:$I$89,3,0)*VLOOKUP('Données projet'!$B$9,Paramètres!$A$1:$I$89,5,0)</f>
        <v>236.82359999999971</v>
      </c>
      <c r="P78" s="14">
        <f t="shared" si="87"/>
        <v>57.755583516581048</v>
      </c>
      <c r="Q78" s="22">
        <f t="shared" si="54"/>
        <v>513.05874462471149</v>
      </c>
      <c r="R78" s="62">
        <f t="shared" si="55"/>
        <v>806.39207795804487</v>
      </c>
      <c r="S78" s="62">
        <f ca="1">AVERAGE(OFFSET($R$3,0,0,'Données projet'!$E$9+1,1))-AVERAGE(OFFSET($H$3,0,0,'Données projet'!$E$9+1,1))</f>
        <v>247.43119043285299</v>
      </c>
      <c r="T78" s="62">
        <f t="shared" si="88"/>
        <v>259.17173720302333</v>
      </c>
      <c r="U78" s="16">
        <f>IF(ISNA(VLOOKUP(A78,'Données projet'!$A$35:$I$55,3,0)),0,VLOOKUP(A78,'Données projet'!$A$35:$I$55,3,0))</f>
        <v>14</v>
      </c>
      <c r="V78" s="16">
        <f>IF(ISNA(VLOOKUP(A78,'Données projet'!$A$35:$I$55,4,0)),0,VLOOKUP(A78,'Données projet'!$A$35:$I$55,4,0))</f>
        <v>12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2.2737367544323206E-13</v>
      </c>
      <c r="AJ78" s="14">
        <f>AI78*VLOOKUP('Données projet'!$B$10,Paramètres!$A$1:$I$89,3,0)*VLOOKUP('Données projet'!$B$10,Paramètres!$A$1:$I$89,5,0)</f>
        <v>2.0572770154103635E-13</v>
      </c>
      <c r="AK78" s="14">
        <f t="shared" si="89"/>
        <v>2.8416956338469711E-12</v>
      </c>
      <c r="AL78" s="22">
        <f t="shared" si="58"/>
        <v>5.3075956424674458E-12</v>
      </c>
      <c r="AM78" s="62">
        <f t="shared" si="59"/>
        <v>293.3333333333386</v>
      </c>
      <c r="AN78" s="62">
        <f ca="1">AVERAGE(OFFSET($AM$3,0,0,'Données projet'!$E$10+1,1))-AVERAGE(OFFSET($H$3,0,0,'Données projet'!$E$10+1,1))</f>
        <v>390.31064709452596</v>
      </c>
      <c r="AO78" s="62">
        <f t="shared" si="90"/>
        <v>550.3694123334991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-5.6843418860808015E-14</v>
      </c>
      <c r="BE78" s="14">
        <f>BD78*VLOOKUP('Données projet'!$B$11,Paramètres!$A$1:$I$89,3,0)*VLOOKUP('Données projet'!$B$11,Paramètres!$A$1:$I$89,5,0)</f>
        <v>-4.9658410716801891E-14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247.50494436936356</v>
      </c>
      <c r="BJ78" s="62">
        <f t="shared" si="92"/>
        <v>364.23031909369558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3.6</v>
      </c>
      <c r="N79" s="14">
        <f>IF('Données projet'!$A$36&gt;35,N78+M79-V78,IF(A79&lt;'Données projet'!$A$36,$K$205^A79,IF(A79='Données projet'!$A$36,'Données projet'!$B$36,N78+M79-V78)))</f>
        <v>314.59999999999962</v>
      </c>
      <c r="O79" s="14">
        <f>N79*VLOOKUP('Données projet'!$B$9,Paramètres!$A$1:$I$89,3,0)*VLOOKUP('Données projet'!$B$9,Paramètres!$A$1:$I$89,5,0)</f>
        <v>230.66471999999973</v>
      </c>
      <c r="P79" s="14">
        <f t="shared" si="87"/>
        <v>56.426385386767798</v>
      </c>
      <c r="Q79" s="22">
        <f t="shared" si="54"/>
        <v>500.01700854862014</v>
      </c>
      <c r="R79" s="62">
        <f t="shared" si="55"/>
        <v>793.35034188195345</v>
      </c>
      <c r="S79" s="62">
        <f ca="1">AVERAGE(OFFSET($R$3,0,0,'Données projet'!$E$9+1,1))-AVERAGE(OFFSET($H$3,0,0,'Données projet'!$E$9+1,1))</f>
        <v>247.43119043285299</v>
      </c>
      <c r="T79" s="62">
        <f t="shared" si="88"/>
        <v>259.17173720302333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2.2737367544323206E-13</v>
      </c>
      <c r="AJ79" s="14">
        <f>AI79*VLOOKUP('Données projet'!$B$10,Paramètres!$A$1:$I$89,3,0)*VLOOKUP('Données projet'!$B$10,Paramètres!$A$1:$I$89,5,0)</f>
        <v>2.0572770154103635E-13</v>
      </c>
      <c r="AK79" s="14">
        <f t="shared" si="89"/>
        <v>2.8416956338469711E-12</v>
      </c>
      <c r="AL79" s="22">
        <f t="shared" si="58"/>
        <v>5.3075956424674458E-12</v>
      </c>
      <c r="AM79" s="62">
        <f t="shared" si="59"/>
        <v>293.3333333333386</v>
      </c>
      <c r="AN79" s="62">
        <f ca="1">AVERAGE(OFFSET($AM$3,0,0,'Données projet'!$E$10+1,1))-AVERAGE(OFFSET($H$3,0,0,'Données projet'!$E$10+1,1))</f>
        <v>390.31064709452596</v>
      </c>
      <c r="AO79" s="62">
        <f t="shared" si="90"/>
        <v>550.3694123334991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-5.6843418860808015E-14</v>
      </c>
      <c r="BE79" s="14">
        <f>BD79*VLOOKUP('Données projet'!$B$11,Paramètres!$A$1:$I$89,3,0)*VLOOKUP('Données projet'!$B$11,Paramètres!$A$1:$I$89,5,0)</f>
        <v>-4.9658410716801891E-14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247.50494436936356</v>
      </c>
      <c r="BJ79" s="62">
        <f t="shared" si="92"/>
        <v>364.23031909369558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3.6</v>
      </c>
      <c r="N80" s="14">
        <f>IF('Données projet'!$A$36&gt;35,N79+M80-V79,IF(A80&lt;'Données projet'!$A$36,$K$205^A80,IF(A80='Données projet'!$A$36,'Données projet'!$B$36,N79+M80-V79)))</f>
        <v>318.19999999999965</v>
      </c>
      <c r="O80" s="14">
        <f>N80*VLOOKUP('Données projet'!$B$9,Paramètres!$A$1:$I$89,3,0)*VLOOKUP('Données projet'!$B$9,Paramètres!$A$1:$I$89,5,0)</f>
        <v>233.30423999999974</v>
      </c>
      <c r="P80" s="14">
        <f t="shared" si="87"/>
        <v>56.996541275200826</v>
      </c>
      <c r="Q80" s="22">
        <f t="shared" si="54"/>
        <v>505.60719405430768</v>
      </c>
      <c r="R80" s="62">
        <f t="shared" si="55"/>
        <v>798.94052738764094</v>
      </c>
      <c r="S80" s="62">
        <f ca="1">AVERAGE(OFFSET($R$3,0,0,'Données projet'!$E$9+1,1))-AVERAGE(OFFSET($H$3,0,0,'Données projet'!$E$9+1,1))</f>
        <v>247.43119043285299</v>
      </c>
      <c r="T80" s="62">
        <f t="shared" si="88"/>
        <v>259.17173720302333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2.2737367544323206E-13</v>
      </c>
      <c r="AJ80" s="14">
        <f>AI80*VLOOKUP('Données projet'!$B$10,Paramètres!$A$1:$I$89,3,0)*VLOOKUP('Données projet'!$B$10,Paramètres!$A$1:$I$89,5,0)</f>
        <v>2.0572770154103635E-13</v>
      </c>
      <c r="AK80" s="14">
        <f t="shared" si="89"/>
        <v>2.8416956338469711E-12</v>
      </c>
      <c r="AL80" s="22">
        <f t="shared" si="58"/>
        <v>5.3075956424674458E-12</v>
      </c>
      <c r="AM80" s="62">
        <f t="shared" si="59"/>
        <v>293.3333333333386</v>
      </c>
      <c r="AN80" s="62">
        <f ca="1">AVERAGE(OFFSET($AM$3,0,0,'Données projet'!$E$10+1,1))-AVERAGE(OFFSET($H$3,0,0,'Données projet'!$E$10+1,1))</f>
        <v>390.31064709452596</v>
      </c>
      <c r="AO80" s="62">
        <f t="shared" si="90"/>
        <v>550.3694123334991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-5.6843418860808015E-14</v>
      </c>
      <c r="BE80" s="14">
        <f>BD80*VLOOKUP('Données projet'!$B$11,Paramètres!$A$1:$I$89,3,0)*VLOOKUP('Données projet'!$B$11,Paramètres!$A$1:$I$89,5,0)</f>
        <v>-4.9658410716801891E-14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247.50494436936356</v>
      </c>
      <c r="BJ80" s="62">
        <f t="shared" si="92"/>
        <v>364.23031909369558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3.6</v>
      </c>
      <c r="N81" s="14">
        <f>IF('Données projet'!$A$36&gt;35,N80+M81-V80,IF(A81&lt;'Données projet'!$A$36,$K$205^A81,IF(A81='Données projet'!$A$36,'Données projet'!$B$36,N80+M81-V80)))</f>
        <v>321.79999999999967</v>
      </c>
      <c r="O81" s="14">
        <f>N81*VLOOKUP('Données projet'!$B$9,Paramètres!$A$1:$I$89,3,0)*VLOOKUP('Données projet'!$B$9,Paramètres!$A$1:$I$89,5,0)</f>
        <v>235.94375999999977</v>
      </c>
      <c r="P81" s="14">
        <f t="shared" si="87"/>
        <v>57.565946798257798</v>
      </c>
      <c r="Q81" s="22">
        <f t="shared" si="54"/>
        <v>511.19607267363199</v>
      </c>
      <c r="R81" s="62">
        <f t="shared" si="55"/>
        <v>804.52940600696525</v>
      </c>
      <c r="S81" s="62">
        <f ca="1">AVERAGE(OFFSET($R$3,0,0,'Données projet'!$E$9+1,1))-AVERAGE(OFFSET($H$3,0,0,'Données projet'!$E$9+1,1))</f>
        <v>247.43119043285299</v>
      </c>
      <c r="T81" s="62">
        <f t="shared" si="88"/>
        <v>259.17173720302333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2.2737367544323206E-13</v>
      </c>
      <c r="AJ81" s="14">
        <f>AI81*VLOOKUP('Données projet'!$B$10,Paramètres!$A$1:$I$89,3,0)*VLOOKUP('Données projet'!$B$10,Paramètres!$A$1:$I$89,5,0)</f>
        <v>2.0572770154103635E-13</v>
      </c>
      <c r="AK81" s="14">
        <f t="shared" si="89"/>
        <v>2.8416956338469711E-12</v>
      </c>
      <c r="AL81" s="22">
        <f t="shared" si="58"/>
        <v>5.3075956424674458E-12</v>
      </c>
      <c r="AM81" s="62">
        <f t="shared" si="59"/>
        <v>293.3333333333386</v>
      </c>
      <c r="AN81" s="62">
        <f ca="1">AVERAGE(OFFSET($AM$3,0,0,'Données projet'!$E$10+1,1))-AVERAGE(OFFSET($H$3,0,0,'Données projet'!$E$10+1,1))</f>
        <v>390.31064709452596</v>
      </c>
      <c r="AO81" s="62">
        <f t="shared" si="90"/>
        <v>550.3694123334991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-5.6843418860808015E-14</v>
      </c>
      <c r="BE81" s="14">
        <f>BD81*VLOOKUP('Données projet'!$B$11,Paramètres!$A$1:$I$89,3,0)*VLOOKUP('Données projet'!$B$11,Paramètres!$A$1:$I$89,5,0)</f>
        <v>-4.9658410716801891E-14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247.50494436936356</v>
      </c>
      <c r="BJ81" s="62">
        <f t="shared" si="92"/>
        <v>364.23031909369558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3.6</v>
      </c>
      <c r="N82" s="14">
        <f>IF('Données projet'!$A$36&gt;35,N81+M82-V81,IF(A82&lt;'Données projet'!$A$36,$K$205^A82,IF(A82='Données projet'!$A$36,'Données projet'!$B$36,N81+M82-V81)))</f>
        <v>325.39999999999969</v>
      </c>
      <c r="O82" s="14">
        <f>N82*VLOOKUP('Données projet'!$B$9,Paramètres!$A$1:$I$89,3,0)*VLOOKUP('Données projet'!$B$9,Paramètres!$A$1:$I$89,5,0)</f>
        <v>238.58327999999977</v>
      </c>
      <c r="P82" s="14">
        <f t="shared" si="87"/>
        <v>58.134611321731605</v>
      </c>
      <c r="Q82" s="22">
        <f t="shared" si="54"/>
        <v>516.78366071868209</v>
      </c>
      <c r="R82" s="62">
        <f t="shared" si="55"/>
        <v>810.11699405201534</v>
      </c>
      <c r="S82" s="62">
        <f ca="1">AVERAGE(OFFSET($R$3,0,0,'Données projet'!$E$9+1,1))-AVERAGE(OFFSET($H$3,0,0,'Données projet'!$E$9+1,1))</f>
        <v>247.43119043285299</v>
      </c>
      <c r="T82" s="62">
        <f t="shared" si="88"/>
        <v>259.17173720302333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2.2737367544323206E-13</v>
      </c>
      <c r="AJ82" s="14">
        <f>AI82*VLOOKUP('Données projet'!$B$10,Paramètres!$A$1:$I$89,3,0)*VLOOKUP('Données projet'!$B$10,Paramètres!$A$1:$I$89,5,0)</f>
        <v>2.0572770154103635E-13</v>
      </c>
      <c r="AK82" s="14">
        <f t="shared" si="89"/>
        <v>2.8416956338469711E-12</v>
      </c>
      <c r="AL82" s="22">
        <f t="shared" si="58"/>
        <v>5.3075956424674458E-12</v>
      </c>
      <c r="AM82" s="62">
        <f t="shared" si="59"/>
        <v>293.3333333333386</v>
      </c>
      <c r="AN82" s="62">
        <f ca="1">AVERAGE(OFFSET($AM$3,0,0,'Données projet'!$E$10+1,1))-AVERAGE(OFFSET($H$3,0,0,'Données projet'!$E$10+1,1))</f>
        <v>390.31064709452596</v>
      </c>
      <c r="AO82" s="62">
        <f t="shared" si="90"/>
        <v>550.3694123334991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-5.6843418860808015E-14</v>
      </c>
      <c r="BE82" s="14">
        <f>BD82*VLOOKUP('Données projet'!$B$11,Paramètres!$A$1:$I$89,3,0)*VLOOKUP('Données projet'!$B$11,Paramètres!$A$1:$I$89,5,0)</f>
        <v>-4.9658410716801891E-14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247.50494436936356</v>
      </c>
      <c r="BJ82" s="62">
        <f t="shared" si="92"/>
        <v>364.23031909369558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329</v>
      </c>
      <c r="L83" s="13">
        <f>VLOOKUP(A83,'Données projet'!$A$35:$I$55,9,0)</f>
        <v>3.6</v>
      </c>
      <c r="M83" s="13">
        <f t="array" ref="M83">INDEX(L:L,MIN(IF(ISNUMBER(L83:L279),ROW(L83:L279),"")))</f>
        <v>3.6</v>
      </c>
      <c r="N83" s="14">
        <f>IF('Données projet'!$A$36&gt;35,N82+M83-V82,IF(A83&lt;'Données projet'!$A$36,$K$205^A83,IF(A83='Données projet'!$A$36,'Données projet'!$B$36,N82+M83-V82)))</f>
        <v>328.99999999999972</v>
      </c>
      <c r="O83" s="14">
        <f>N83*VLOOKUP('Données projet'!$B$9,Paramètres!$A$1:$I$89,3,0)*VLOOKUP('Données projet'!$B$9,Paramètres!$A$1:$I$89,5,0)</f>
        <v>241.22279999999978</v>
      </c>
      <c r="P83" s="14">
        <f t="shared" si="87"/>
        <v>58.702543992248778</v>
      </c>
      <c r="Q83" s="22">
        <f t="shared" si="54"/>
        <v>522.36997411983293</v>
      </c>
      <c r="R83" s="62">
        <f t="shared" si="55"/>
        <v>815.70330745316619</v>
      </c>
      <c r="S83" s="62">
        <f ca="1">AVERAGE(OFFSET($R$3,0,0,'Données projet'!$E$9+1,1))-AVERAGE(OFFSET($H$3,0,0,'Données projet'!$E$9+1,1))</f>
        <v>247.43119043285299</v>
      </c>
      <c r="T83" s="62">
        <f t="shared" si="88"/>
        <v>259.17173720302333</v>
      </c>
      <c r="U83" s="16">
        <f>IF(ISNA(VLOOKUP(A83,'Données projet'!$A$35:$I$55,3,0)),0,VLOOKUP(A83,'Données projet'!$A$35:$I$55,3,0))</f>
        <v>15</v>
      </c>
      <c r="V83" s="16">
        <f>IF(ISNA(VLOOKUP(A83,'Données projet'!$A$35:$I$55,4,0)),0,VLOOKUP(A83,'Données projet'!$A$35:$I$55,4,0))</f>
        <v>329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2.2737367544323206E-13</v>
      </c>
      <c r="AJ83" s="14">
        <f>AI83*VLOOKUP('Données projet'!$B$10,Paramètres!$A$1:$I$89,3,0)*VLOOKUP('Données projet'!$B$10,Paramètres!$A$1:$I$89,5,0)</f>
        <v>2.0572770154103635E-13</v>
      </c>
      <c r="AK83" s="14">
        <f t="shared" si="89"/>
        <v>2.8416956338469711E-12</v>
      </c>
      <c r="AL83" s="22">
        <f t="shared" si="58"/>
        <v>5.3075956424674458E-12</v>
      </c>
      <c r="AM83" s="62">
        <f t="shared" si="59"/>
        <v>293.3333333333386</v>
      </c>
      <c r="AN83" s="62">
        <f ca="1">AVERAGE(OFFSET($AM$3,0,0,'Données projet'!$E$10+1,1))-AVERAGE(OFFSET($H$3,0,0,'Données projet'!$E$10+1,1))</f>
        <v>390.31064709452596</v>
      </c>
      <c r="AO83" s="62">
        <f t="shared" si="90"/>
        <v>550.3694123334991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-5.6843418860808015E-14</v>
      </c>
      <c r="BE83" s="14">
        <f>BD83*VLOOKUP('Données projet'!$B$11,Paramètres!$A$1:$I$89,3,0)*VLOOKUP('Données projet'!$B$11,Paramètres!$A$1:$I$89,5,0)</f>
        <v>-4.9658410716801891E-14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247.50494436936356</v>
      </c>
      <c r="BJ83" s="62">
        <f t="shared" si="92"/>
        <v>364.23031909369558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-2.8421709430404007E-13</v>
      </c>
      <c r="O84" s="14">
        <f>N84*VLOOKUP('Données projet'!$B$9,Paramètres!$A$1:$I$89,3,0)*VLOOKUP('Données projet'!$B$9,Paramètres!$A$1:$I$89,5,0)</f>
        <v>-2.0838797354372215E-13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247.43119043285299</v>
      </c>
      <c r="T84" s="62">
        <f t="shared" si="88"/>
        <v>259.17173720302333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2.2737367544323206E-13</v>
      </c>
      <c r="AJ84" s="14">
        <f>AI84*VLOOKUP('Données projet'!$B$10,Paramètres!$A$1:$I$89,3,0)*VLOOKUP('Données projet'!$B$10,Paramètres!$A$1:$I$89,5,0)</f>
        <v>2.0572770154103635E-13</v>
      </c>
      <c r="AK84" s="14">
        <f t="shared" si="89"/>
        <v>2.8416956338469711E-12</v>
      </c>
      <c r="AL84" s="22">
        <f t="shared" si="58"/>
        <v>5.3075956424674458E-12</v>
      </c>
      <c r="AM84" s="62">
        <f t="shared" si="59"/>
        <v>293.3333333333386</v>
      </c>
      <c r="AN84" s="62">
        <f ca="1">AVERAGE(OFFSET($AM$3,0,0,'Données projet'!$E$10+1,1))-AVERAGE(OFFSET($H$3,0,0,'Données projet'!$E$10+1,1))</f>
        <v>390.31064709452596</v>
      </c>
      <c r="AO84" s="62">
        <f t="shared" si="90"/>
        <v>550.3694123334991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-5.6843418860808015E-14</v>
      </c>
      <c r="BE84" s="14">
        <f>BD84*VLOOKUP('Données projet'!$B$11,Paramètres!$A$1:$I$89,3,0)*VLOOKUP('Données projet'!$B$11,Paramètres!$A$1:$I$89,5,0)</f>
        <v>-4.9658410716801891E-14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247.50494436936356</v>
      </c>
      <c r="BJ84" s="62">
        <f t="shared" si="92"/>
        <v>364.23031909369558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-2.8421709430404007E-13</v>
      </c>
      <c r="O85" s="14">
        <f>N85*VLOOKUP('Données projet'!$B$9,Paramètres!$A$1:$I$89,3,0)*VLOOKUP('Données projet'!$B$9,Paramètres!$A$1:$I$89,5,0)</f>
        <v>-2.0838797354372215E-13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247.43119043285299</v>
      </c>
      <c r="T85" s="62">
        <f t="shared" si="88"/>
        <v>259.17173720302333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2.2737367544323206E-13</v>
      </c>
      <c r="AJ85" s="14">
        <f>AI85*VLOOKUP('Données projet'!$B$10,Paramètres!$A$1:$I$89,3,0)*VLOOKUP('Données projet'!$B$10,Paramètres!$A$1:$I$89,5,0)</f>
        <v>2.0572770154103635E-13</v>
      </c>
      <c r="AK85" s="14">
        <f t="shared" si="89"/>
        <v>2.8416956338469711E-12</v>
      </c>
      <c r="AL85" s="22">
        <f t="shared" si="58"/>
        <v>5.3075956424674458E-12</v>
      </c>
      <c r="AM85" s="62">
        <f t="shared" si="59"/>
        <v>293.3333333333386</v>
      </c>
      <c r="AN85" s="62">
        <f ca="1">AVERAGE(OFFSET($AM$3,0,0,'Données projet'!$E$10+1,1))-AVERAGE(OFFSET($H$3,0,0,'Données projet'!$E$10+1,1))</f>
        <v>390.31064709452596</v>
      </c>
      <c r="AO85" s="62">
        <f t="shared" si="90"/>
        <v>550.3694123334991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-5.6843418860808015E-14</v>
      </c>
      <c r="BE85" s="14">
        <f>BD85*VLOOKUP('Données projet'!$B$11,Paramètres!$A$1:$I$89,3,0)*VLOOKUP('Données projet'!$B$11,Paramètres!$A$1:$I$89,5,0)</f>
        <v>-4.9658410716801891E-14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247.50494436936356</v>
      </c>
      <c r="BJ85" s="62">
        <f t="shared" si="92"/>
        <v>364.23031909369558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-2.8421709430404007E-13</v>
      </c>
      <c r="O86" s="14">
        <f>N86*VLOOKUP('Données projet'!$B$9,Paramètres!$A$1:$I$89,3,0)*VLOOKUP('Données projet'!$B$9,Paramètres!$A$1:$I$89,5,0)</f>
        <v>-2.0838797354372215E-13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247.43119043285299</v>
      </c>
      <c r="T86" s="62">
        <f t="shared" si="88"/>
        <v>259.17173720302333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2.2737367544323206E-13</v>
      </c>
      <c r="AJ86" s="14">
        <f>AI86*VLOOKUP('Données projet'!$B$10,Paramètres!$A$1:$I$89,3,0)*VLOOKUP('Données projet'!$B$10,Paramètres!$A$1:$I$89,5,0)</f>
        <v>2.0572770154103635E-13</v>
      </c>
      <c r="AK86" s="14">
        <f t="shared" si="89"/>
        <v>2.8416956338469711E-12</v>
      </c>
      <c r="AL86" s="22">
        <f t="shared" si="58"/>
        <v>5.3075956424674458E-12</v>
      </c>
      <c r="AM86" s="62">
        <f t="shared" si="59"/>
        <v>293.3333333333386</v>
      </c>
      <c r="AN86" s="62">
        <f ca="1">AVERAGE(OFFSET($AM$3,0,0,'Données projet'!$E$10+1,1))-AVERAGE(OFFSET($H$3,0,0,'Données projet'!$E$10+1,1))</f>
        <v>390.31064709452596</v>
      </c>
      <c r="AO86" s="62">
        <f t="shared" si="90"/>
        <v>550.3694123334991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-5.6843418860808015E-14</v>
      </c>
      <c r="BE86" s="14">
        <f>BD86*VLOOKUP('Données projet'!$B$11,Paramètres!$A$1:$I$89,3,0)*VLOOKUP('Données projet'!$B$11,Paramètres!$A$1:$I$89,5,0)</f>
        <v>-4.9658410716801891E-14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247.50494436936356</v>
      </c>
      <c r="BJ86" s="62">
        <f t="shared" si="92"/>
        <v>364.23031909369558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-2.8421709430404007E-13</v>
      </c>
      <c r="O87" s="14">
        <f>N87*VLOOKUP('Données projet'!$B$9,Paramètres!$A$1:$I$89,3,0)*VLOOKUP('Données projet'!$B$9,Paramètres!$A$1:$I$89,5,0)</f>
        <v>-2.0838797354372215E-13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247.43119043285299</v>
      </c>
      <c r="T87" s="62">
        <f t="shared" si="88"/>
        <v>259.17173720302333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2.2737367544323206E-13</v>
      </c>
      <c r="AJ87" s="14">
        <f>AI87*VLOOKUP('Données projet'!$B$10,Paramètres!$A$1:$I$89,3,0)*VLOOKUP('Données projet'!$B$10,Paramètres!$A$1:$I$89,5,0)</f>
        <v>2.0572770154103635E-13</v>
      </c>
      <c r="AK87" s="14">
        <f t="shared" si="89"/>
        <v>2.8416956338469711E-12</v>
      </c>
      <c r="AL87" s="22">
        <f t="shared" si="58"/>
        <v>5.3075956424674458E-12</v>
      </c>
      <c r="AM87" s="62">
        <f t="shared" si="59"/>
        <v>293.3333333333386</v>
      </c>
      <c r="AN87" s="62">
        <f ca="1">AVERAGE(OFFSET($AM$3,0,0,'Données projet'!$E$10+1,1))-AVERAGE(OFFSET($H$3,0,0,'Données projet'!$E$10+1,1))</f>
        <v>390.31064709452596</v>
      </c>
      <c r="AO87" s="62">
        <f t="shared" si="90"/>
        <v>550.3694123334991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-5.6843418860808015E-14</v>
      </c>
      <c r="BE87" s="14">
        <f>BD87*VLOOKUP('Données projet'!$B$11,Paramètres!$A$1:$I$89,3,0)*VLOOKUP('Données projet'!$B$11,Paramètres!$A$1:$I$89,5,0)</f>
        <v>-4.9658410716801891E-14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247.50494436936356</v>
      </c>
      <c r="BJ87" s="62">
        <f t="shared" si="92"/>
        <v>364.23031909369558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-2.8421709430404007E-13</v>
      </c>
      <c r="O88" s="14">
        <f>N88*VLOOKUP('Données projet'!$B$9,Paramètres!$A$1:$I$89,3,0)*VLOOKUP('Données projet'!$B$9,Paramètres!$A$1:$I$89,5,0)</f>
        <v>-2.0838797354372215E-13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247.43119043285299</v>
      </c>
      <c r="T88" s="62">
        <f t="shared" si="88"/>
        <v>259.17173720302333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2.2737367544323206E-13</v>
      </c>
      <c r="AJ88" s="14">
        <f>AI88*VLOOKUP('Données projet'!$B$10,Paramètres!$A$1:$I$89,3,0)*VLOOKUP('Données projet'!$B$10,Paramètres!$A$1:$I$89,5,0)</f>
        <v>2.0572770154103635E-13</v>
      </c>
      <c r="AK88" s="14">
        <f t="shared" si="89"/>
        <v>2.8416956338469711E-12</v>
      </c>
      <c r="AL88" s="22">
        <f t="shared" si="58"/>
        <v>5.3075956424674458E-12</v>
      </c>
      <c r="AM88" s="62">
        <f t="shared" si="59"/>
        <v>293.3333333333386</v>
      </c>
      <c r="AN88" s="62">
        <f ca="1">AVERAGE(OFFSET($AM$3,0,0,'Données projet'!$E$10+1,1))-AVERAGE(OFFSET($H$3,0,0,'Données projet'!$E$10+1,1))</f>
        <v>390.31064709452596</v>
      </c>
      <c r="AO88" s="62">
        <f t="shared" si="90"/>
        <v>550.3694123334991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-5.6843418860808015E-14</v>
      </c>
      <c r="BE88" s="14">
        <f>BD88*VLOOKUP('Données projet'!$B$11,Paramètres!$A$1:$I$89,3,0)*VLOOKUP('Données projet'!$B$11,Paramètres!$A$1:$I$89,5,0)</f>
        <v>-4.9658410716801891E-14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247.50494436936356</v>
      </c>
      <c r="BJ88" s="62">
        <f t="shared" si="92"/>
        <v>364.23031909369558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-2.8421709430404007E-13</v>
      </c>
      <c r="O89" s="14">
        <f>N89*VLOOKUP('Données projet'!$B$9,Paramètres!$A$1:$I$89,3,0)*VLOOKUP('Données projet'!$B$9,Paramètres!$A$1:$I$89,5,0)</f>
        <v>-2.0838797354372215E-13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247.43119043285299</v>
      </c>
      <c r="T89" s="62">
        <f t="shared" si="88"/>
        <v>259.17173720302333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2.2737367544323206E-13</v>
      </c>
      <c r="AJ89" s="14">
        <f>AI89*VLOOKUP('Données projet'!$B$10,Paramètres!$A$1:$I$89,3,0)*VLOOKUP('Données projet'!$B$10,Paramètres!$A$1:$I$89,5,0)</f>
        <v>2.0572770154103635E-13</v>
      </c>
      <c r="AK89" s="14">
        <f t="shared" si="89"/>
        <v>2.8416956338469711E-12</v>
      </c>
      <c r="AL89" s="22">
        <f t="shared" si="58"/>
        <v>5.3075956424674458E-12</v>
      </c>
      <c r="AM89" s="62">
        <f t="shared" si="59"/>
        <v>293.3333333333386</v>
      </c>
      <c r="AN89" s="62">
        <f ca="1">AVERAGE(OFFSET($AM$3,0,0,'Données projet'!$E$10+1,1))-AVERAGE(OFFSET($H$3,0,0,'Données projet'!$E$10+1,1))</f>
        <v>390.31064709452596</v>
      </c>
      <c r="AO89" s="62">
        <f t="shared" si="90"/>
        <v>550.3694123334991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-5.6843418860808015E-14</v>
      </c>
      <c r="BE89" s="14">
        <f>BD89*VLOOKUP('Données projet'!$B$11,Paramètres!$A$1:$I$89,3,0)*VLOOKUP('Données projet'!$B$11,Paramètres!$A$1:$I$89,5,0)</f>
        <v>-4.9658410716801891E-14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247.50494436936356</v>
      </c>
      <c r="BJ89" s="62">
        <f t="shared" si="92"/>
        <v>364.23031909369558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-2.8421709430404007E-13</v>
      </c>
      <c r="O90" s="14">
        <f>N90*VLOOKUP('Données projet'!$B$9,Paramètres!$A$1:$I$89,3,0)*VLOOKUP('Données projet'!$B$9,Paramètres!$A$1:$I$89,5,0)</f>
        <v>-2.0838797354372215E-13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247.43119043285299</v>
      </c>
      <c r="T90" s="62">
        <f t="shared" si="88"/>
        <v>259.17173720302333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2.2737367544323206E-13</v>
      </c>
      <c r="AJ90" s="14">
        <f>AI90*VLOOKUP('Données projet'!$B$10,Paramètres!$A$1:$I$89,3,0)*VLOOKUP('Données projet'!$B$10,Paramètres!$A$1:$I$89,5,0)</f>
        <v>2.0572770154103635E-13</v>
      </c>
      <c r="AK90" s="14">
        <f t="shared" si="89"/>
        <v>2.8416956338469711E-12</v>
      </c>
      <c r="AL90" s="22">
        <f t="shared" si="58"/>
        <v>5.3075956424674458E-12</v>
      </c>
      <c r="AM90" s="62">
        <f t="shared" si="59"/>
        <v>293.3333333333386</v>
      </c>
      <c r="AN90" s="62">
        <f ca="1">AVERAGE(OFFSET($AM$3,0,0,'Données projet'!$E$10+1,1))-AVERAGE(OFFSET($H$3,0,0,'Données projet'!$E$10+1,1))</f>
        <v>390.31064709452596</v>
      </c>
      <c r="AO90" s="62">
        <f t="shared" si="90"/>
        <v>550.3694123334991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-5.6843418860808015E-14</v>
      </c>
      <c r="BE90" s="14">
        <f>BD90*VLOOKUP('Données projet'!$B$11,Paramètres!$A$1:$I$89,3,0)*VLOOKUP('Données projet'!$B$11,Paramètres!$A$1:$I$89,5,0)</f>
        <v>-4.9658410716801891E-14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247.50494436936356</v>
      </c>
      <c r="BJ90" s="62">
        <f t="shared" si="92"/>
        <v>364.23031909369558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-2.8421709430404007E-13</v>
      </c>
      <c r="O91" s="14">
        <f>N91*VLOOKUP('Données projet'!$B$9,Paramètres!$A$1:$I$89,3,0)*VLOOKUP('Données projet'!$B$9,Paramètres!$A$1:$I$89,5,0)</f>
        <v>-2.0838797354372215E-13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247.43119043285299</v>
      </c>
      <c r="T91" s="62">
        <f t="shared" si="88"/>
        <v>259.17173720302333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2.2737367544323206E-13</v>
      </c>
      <c r="AJ91" s="14">
        <f>AI91*VLOOKUP('Données projet'!$B$10,Paramètres!$A$1:$I$89,3,0)*VLOOKUP('Données projet'!$B$10,Paramètres!$A$1:$I$89,5,0)</f>
        <v>2.0572770154103635E-13</v>
      </c>
      <c r="AK91" s="14">
        <f t="shared" si="89"/>
        <v>2.8416956338469711E-12</v>
      </c>
      <c r="AL91" s="22">
        <f t="shared" si="58"/>
        <v>5.3075956424674458E-12</v>
      </c>
      <c r="AM91" s="62">
        <f t="shared" si="59"/>
        <v>293.3333333333386</v>
      </c>
      <c r="AN91" s="62">
        <f ca="1">AVERAGE(OFFSET($AM$3,0,0,'Données projet'!$E$10+1,1))-AVERAGE(OFFSET($H$3,0,0,'Données projet'!$E$10+1,1))</f>
        <v>390.31064709452596</v>
      </c>
      <c r="AO91" s="62">
        <f t="shared" si="90"/>
        <v>550.3694123334991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-5.6843418860808015E-14</v>
      </c>
      <c r="BE91" s="14">
        <f>BD91*VLOOKUP('Données projet'!$B$11,Paramètres!$A$1:$I$89,3,0)*VLOOKUP('Données projet'!$B$11,Paramètres!$A$1:$I$89,5,0)</f>
        <v>-4.9658410716801891E-14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247.50494436936356</v>
      </c>
      <c r="BJ91" s="62">
        <f t="shared" si="92"/>
        <v>364.23031909369558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-2.8421709430404007E-13</v>
      </c>
      <c r="O92" s="14">
        <f>N92*VLOOKUP('Données projet'!$B$9,Paramètres!$A$1:$I$89,3,0)*VLOOKUP('Données projet'!$B$9,Paramètres!$A$1:$I$89,5,0)</f>
        <v>-2.0838797354372215E-13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247.43119043285299</v>
      </c>
      <c r="T92" s="62">
        <f t="shared" si="88"/>
        <v>259.17173720302333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2.2737367544323206E-13</v>
      </c>
      <c r="AJ92" s="14">
        <f>AI92*VLOOKUP('Données projet'!$B$10,Paramètres!$A$1:$I$89,3,0)*VLOOKUP('Données projet'!$B$10,Paramètres!$A$1:$I$89,5,0)</f>
        <v>2.0572770154103635E-13</v>
      </c>
      <c r="AK92" s="14">
        <f t="shared" si="89"/>
        <v>2.8416956338469711E-12</v>
      </c>
      <c r="AL92" s="22">
        <f t="shared" si="58"/>
        <v>5.3075956424674458E-12</v>
      </c>
      <c r="AM92" s="62">
        <f t="shared" si="59"/>
        <v>293.3333333333386</v>
      </c>
      <c r="AN92" s="62">
        <f ca="1">AVERAGE(OFFSET($AM$3,0,0,'Données projet'!$E$10+1,1))-AVERAGE(OFFSET($H$3,0,0,'Données projet'!$E$10+1,1))</f>
        <v>390.31064709452596</v>
      </c>
      <c r="AO92" s="62">
        <f t="shared" si="90"/>
        <v>550.3694123334991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-5.6843418860808015E-14</v>
      </c>
      <c r="BE92" s="14">
        <f>BD92*VLOOKUP('Données projet'!$B$11,Paramètres!$A$1:$I$89,3,0)*VLOOKUP('Données projet'!$B$11,Paramètres!$A$1:$I$89,5,0)</f>
        <v>-4.9658410716801891E-14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247.50494436936356</v>
      </c>
      <c r="BJ92" s="62">
        <f t="shared" si="92"/>
        <v>364.23031909369558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-2.8421709430404007E-13</v>
      </c>
      <c r="O93" s="14">
        <f>N93*VLOOKUP('Données projet'!$B$9,Paramètres!$A$1:$I$89,3,0)*VLOOKUP('Données projet'!$B$9,Paramètres!$A$1:$I$89,5,0)</f>
        <v>-2.0838797354372215E-13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247.43119043285299</v>
      </c>
      <c r="T93" s="62">
        <f t="shared" si="88"/>
        <v>259.17173720302333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2.2737367544323206E-13</v>
      </c>
      <c r="AJ93" s="14">
        <f>AI93*VLOOKUP('Données projet'!$B$10,Paramètres!$A$1:$I$89,3,0)*VLOOKUP('Données projet'!$B$10,Paramètres!$A$1:$I$89,5,0)</f>
        <v>2.0572770154103635E-13</v>
      </c>
      <c r="AK93" s="14">
        <f t="shared" si="89"/>
        <v>2.8416956338469711E-12</v>
      </c>
      <c r="AL93" s="22">
        <f t="shared" si="58"/>
        <v>5.3075956424674458E-12</v>
      </c>
      <c r="AM93" s="62">
        <f t="shared" si="59"/>
        <v>293.3333333333386</v>
      </c>
      <c r="AN93" s="62">
        <f ca="1">AVERAGE(OFFSET($AM$3,0,0,'Données projet'!$E$10+1,1))-AVERAGE(OFFSET($H$3,0,0,'Données projet'!$E$10+1,1))</f>
        <v>390.31064709452596</v>
      </c>
      <c r="AO93" s="62">
        <f t="shared" si="90"/>
        <v>550.3694123334991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-5.6843418860808015E-14</v>
      </c>
      <c r="BE93" s="14">
        <f>BD93*VLOOKUP('Données projet'!$B$11,Paramètres!$A$1:$I$89,3,0)*VLOOKUP('Données projet'!$B$11,Paramètres!$A$1:$I$89,5,0)</f>
        <v>-4.9658410716801891E-14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247.50494436936356</v>
      </c>
      <c r="BJ93" s="62">
        <f t="shared" si="92"/>
        <v>364.23031909369558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-2.8421709430404007E-13</v>
      </c>
      <c r="O94" s="14">
        <f>N94*VLOOKUP('Données projet'!$B$9,Paramètres!$A$1:$I$89,3,0)*VLOOKUP('Données projet'!$B$9,Paramètres!$A$1:$I$89,5,0)</f>
        <v>-2.0838797354372215E-13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247.43119043285299</v>
      </c>
      <c r="T94" s="62">
        <f t="shared" si="88"/>
        <v>259.17173720302333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2.2737367544323206E-13</v>
      </c>
      <c r="AJ94" s="14">
        <f>AI94*VLOOKUP('Données projet'!$B$10,Paramètres!$A$1:$I$89,3,0)*VLOOKUP('Données projet'!$B$10,Paramètres!$A$1:$I$89,5,0)</f>
        <v>2.0572770154103635E-13</v>
      </c>
      <c r="AK94" s="14">
        <f t="shared" si="89"/>
        <v>2.8416956338469711E-12</v>
      </c>
      <c r="AL94" s="22">
        <f t="shared" si="58"/>
        <v>5.3075956424674458E-12</v>
      </c>
      <c r="AM94" s="62">
        <f t="shared" si="59"/>
        <v>293.3333333333386</v>
      </c>
      <c r="AN94" s="62">
        <f ca="1">AVERAGE(OFFSET($AM$3,0,0,'Données projet'!$E$10+1,1))-AVERAGE(OFFSET($H$3,0,0,'Données projet'!$E$10+1,1))</f>
        <v>390.31064709452596</v>
      </c>
      <c r="AO94" s="62">
        <f t="shared" si="90"/>
        <v>550.3694123334991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-5.6843418860808015E-14</v>
      </c>
      <c r="BE94" s="14">
        <f>BD94*VLOOKUP('Données projet'!$B$11,Paramètres!$A$1:$I$89,3,0)*VLOOKUP('Données projet'!$B$11,Paramètres!$A$1:$I$89,5,0)</f>
        <v>-4.9658410716801891E-14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247.50494436936356</v>
      </c>
      <c r="BJ94" s="62">
        <f t="shared" si="92"/>
        <v>364.23031909369558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-2.8421709430404007E-13</v>
      </c>
      <c r="O95" s="14">
        <f>N95*VLOOKUP('Données projet'!$B$9,Paramètres!$A$1:$I$89,3,0)*VLOOKUP('Données projet'!$B$9,Paramètres!$A$1:$I$89,5,0)</f>
        <v>-2.0838797354372215E-13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247.43119043285299</v>
      </c>
      <c r="T95" s="62">
        <f t="shared" si="88"/>
        <v>259.17173720302333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2.2737367544323206E-13</v>
      </c>
      <c r="AJ95" s="14">
        <f>AI95*VLOOKUP('Données projet'!$B$10,Paramètres!$A$1:$I$89,3,0)*VLOOKUP('Données projet'!$B$10,Paramètres!$A$1:$I$89,5,0)</f>
        <v>2.0572770154103635E-13</v>
      </c>
      <c r="AK95" s="14">
        <f t="shared" si="89"/>
        <v>2.8416956338469711E-12</v>
      </c>
      <c r="AL95" s="22">
        <f t="shared" si="58"/>
        <v>5.3075956424674458E-12</v>
      </c>
      <c r="AM95" s="62">
        <f t="shared" si="59"/>
        <v>293.3333333333386</v>
      </c>
      <c r="AN95" s="62">
        <f ca="1">AVERAGE(OFFSET($AM$3,0,0,'Données projet'!$E$10+1,1))-AVERAGE(OFFSET($H$3,0,0,'Données projet'!$E$10+1,1))</f>
        <v>390.31064709452596</v>
      </c>
      <c r="AO95" s="62">
        <f t="shared" si="90"/>
        <v>550.3694123334991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-5.6843418860808015E-14</v>
      </c>
      <c r="BE95" s="14">
        <f>BD95*VLOOKUP('Données projet'!$B$11,Paramètres!$A$1:$I$89,3,0)*VLOOKUP('Données projet'!$B$11,Paramètres!$A$1:$I$89,5,0)</f>
        <v>-4.9658410716801891E-14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247.50494436936356</v>
      </c>
      <c r="BJ95" s="62">
        <f t="shared" si="92"/>
        <v>364.23031909369558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-2.8421709430404007E-13</v>
      </c>
      <c r="O96" s="14">
        <f>N96*VLOOKUP('Données projet'!$B$9,Paramètres!$A$1:$I$89,3,0)*VLOOKUP('Données projet'!$B$9,Paramètres!$A$1:$I$89,5,0)</f>
        <v>-2.0838797354372215E-13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247.43119043285299</v>
      </c>
      <c r="T96" s="62">
        <f t="shared" si="88"/>
        <v>259.17173720302333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2.2737367544323206E-13</v>
      </c>
      <c r="AJ96" s="14">
        <f>AI96*VLOOKUP('Données projet'!$B$10,Paramètres!$A$1:$I$89,3,0)*VLOOKUP('Données projet'!$B$10,Paramètres!$A$1:$I$89,5,0)</f>
        <v>2.0572770154103635E-13</v>
      </c>
      <c r="AK96" s="14">
        <f t="shared" si="89"/>
        <v>2.8416956338469711E-12</v>
      </c>
      <c r="AL96" s="22">
        <f t="shared" si="58"/>
        <v>5.3075956424674458E-12</v>
      </c>
      <c r="AM96" s="62">
        <f t="shared" si="59"/>
        <v>293.3333333333386</v>
      </c>
      <c r="AN96" s="62">
        <f ca="1">AVERAGE(OFFSET($AM$3,0,0,'Données projet'!$E$10+1,1))-AVERAGE(OFFSET($H$3,0,0,'Données projet'!$E$10+1,1))</f>
        <v>390.31064709452596</v>
      </c>
      <c r="AO96" s="62">
        <f t="shared" si="90"/>
        <v>550.3694123334991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-5.6843418860808015E-14</v>
      </c>
      <c r="BE96" s="14">
        <f>BD96*VLOOKUP('Données projet'!$B$11,Paramètres!$A$1:$I$89,3,0)*VLOOKUP('Données projet'!$B$11,Paramètres!$A$1:$I$89,5,0)</f>
        <v>-4.9658410716801891E-14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247.50494436936356</v>
      </c>
      <c r="BJ96" s="62">
        <f t="shared" si="92"/>
        <v>364.23031909369558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-2.8421709430404007E-13</v>
      </c>
      <c r="O97" s="14">
        <f>N97*VLOOKUP('Données projet'!$B$9,Paramètres!$A$1:$I$89,3,0)*VLOOKUP('Données projet'!$B$9,Paramètres!$A$1:$I$89,5,0)</f>
        <v>-2.0838797354372215E-13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247.43119043285299</v>
      </c>
      <c r="T97" s="62">
        <f t="shared" si="88"/>
        <v>259.17173720302333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2.2737367544323206E-13</v>
      </c>
      <c r="AJ97" s="14">
        <f>AI97*VLOOKUP('Données projet'!$B$10,Paramètres!$A$1:$I$89,3,0)*VLOOKUP('Données projet'!$B$10,Paramètres!$A$1:$I$89,5,0)</f>
        <v>2.0572770154103635E-13</v>
      </c>
      <c r="AK97" s="14">
        <f t="shared" si="89"/>
        <v>2.8416956338469711E-12</v>
      </c>
      <c r="AL97" s="22">
        <f t="shared" si="58"/>
        <v>5.3075956424674458E-12</v>
      </c>
      <c r="AM97" s="62">
        <f t="shared" si="59"/>
        <v>293.3333333333386</v>
      </c>
      <c r="AN97" s="62">
        <f ca="1">AVERAGE(OFFSET($AM$3,0,0,'Données projet'!$E$10+1,1))-AVERAGE(OFFSET($H$3,0,0,'Données projet'!$E$10+1,1))</f>
        <v>390.31064709452596</v>
      </c>
      <c r="AO97" s="62">
        <f t="shared" si="90"/>
        <v>550.3694123334991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-5.6843418860808015E-14</v>
      </c>
      <c r="BE97" s="14">
        <f>BD97*VLOOKUP('Données projet'!$B$11,Paramètres!$A$1:$I$89,3,0)*VLOOKUP('Données projet'!$B$11,Paramètres!$A$1:$I$89,5,0)</f>
        <v>-4.9658410716801891E-14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247.50494436936356</v>
      </c>
      <c r="BJ97" s="62">
        <f t="shared" si="92"/>
        <v>364.23031909369558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-2.8421709430404007E-13</v>
      </c>
      <c r="O98" s="14">
        <f>N98*VLOOKUP('Données projet'!$B$9,Paramètres!$A$1:$I$89,3,0)*VLOOKUP('Données projet'!$B$9,Paramètres!$A$1:$I$89,5,0)</f>
        <v>-2.0838797354372215E-13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247.43119043285299</v>
      </c>
      <c r="T98" s="62">
        <f t="shared" si="88"/>
        <v>259.17173720302333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2.2737367544323206E-13</v>
      </c>
      <c r="AJ98" s="14">
        <f>AI98*VLOOKUP('Données projet'!$B$10,Paramètres!$A$1:$I$89,3,0)*VLOOKUP('Données projet'!$B$10,Paramètres!$A$1:$I$89,5,0)</f>
        <v>2.0572770154103635E-13</v>
      </c>
      <c r="AK98" s="14">
        <f t="shared" si="89"/>
        <v>2.8416956338469711E-12</v>
      </c>
      <c r="AL98" s="22">
        <f t="shared" si="58"/>
        <v>5.3075956424674458E-12</v>
      </c>
      <c r="AM98" s="62">
        <f t="shared" si="59"/>
        <v>293.3333333333386</v>
      </c>
      <c r="AN98" s="62">
        <f ca="1">AVERAGE(OFFSET($AM$3,0,0,'Données projet'!$E$10+1,1))-AVERAGE(OFFSET($H$3,0,0,'Données projet'!$E$10+1,1))</f>
        <v>390.31064709452596</v>
      </c>
      <c r="AO98" s="62">
        <f t="shared" si="90"/>
        <v>550.3694123334991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-5.6843418860808015E-14</v>
      </c>
      <c r="BE98" s="14">
        <f>BD98*VLOOKUP('Données projet'!$B$11,Paramètres!$A$1:$I$89,3,0)*VLOOKUP('Données projet'!$B$11,Paramètres!$A$1:$I$89,5,0)</f>
        <v>-4.9658410716801891E-14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247.50494436936356</v>
      </c>
      <c r="BJ98" s="62">
        <f t="shared" si="92"/>
        <v>364.23031909369558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-2.8421709430404007E-13</v>
      </c>
      <c r="O99" s="14">
        <f>N99*VLOOKUP('Données projet'!$B$9,Paramètres!$A$1:$I$89,3,0)*VLOOKUP('Données projet'!$B$9,Paramètres!$A$1:$I$89,5,0)</f>
        <v>-2.0838797354372215E-13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247.43119043285299</v>
      </c>
      <c r="T99" s="62">
        <f t="shared" si="88"/>
        <v>259.17173720302333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2.2737367544323206E-13</v>
      </c>
      <c r="AJ99" s="14">
        <f>AI99*VLOOKUP('Données projet'!$B$10,Paramètres!$A$1:$I$89,3,0)*VLOOKUP('Données projet'!$B$10,Paramètres!$A$1:$I$89,5,0)</f>
        <v>2.0572770154103635E-13</v>
      </c>
      <c r="AK99" s="14">
        <f t="shared" si="89"/>
        <v>2.8416956338469711E-12</v>
      </c>
      <c r="AL99" s="22">
        <f t="shared" si="58"/>
        <v>5.3075956424674458E-12</v>
      </c>
      <c r="AM99" s="62">
        <f t="shared" si="59"/>
        <v>293.3333333333386</v>
      </c>
      <c r="AN99" s="62">
        <f ca="1">AVERAGE(OFFSET($AM$3,0,0,'Données projet'!$E$10+1,1))-AVERAGE(OFFSET($H$3,0,0,'Données projet'!$E$10+1,1))</f>
        <v>390.31064709452596</v>
      </c>
      <c r="AO99" s="62">
        <f t="shared" si="90"/>
        <v>550.3694123334991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-5.6843418860808015E-14</v>
      </c>
      <c r="BE99" s="14">
        <f>BD99*VLOOKUP('Données projet'!$B$11,Paramètres!$A$1:$I$89,3,0)*VLOOKUP('Données projet'!$B$11,Paramètres!$A$1:$I$89,5,0)</f>
        <v>-4.9658410716801891E-14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247.50494436936356</v>
      </c>
      <c r="BJ99" s="62">
        <f t="shared" si="92"/>
        <v>364.23031909369558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-2.8421709430404007E-13</v>
      </c>
      <c r="O100" s="14">
        <f>N100*VLOOKUP('Données projet'!$B$9,Paramètres!$A$1:$I$89,3,0)*VLOOKUP('Données projet'!$B$9,Paramètres!$A$1:$I$89,5,0)</f>
        <v>-2.0838797354372215E-13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247.43119043285299</v>
      </c>
      <c r="T100" s="62">
        <f t="shared" si="88"/>
        <v>259.17173720302333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2.2737367544323206E-13</v>
      </c>
      <c r="AJ100" s="14">
        <f>AI100*VLOOKUP('Données projet'!$B$10,Paramètres!$A$1:$I$89,3,0)*VLOOKUP('Données projet'!$B$10,Paramètres!$A$1:$I$89,5,0)</f>
        <v>2.0572770154103635E-13</v>
      </c>
      <c r="AK100" s="14">
        <f t="shared" si="89"/>
        <v>2.8416956338469711E-12</v>
      </c>
      <c r="AL100" s="22">
        <f t="shared" si="58"/>
        <v>5.3075956424674458E-12</v>
      </c>
      <c r="AM100" s="62">
        <f t="shared" si="59"/>
        <v>293.3333333333386</v>
      </c>
      <c r="AN100" s="62">
        <f ca="1">AVERAGE(OFFSET($AM$3,0,0,'Données projet'!$E$10+1,1))-AVERAGE(OFFSET($H$3,0,0,'Données projet'!$E$10+1,1))</f>
        <v>390.31064709452596</v>
      </c>
      <c r="AO100" s="62">
        <f t="shared" si="90"/>
        <v>550.3694123334991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-5.6843418860808015E-14</v>
      </c>
      <c r="BE100" s="14">
        <f>BD100*VLOOKUP('Données projet'!$B$11,Paramètres!$A$1:$I$89,3,0)*VLOOKUP('Données projet'!$B$11,Paramètres!$A$1:$I$89,5,0)</f>
        <v>-4.9658410716801891E-14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247.50494436936356</v>
      </c>
      <c r="BJ100" s="62">
        <f t="shared" si="92"/>
        <v>364.23031909369558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-2.8421709430404007E-13</v>
      </c>
      <c r="O101" s="14">
        <f>N101*VLOOKUP('Données projet'!$B$9,Paramètres!$A$1:$I$89,3,0)*VLOOKUP('Données projet'!$B$9,Paramètres!$A$1:$I$89,5,0)</f>
        <v>-2.0838797354372215E-13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247.43119043285299</v>
      </c>
      <c r="T101" s="62">
        <f t="shared" si="88"/>
        <v>259.17173720302333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2.2737367544323206E-13</v>
      </c>
      <c r="AJ101" s="14">
        <f>AI101*VLOOKUP('Données projet'!$B$10,Paramètres!$A$1:$I$89,3,0)*VLOOKUP('Données projet'!$B$10,Paramètres!$A$1:$I$89,5,0)</f>
        <v>2.0572770154103635E-13</v>
      </c>
      <c r="AK101" s="14">
        <f t="shared" si="89"/>
        <v>2.8416956338469711E-12</v>
      </c>
      <c r="AL101" s="22">
        <f t="shared" si="58"/>
        <v>5.3075956424674458E-12</v>
      </c>
      <c r="AM101" s="62">
        <f t="shared" si="59"/>
        <v>293.3333333333386</v>
      </c>
      <c r="AN101" s="62">
        <f ca="1">AVERAGE(OFFSET($AM$3,0,0,'Données projet'!$E$10+1,1))-AVERAGE(OFFSET($H$3,0,0,'Données projet'!$E$10+1,1))</f>
        <v>390.31064709452596</v>
      </c>
      <c r="AO101" s="62">
        <f t="shared" si="90"/>
        <v>550.3694123334991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-5.6843418860808015E-14</v>
      </c>
      <c r="BE101" s="14">
        <f>BD101*VLOOKUP('Données projet'!$B$11,Paramètres!$A$1:$I$89,3,0)*VLOOKUP('Données projet'!$B$11,Paramètres!$A$1:$I$89,5,0)</f>
        <v>-4.9658410716801891E-14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247.50494436936356</v>
      </c>
      <c r="BJ101" s="62">
        <f t="shared" si="92"/>
        <v>364.23031909369558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-2.8421709430404007E-13</v>
      </c>
      <c r="O102" s="14">
        <f>N102*VLOOKUP('Données projet'!$B$9,Paramètres!$A$1:$I$89,3,0)*VLOOKUP('Données projet'!$B$9,Paramètres!$A$1:$I$89,5,0)</f>
        <v>-2.0838797354372215E-13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247.43119043285299</v>
      </c>
      <c r="T102" s="62">
        <f t="shared" si="88"/>
        <v>259.17173720302333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2.2737367544323206E-13</v>
      </c>
      <c r="AJ102" s="14">
        <f>AI102*VLOOKUP('Données projet'!$B$10,Paramètres!$A$1:$I$89,3,0)*VLOOKUP('Données projet'!$B$10,Paramètres!$A$1:$I$89,5,0)</f>
        <v>2.0572770154103635E-13</v>
      </c>
      <c r="AK102" s="14">
        <f t="shared" si="89"/>
        <v>2.8416956338469711E-12</v>
      </c>
      <c r="AL102" s="22">
        <f t="shared" si="58"/>
        <v>5.3075956424674458E-12</v>
      </c>
      <c r="AM102" s="62">
        <f t="shared" si="59"/>
        <v>293.3333333333386</v>
      </c>
      <c r="AN102" s="62">
        <f ca="1">AVERAGE(OFFSET($AM$3,0,0,'Données projet'!$E$10+1,1))-AVERAGE(OFFSET($H$3,0,0,'Données projet'!$E$10+1,1))</f>
        <v>390.31064709452596</v>
      </c>
      <c r="AO102" s="62">
        <f t="shared" si="90"/>
        <v>550.3694123334991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-5.6843418860808015E-14</v>
      </c>
      <c r="BE102" s="14">
        <f>BD102*VLOOKUP('Données projet'!$B$11,Paramètres!$A$1:$I$89,3,0)*VLOOKUP('Données projet'!$B$11,Paramètres!$A$1:$I$89,5,0)</f>
        <v>-4.9658410716801891E-14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247.50494436936356</v>
      </c>
      <c r="BJ102" s="62">
        <f t="shared" si="92"/>
        <v>364.23031909369558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-2.8421709430404007E-13</v>
      </c>
      <c r="O103" s="14">
        <f>N103*VLOOKUP('Données projet'!$B$9,Paramètres!$A$1:$I$89,3,0)*VLOOKUP('Données projet'!$B$9,Paramètres!$A$1:$I$89,5,0)</f>
        <v>-2.0838797354372215E-13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247.43119043285299</v>
      </c>
      <c r="T103" s="62">
        <f t="shared" si="88"/>
        <v>259.17173720302333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2.2737367544323206E-13</v>
      </c>
      <c r="AJ103" s="14">
        <f>AI103*VLOOKUP('Données projet'!$B$10,Paramètres!$A$1:$I$89,3,0)*VLOOKUP('Données projet'!$B$10,Paramètres!$A$1:$I$89,5,0)</f>
        <v>2.0572770154103635E-13</v>
      </c>
      <c r="AK103" s="14">
        <f t="shared" si="89"/>
        <v>2.8416956338469711E-12</v>
      </c>
      <c r="AL103" s="22">
        <f t="shared" si="58"/>
        <v>5.3075956424674458E-12</v>
      </c>
      <c r="AM103" s="62">
        <f t="shared" si="59"/>
        <v>293.3333333333386</v>
      </c>
      <c r="AN103" s="62">
        <f ca="1">AVERAGE(OFFSET($AM$3,0,0,'Données projet'!$E$10+1,1))-AVERAGE(OFFSET($H$3,0,0,'Données projet'!$E$10+1,1))</f>
        <v>390.31064709452596</v>
      </c>
      <c r="AO103" s="62">
        <f t="shared" si="90"/>
        <v>550.3694123334991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-5.6843418860808015E-14</v>
      </c>
      <c r="BE103" s="14">
        <f>BD103*VLOOKUP('Données projet'!$B$11,Paramètres!$A$1:$I$89,3,0)*VLOOKUP('Données projet'!$B$11,Paramètres!$A$1:$I$89,5,0)</f>
        <v>-4.9658410716801891E-14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247.50494436936356</v>
      </c>
      <c r="BJ103" s="62">
        <f t="shared" si="92"/>
        <v>364.23031909369558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-2.8421709430404007E-13</v>
      </c>
      <c r="O104" s="14">
        <f>N104*VLOOKUP('Données projet'!$B$9,Paramètres!$A$1:$I$89,3,0)*VLOOKUP('Données projet'!$B$9,Paramètres!$A$1:$I$89,5,0)</f>
        <v>-2.0838797354372215E-13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247.43119043285299</v>
      </c>
      <c r="T104" s="62">
        <f t="shared" si="88"/>
        <v>259.17173720302333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>
        <f>AI104*VLOOKUP('Données projet'!$B$10,Paramètres!$A$1:$I$89,3,0)*VLOOKUP('Données projet'!$B$10,Paramètres!$A$1:$I$89,5,0)</f>
        <v>2.0572770154103635E-13</v>
      </c>
      <c r="AK104" s="14">
        <f t="shared" si="89"/>
        <v>2.8416956338469711E-12</v>
      </c>
      <c r="AL104" s="22">
        <f t="shared" si="58"/>
        <v>5.3075956424674458E-12</v>
      </c>
      <c r="AM104" s="62">
        <f t="shared" si="59"/>
        <v>293.3333333333386</v>
      </c>
      <c r="AN104" s="62">
        <f ca="1">AVERAGE(OFFSET($AM$3,0,0,'Données projet'!$E$10+1,1))-AVERAGE(OFFSET($H$3,0,0,'Données projet'!$E$10+1,1))</f>
        <v>390.31064709452596</v>
      </c>
      <c r="AO104" s="62">
        <f t="shared" si="90"/>
        <v>550.3694123334991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-5.6843418860808015E-14</v>
      </c>
      <c r="BE104" s="14">
        <f>BD104*VLOOKUP('Données projet'!$B$11,Paramètres!$A$1:$I$89,3,0)*VLOOKUP('Données projet'!$B$11,Paramètres!$A$1:$I$89,5,0)</f>
        <v>-4.9658410716801891E-14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247.50494436936356</v>
      </c>
      <c r="BJ104" s="62">
        <f t="shared" si="92"/>
        <v>364.23031909369558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-2.8421709430404007E-13</v>
      </c>
      <c r="O105" s="14">
        <f>N105*VLOOKUP('Données projet'!$B$9,Paramètres!$A$1:$I$89,3,0)*VLOOKUP('Données projet'!$B$9,Paramètres!$A$1:$I$89,5,0)</f>
        <v>-2.0838797354372215E-13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247.43119043285299</v>
      </c>
      <c r="T105" s="62">
        <f t="shared" si="88"/>
        <v>259.17173720302333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>
        <f>AI105*VLOOKUP('Données projet'!$B$10,Paramètres!$A$1:$I$89,3,0)*VLOOKUP('Données projet'!$B$10,Paramètres!$A$1:$I$89,5,0)</f>
        <v>2.0572770154103635E-13</v>
      </c>
      <c r="AK105" s="14">
        <f t="shared" si="89"/>
        <v>2.8416956338469711E-12</v>
      </c>
      <c r="AL105" s="22">
        <f t="shared" si="58"/>
        <v>5.3075956424674458E-12</v>
      </c>
      <c r="AM105" s="62">
        <f t="shared" si="59"/>
        <v>293.3333333333386</v>
      </c>
      <c r="AN105" s="62">
        <f ca="1">AVERAGE(OFFSET($AM$3,0,0,'Données projet'!$E$10+1,1))-AVERAGE(OFFSET($H$3,0,0,'Données projet'!$E$10+1,1))</f>
        <v>390.31064709452596</v>
      </c>
      <c r="AO105" s="62">
        <f t="shared" si="90"/>
        <v>550.3694123334991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-5.6843418860808015E-14</v>
      </c>
      <c r="BE105" s="14">
        <f>BD105*VLOOKUP('Données projet'!$B$11,Paramètres!$A$1:$I$89,3,0)*VLOOKUP('Données projet'!$B$11,Paramètres!$A$1:$I$89,5,0)</f>
        <v>-4.9658410716801891E-14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247.50494436936356</v>
      </c>
      <c r="BJ105" s="62">
        <f t="shared" si="92"/>
        <v>364.23031909369558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-2.8421709430404007E-13</v>
      </c>
      <c r="O106" s="14">
        <f>N106*VLOOKUP('Données projet'!$B$9,Paramètres!$A$1:$I$89,3,0)*VLOOKUP('Données projet'!$B$9,Paramètres!$A$1:$I$89,5,0)</f>
        <v>-2.0838797354372215E-13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247.43119043285299</v>
      </c>
      <c r="T106" s="62">
        <f t="shared" si="88"/>
        <v>259.17173720302333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>
        <f>AI106*VLOOKUP('Données projet'!$B$10,Paramètres!$A$1:$I$89,3,0)*VLOOKUP('Données projet'!$B$10,Paramètres!$A$1:$I$89,5,0)</f>
        <v>2.0572770154103635E-13</v>
      </c>
      <c r="AK106" s="14">
        <f t="shared" si="89"/>
        <v>2.8416956338469711E-12</v>
      </c>
      <c r="AL106" s="22">
        <f t="shared" si="58"/>
        <v>5.3075956424674458E-12</v>
      </c>
      <c r="AM106" s="62">
        <f t="shared" si="59"/>
        <v>293.3333333333386</v>
      </c>
      <c r="AN106" s="62">
        <f ca="1">AVERAGE(OFFSET($AM$3,0,0,'Données projet'!$E$10+1,1))-AVERAGE(OFFSET($H$3,0,0,'Données projet'!$E$10+1,1))</f>
        <v>390.31064709452596</v>
      </c>
      <c r="AO106" s="62">
        <f t="shared" si="90"/>
        <v>550.3694123334991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-5.6843418860808015E-14</v>
      </c>
      <c r="BE106" s="14">
        <f>BD106*VLOOKUP('Données projet'!$B$11,Paramètres!$A$1:$I$89,3,0)*VLOOKUP('Données projet'!$B$11,Paramètres!$A$1:$I$89,5,0)</f>
        <v>-4.9658410716801891E-14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247.50494436936356</v>
      </c>
      <c r="BJ106" s="62">
        <f t="shared" si="92"/>
        <v>364.23031909369558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-2.8421709430404007E-13</v>
      </c>
      <c r="O107" s="14">
        <f>N107*VLOOKUP('Données projet'!$B$9,Paramètres!$A$1:$I$89,3,0)*VLOOKUP('Données projet'!$B$9,Paramètres!$A$1:$I$89,5,0)</f>
        <v>-2.0838797354372215E-13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247.43119043285299</v>
      </c>
      <c r="T107" s="62">
        <f t="shared" si="88"/>
        <v>259.17173720302333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>
        <f>AI107*VLOOKUP('Données projet'!$B$10,Paramètres!$A$1:$I$89,3,0)*VLOOKUP('Données projet'!$B$10,Paramètres!$A$1:$I$89,5,0)</f>
        <v>2.0572770154103635E-13</v>
      </c>
      <c r="AK107" s="14">
        <f t="shared" si="89"/>
        <v>2.8416956338469711E-12</v>
      </c>
      <c r="AL107" s="22">
        <f t="shared" si="58"/>
        <v>5.3075956424674458E-12</v>
      </c>
      <c r="AM107" s="62">
        <f t="shared" si="59"/>
        <v>293.3333333333386</v>
      </c>
      <c r="AN107" s="62">
        <f ca="1">AVERAGE(OFFSET($AM$3,0,0,'Données projet'!$E$10+1,1))-AVERAGE(OFFSET($H$3,0,0,'Données projet'!$E$10+1,1))</f>
        <v>390.31064709452596</v>
      </c>
      <c r="AO107" s="62">
        <f t="shared" si="90"/>
        <v>550.3694123334991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-5.6843418860808015E-14</v>
      </c>
      <c r="BE107" s="14">
        <f>BD107*VLOOKUP('Données projet'!$B$11,Paramètres!$A$1:$I$89,3,0)*VLOOKUP('Données projet'!$B$11,Paramètres!$A$1:$I$89,5,0)</f>
        <v>-4.9658410716801891E-14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247.50494436936356</v>
      </c>
      <c r="BJ107" s="62">
        <f t="shared" si="92"/>
        <v>364.23031909369558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-2.8421709430404007E-13</v>
      </c>
      <c r="O108" s="14">
        <f>N108*VLOOKUP('Données projet'!$B$9,Paramètres!$A$1:$I$89,3,0)*VLOOKUP('Données projet'!$B$9,Paramètres!$A$1:$I$89,5,0)</f>
        <v>-2.0838797354372215E-13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247.43119043285299</v>
      </c>
      <c r="T108" s="62">
        <f t="shared" si="88"/>
        <v>259.17173720302333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>
        <f>AI108*VLOOKUP('Données projet'!$B$10,Paramètres!$A$1:$I$89,3,0)*VLOOKUP('Données projet'!$B$10,Paramètres!$A$1:$I$89,5,0)</f>
        <v>2.0572770154103635E-13</v>
      </c>
      <c r="AK108" s="14">
        <f t="shared" si="89"/>
        <v>2.8416956338469711E-12</v>
      </c>
      <c r="AL108" s="22">
        <f t="shared" si="58"/>
        <v>5.3075956424674458E-12</v>
      </c>
      <c r="AM108" s="62">
        <f t="shared" si="59"/>
        <v>293.3333333333386</v>
      </c>
      <c r="AN108" s="62">
        <f ca="1">AVERAGE(OFFSET($AM$3,0,0,'Données projet'!$E$10+1,1))-AVERAGE(OFFSET($H$3,0,0,'Données projet'!$E$10+1,1))</f>
        <v>390.31064709452596</v>
      </c>
      <c r="AO108" s="62">
        <f t="shared" si="90"/>
        <v>550.3694123334991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-5.6843418860808015E-14</v>
      </c>
      <c r="BE108" s="14">
        <f>BD108*VLOOKUP('Données projet'!$B$11,Paramètres!$A$1:$I$89,3,0)*VLOOKUP('Données projet'!$B$11,Paramètres!$A$1:$I$89,5,0)</f>
        <v>-4.9658410716801891E-14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247.50494436936356</v>
      </c>
      <c r="BJ108" s="62">
        <f t="shared" si="92"/>
        <v>364.23031909369558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-2.8421709430404007E-13</v>
      </c>
      <c r="O109" s="14">
        <f>N109*VLOOKUP('Données projet'!$B$9,Paramètres!$A$1:$I$89,3,0)*VLOOKUP('Données projet'!$B$9,Paramètres!$A$1:$I$89,5,0)</f>
        <v>-2.0838797354372215E-13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247.43119043285299</v>
      </c>
      <c r="T109" s="62">
        <f t="shared" si="88"/>
        <v>259.17173720302333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>
        <f>AI109*VLOOKUP('Données projet'!$B$10,Paramètres!$A$1:$I$89,3,0)*VLOOKUP('Données projet'!$B$10,Paramètres!$A$1:$I$89,5,0)</f>
        <v>2.0572770154103635E-13</v>
      </c>
      <c r="AK109" s="14">
        <f t="shared" si="89"/>
        <v>2.8416956338469711E-12</v>
      </c>
      <c r="AL109" s="22">
        <f t="shared" si="58"/>
        <v>5.3075956424674458E-12</v>
      </c>
      <c r="AM109" s="62">
        <f t="shared" si="59"/>
        <v>293.3333333333386</v>
      </c>
      <c r="AN109" s="62">
        <f ca="1">AVERAGE(OFFSET($AM$3,0,0,'Données projet'!$E$10+1,1))-AVERAGE(OFFSET($H$3,0,0,'Données projet'!$E$10+1,1))</f>
        <v>390.31064709452596</v>
      </c>
      <c r="AO109" s="62">
        <f t="shared" si="90"/>
        <v>550.3694123334991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-5.6843418860808015E-14</v>
      </c>
      <c r="BE109" s="14">
        <f>BD109*VLOOKUP('Données projet'!$B$11,Paramètres!$A$1:$I$89,3,0)*VLOOKUP('Données projet'!$B$11,Paramètres!$A$1:$I$89,5,0)</f>
        <v>-4.9658410716801891E-14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247.50494436936356</v>
      </c>
      <c r="BJ109" s="62">
        <f t="shared" si="92"/>
        <v>364.23031909369558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-2.8421709430404007E-13</v>
      </c>
      <c r="O110" s="14">
        <f>N110*VLOOKUP('Données projet'!$B$9,Paramètres!$A$1:$I$89,3,0)*VLOOKUP('Données projet'!$B$9,Paramètres!$A$1:$I$89,5,0)</f>
        <v>-2.0838797354372215E-13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247.43119043285299</v>
      </c>
      <c r="T110" s="62">
        <f t="shared" si="88"/>
        <v>259.17173720302333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>
        <f>AI110*VLOOKUP('Données projet'!$B$10,Paramètres!$A$1:$I$89,3,0)*VLOOKUP('Données projet'!$B$10,Paramètres!$A$1:$I$89,5,0)</f>
        <v>2.0572770154103635E-13</v>
      </c>
      <c r="AK110" s="14">
        <f t="shared" si="89"/>
        <v>2.8416956338469711E-12</v>
      </c>
      <c r="AL110" s="22">
        <f t="shared" si="58"/>
        <v>5.3075956424674458E-12</v>
      </c>
      <c r="AM110" s="62">
        <f t="shared" si="59"/>
        <v>293.3333333333386</v>
      </c>
      <c r="AN110" s="62">
        <f ca="1">AVERAGE(OFFSET($AM$3,0,0,'Données projet'!$E$10+1,1))-AVERAGE(OFFSET($H$3,0,0,'Données projet'!$E$10+1,1))</f>
        <v>390.31064709452596</v>
      </c>
      <c r="AO110" s="62">
        <f t="shared" si="90"/>
        <v>550.3694123334991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-5.6843418860808015E-14</v>
      </c>
      <c r="BE110" s="14">
        <f>BD110*VLOOKUP('Données projet'!$B$11,Paramètres!$A$1:$I$89,3,0)*VLOOKUP('Données projet'!$B$11,Paramètres!$A$1:$I$89,5,0)</f>
        <v>-4.9658410716801891E-14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247.50494436936356</v>
      </c>
      <c r="BJ110" s="62">
        <f t="shared" si="92"/>
        <v>364.23031909369558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-2.8421709430404007E-13</v>
      </c>
      <c r="O111" s="14">
        <f>N111*VLOOKUP('Données projet'!$B$9,Paramètres!$A$1:$I$89,3,0)*VLOOKUP('Données projet'!$B$9,Paramètres!$A$1:$I$89,5,0)</f>
        <v>-2.0838797354372215E-13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247.43119043285299</v>
      </c>
      <c r="T111" s="62">
        <f t="shared" si="88"/>
        <v>259.17173720302333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>
        <f>AI111*VLOOKUP('Données projet'!$B$10,Paramètres!$A$1:$I$89,3,0)*VLOOKUP('Données projet'!$B$10,Paramètres!$A$1:$I$89,5,0)</f>
        <v>2.0572770154103635E-13</v>
      </c>
      <c r="AK111" s="14">
        <f t="shared" si="89"/>
        <v>2.8416956338469711E-12</v>
      </c>
      <c r="AL111" s="22">
        <f t="shared" si="58"/>
        <v>5.3075956424674458E-12</v>
      </c>
      <c r="AM111" s="62">
        <f t="shared" si="59"/>
        <v>293.3333333333386</v>
      </c>
      <c r="AN111" s="62">
        <f ca="1">AVERAGE(OFFSET($AM$3,0,0,'Données projet'!$E$10+1,1))-AVERAGE(OFFSET($H$3,0,0,'Données projet'!$E$10+1,1))</f>
        <v>390.31064709452596</v>
      </c>
      <c r="AO111" s="62">
        <f t="shared" si="90"/>
        <v>550.3694123334991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-5.6843418860808015E-14</v>
      </c>
      <c r="BE111" s="14">
        <f>BD111*VLOOKUP('Données projet'!$B$11,Paramètres!$A$1:$I$89,3,0)*VLOOKUP('Données projet'!$B$11,Paramètres!$A$1:$I$89,5,0)</f>
        <v>-4.9658410716801891E-14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247.50494436936356</v>
      </c>
      <c r="BJ111" s="62">
        <f t="shared" si="92"/>
        <v>364.23031909369558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-2.8421709430404007E-13</v>
      </c>
      <c r="O112" s="14">
        <f>N112*VLOOKUP('Données projet'!$B$9,Paramètres!$A$1:$I$89,3,0)*VLOOKUP('Données projet'!$B$9,Paramètres!$A$1:$I$89,5,0)</f>
        <v>-2.0838797354372215E-13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247.43119043285299</v>
      </c>
      <c r="T112" s="62">
        <f t="shared" si="88"/>
        <v>259.17173720302333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>
        <f>AI112*VLOOKUP('Données projet'!$B$10,Paramètres!$A$1:$I$89,3,0)*VLOOKUP('Données projet'!$B$10,Paramètres!$A$1:$I$89,5,0)</f>
        <v>2.0572770154103635E-13</v>
      </c>
      <c r="AK112" s="14">
        <f t="shared" si="89"/>
        <v>2.8416956338469711E-12</v>
      </c>
      <c r="AL112" s="22">
        <f t="shared" si="58"/>
        <v>5.3075956424674458E-12</v>
      </c>
      <c r="AM112" s="62">
        <f t="shared" si="59"/>
        <v>293.3333333333386</v>
      </c>
      <c r="AN112" s="62">
        <f ca="1">AVERAGE(OFFSET($AM$3,0,0,'Données projet'!$E$10+1,1))-AVERAGE(OFFSET($H$3,0,0,'Données projet'!$E$10+1,1))</f>
        <v>390.31064709452596</v>
      </c>
      <c r="AO112" s="62">
        <f t="shared" si="90"/>
        <v>550.3694123334991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-5.6843418860808015E-14</v>
      </c>
      <c r="BE112" s="14">
        <f>BD112*VLOOKUP('Données projet'!$B$11,Paramètres!$A$1:$I$89,3,0)*VLOOKUP('Données projet'!$B$11,Paramètres!$A$1:$I$89,5,0)</f>
        <v>-4.9658410716801891E-14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247.50494436936356</v>
      </c>
      <c r="BJ112" s="62">
        <f t="shared" si="92"/>
        <v>364.23031909369558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-2.8421709430404007E-13</v>
      </c>
      <c r="O113" s="14">
        <f>N113*VLOOKUP('Données projet'!$B$9,Paramètres!$A$1:$I$89,3,0)*VLOOKUP('Données projet'!$B$9,Paramètres!$A$1:$I$89,5,0)</f>
        <v>-2.0838797354372215E-13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247.43119043285299</v>
      </c>
      <c r="T113" s="62">
        <f t="shared" si="88"/>
        <v>259.17173720302333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>
        <f>AI113*VLOOKUP('Données projet'!$B$10,Paramètres!$A$1:$I$89,3,0)*VLOOKUP('Données projet'!$B$10,Paramètres!$A$1:$I$89,5,0)</f>
        <v>2.0572770154103635E-13</v>
      </c>
      <c r="AK113" s="14">
        <f t="shared" si="89"/>
        <v>2.8416956338469711E-12</v>
      </c>
      <c r="AL113" s="22">
        <f t="shared" si="58"/>
        <v>5.3075956424674458E-12</v>
      </c>
      <c r="AM113" s="62">
        <f t="shared" si="59"/>
        <v>293.3333333333386</v>
      </c>
      <c r="AN113" s="62">
        <f ca="1">AVERAGE(OFFSET($AM$3,0,0,'Données projet'!$E$10+1,1))-AVERAGE(OFFSET($H$3,0,0,'Données projet'!$E$10+1,1))</f>
        <v>390.31064709452596</v>
      </c>
      <c r="AO113" s="62">
        <f t="shared" si="90"/>
        <v>550.3694123334991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-5.6843418860808015E-14</v>
      </c>
      <c r="BE113" s="14">
        <f>BD113*VLOOKUP('Données projet'!$B$11,Paramètres!$A$1:$I$89,3,0)*VLOOKUP('Données projet'!$B$11,Paramètres!$A$1:$I$89,5,0)</f>
        <v>-4.9658410716801891E-14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247.50494436936356</v>
      </c>
      <c r="BJ113" s="62">
        <f t="shared" si="92"/>
        <v>364.23031909369558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-2.8421709430404007E-13</v>
      </c>
      <c r="O114" s="14">
        <f>N114*VLOOKUP('Données projet'!$B$9,Paramètres!$A$1:$I$89,3,0)*VLOOKUP('Données projet'!$B$9,Paramètres!$A$1:$I$89,5,0)</f>
        <v>-2.0838797354372215E-13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247.43119043285299</v>
      </c>
      <c r="T114" s="62">
        <f t="shared" si="88"/>
        <v>259.17173720302333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>
        <f>AI114*VLOOKUP('Données projet'!$B$10,Paramètres!$A$1:$I$89,3,0)*VLOOKUP('Données projet'!$B$10,Paramètres!$A$1:$I$89,5,0)</f>
        <v>2.0572770154103635E-13</v>
      </c>
      <c r="AK114" s="14">
        <f t="shared" si="89"/>
        <v>2.8416956338469711E-12</v>
      </c>
      <c r="AL114" s="22">
        <f t="shared" si="58"/>
        <v>5.3075956424674458E-12</v>
      </c>
      <c r="AM114" s="62">
        <f t="shared" si="59"/>
        <v>293.3333333333386</v>
      </c>
      <c r="AN114" s="62">
        <f ca="1">AVERAGE(OFFSET($AM$3,0,0,'Données projet'!$E$10+1,1))-AVERAGE(OFFSET($H$3,0,0,'Données projet'!$E$10+1,1))</f>
        <v>390.31064709452596</v>
      </c>
      <c r="AO114" s="62">
        <f t="shared" si="90"/>
        <v>550.3694123334991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-5.6843418860808015E-14</v>
      </c>
      <c r="BE114" s="14">
        <f>BD114*VLOOKUP('Données projet'!$B$11,Paramètres!$A$1:$I$89,3,0)*VLOOKUP('Données projet'!$B$11,Paramètres!$A$1:$I$89,5,0)</f>
        <v>-4.9658410716801891E-14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247.50494436936356</v>
      </c>
      <c r="BJ114" s="62">
        <f t="shared" si="92"/>
        <v>364.23031909369558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-2.8421709430404007E-13</v>
      </c>
      <c r="O115" s="14">
        <f>N115*VLOOKUP('Données projet'!$B$9,Paramètres!$A$1:$I$89,3,0)*VLOOKUP('Données projet'!$B$9,Paramètres!$A$1:$I$89,5,0)</f>
        <v>-2.0838797354372215E-13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247.43119043285299</v>
      </c>
      <c r="T115" s="62">
        <f t="shared" si="88"/>
        <v>259.17173720302333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>
        <f>AI115*VLOOKUP('Données projet'!$B$10,Paramètres!$A$1:$I$89,3,0)*VLOOKUP('Données projet'!$B$10,Paramètres!$A$1:$I$89,5,0)</f>
        <v>2.0572770154103635E-13</v>
      </c>
      <c r="AK115" s="14">
        <f t="shared" si="89"/>
        <v>2.8416956338469711E-12</v>
      </c>
      <c r="AL115" s="22">
        <f t="shared" si="58"/>
        <v>5.3075956424674458E-12</v>
      </c>
      <c r="AM115" s="62">
        <f t="shared" si="59"/>
        <v>293.3333333333386</v>
      </c>
      <c r="AN115" s="62">
        <f ca="1">AVERAGE(OFFSET($AM$3,0,0,'Données projet'!$E$10+1,1))-AVERAGE(OFFSET($H$3,0,0,'Données projet'!$E$10+1,1))</f>
        <v>390.31064709452596</v>
      </c>
      <c r="AO115" s="62">
        <f t="shared" si="90"/>
        <v>550.3694123334991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-5.6843418860808015E-14</v>
      </c>
      <c r="BE115" s="14">
        <f>BD115*VLOOKUP('Données projet'!$B$11,Paramètres!$A$1:$I$89,3,0)*VLOOKUP('Données projet'!$B$11,Paramètres!$A$1:$I$89,5,0)</f>
        <v>-4.9658410716801891E-14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247.50494436936356</v>
      </c>
      <c r="BJ115" s="62">
        <f t="shared" si="92"/>
        <v>364.23031909369558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-2.8421709430404007E-13</v>
      </c>
      <c r="O116" s="14">
        <f>N116*VLOOKUP('Données projet'!$B$9,Paramètres!$A$1:$I$89,3,0)*VLOOKUP('Données projet'!$B$9,Paramètres!$A$1:$I$89,5,0)</f>
        <v>-2.0838797354372215E-13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247.43119043285299</v>
      </c>
      <c r="T116" s="62">
        <f t="shared" si="88"/>
        <v>259.17173720302333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>
        <f>AI116*VLOOKUP('Données projet'!$B$10,Paramètres!$A$1:$I$89,3,0)*VLOOKUP('Données projet'!$B$10,Paramètres!$A$1:$I$89,5,0)</f>
        <v>2.0572770154103635E-13</v>
      </c>
      <c r="AK116" s="14">
        <f t="shared" si="89"/>
        <v>2.8416956338469711E-12</v>
      </c>
      <c r="AL116" s="22">
        <f t="shared" si="58"/>
        <v>5.3075956424674458E-12</v>
      </c>
      <c r="AM116" s="62">
        <f t="shared" si="59"/>
        <v>293.3333333333386</v>
      </c>
      <c r="AN116" s="62">
        <f ca="1">AVERAGE(OFFSET($AM$3,0,0,'Données projet'!$E$10+1,1))-AVERAGE(OFFSET($H$3,0,0,'Données projet'!$E$10+1,1))</f>
        <v>390.31064709452596</v>
      </c>
      <c r="AO116" s="62">
        <f t="shared" si="90"/>
        <v>550.3694123334991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-5.6843418860808015E-14</v>
      </c>
      <c r="BE116" s="14">
        <f>BD116*VLOOKUP('Données projet'!$B$11,Paramètres!$A$1:$I$89,3,0)*VLOOKUP('Données projet'!$B$11,Paramètres!$A$1:$I$89,5,0)</f>
        <v>-4.9658410716801891E-14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247.50494436936356</v>
      </c>
      <c r="BJ116" s="62">
        <f t="shared" si="92"/>
        <v>364.23031909369558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-2.8421709430404007E-13</v>
      </c>
      <c r="O117" s="14">
        <f>N117*VLOOKUP('Données projet'!$B$9,Paramètres!$A$1:$I$89,3,0)*VLOOKUP('Données projet'!$B$9,Paramètres!$A$1:$I$89,5,0)</f>
        <v>-2.0838797354372215E-13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247.43119043285299</v>
      </c>
      <c r="T117" s="62">
        <f t="shared" si="88"/>
        <v>259.17173720302333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>
        <f>AI117*VLOOKUP('Données projet'!$B$10,Paramètres!$A$1:$I$89,3,0)*VLOOKUP('Données projet'!$B$10,Paramètres!$A$1:$I$89,5,0)</f>
        <v>2.0572770154103635E-13</v>
      </c>
      <c r="AK117" s="14">
        <f t="shared" si="89"/>
        <v>2.8416956338469711E-12</v>
      </c>
      <c r="AL117" s="22">
        <f t="shared" si="58"/>
        <v>5.3075956424674458E-12</v>
      </c>
      <c r="AM117" s="62">
        <f t="shared" si="59"/>
        <v>293.3333333333386</v>
      </c>
      <c r="AN117" s="62">
        <f ca="1">AVERAGE(OFFSET($AM$3,0,0,'Données projet'!$E$10+1,1))-AVERAGE(OFFSET($H$3,0,0,'Données projet'!$E$10+1,1))</f>
        <v>390.31064709452596</v>
      </c>
      <c r="AO117" s="62">
        <f t="shared" si="90"/>
        <v>550.3694123334991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-5.6843418860808015E-14</v>
      </c>
      <c r="BE117" s="14">
        <f>BD117*VLOOKUP('Données projet'!$B$11,Paramètres!$A$1:$I$89,3,0)*VLOOKUP('Données projet'!$B$11,Paramètres!$A$1:$I$89,5,0)</f>
        <v>-4.9658410716801891E-14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247.50494436936356</v>
      </c>
      <c r="BJ117" s="62">
        <f t="shared" si="92"/>
        <v>364.23031909369558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-2.8421709430404007E-13</v>
      </c>
      <c r="O118" s="14">
        <f>N118*VLOOKUP('Données projet'!$B$9,Paramètres!$A$1:$I$89,3,0)*VLOOKUP('Données projet'!$B$9,Paramètres!$A$1:$I$89,5,0)</f>
        <v>-2.0838797354372215E-13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247.43119043285299</v>
      </c>
      <c r="T118" s="62">
        <f t="shared" si="88"/>
        <v>259.17173720302333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>
        <f>AI118*VLOOKUP('Données projet'!$B$10,Paramètres!$A$1:$I$89,3,0)*VLOOKUP('Données projet'!$B$10,Paramètres!$A$1:$I$89,5,0)</f>
        <v>2.0572770154103635E-13</v>
      </c>
      <c r="AK118" s="14">
        <f t="shared" si="89"/>
        <v>2.8416956338469711E-12</v>
      </c>
      <c r="AL118" s="22">
        <f t="shared" si="58"/>
        <v>5.3075956424674458E-12</v>
      </c>
      <c r="AM118" s="62">
        <f t="shared" si="59"/>
        <v>293.3333333333386</v>
      </c>
      <c r="AN118" s="62">
        <f ca="1">AVERAGE(OFFSET($AM$3,0,0,'Données projet'!$E$10+1,1))-AVERAGE(OFFSET($H$3,0,0,'Données projet'!$E$10+1,1))</f>
        <v>390.31064709452596</v>
      </c>
      <c r="AO118" s="62">
        <f t="shared" si="90"/>
        <v>550.3694123334991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-5.6843418860808015E-14</v>
      </c>
      <c r="BE118" s="14">
        <f>BD118*VLOOKUP('Données projet'!$B$11,Paramètres!$A$1:$I$89,3,0)*VLOOKUP('Données projet'!$B$11,Paramètres!$A$1:$I$89,5,0)</f>
        <v>-4.9658410716801891E-14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247.50494436936356</v>
      </c>
      <c r="BJ118" s="62">
        <f t="shared" si="92"/>
        <v>364.23031909369558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-2.8421709430404007E-13</v>
      </c>
      <c r="O119" s="14">
        <f>N119*VLOOKUP('Données projet'!$B$9,Paramètres!$A$1:$I$89,3,0)*VLOOKUP('Données projet'!$B$9,Paramètres!$A$1:$I$89,5,0)</f>
        <v>-2.0838797354372215E-13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247.43119043285299</v>
      </c>
      <c r="T119" s="62">
        <f t="shared" si="88"/>
        <v>259.17173720302333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>
        <f>AI119*VLOOKUP('Données projet'!$B$10,Paramètres!$A$1:$I$89,3,0)*VLOOKUP('Données projet'!$B$10,Paramètres!$A$1:$I$89,5,0)</f>
        <v>2.0572770154103635E-13</v>
      </c>
      <c r="AK119" s="14">
        <f t="shared" si="89"/>
        <v>2.8416956338469711E-12</v>
      </c>
      <c r="AL119" s="22">
        <f t="shared" si="58"/>
        <v>5.3075956424674458E-12</v>
      </c>
      <c r="AM119" s="62">
        <f t="shared" si="59"/>
        <v>293.3333333333386</v>
      </c>
      <c r="AN119" s="62">
        <f ca="1">AVERAGE(OFFSET($AM$3,0,0,'Données projet'!$E$10+1,1))-AVERAGE(OFFSET($H$3,0,0,'Données projet'!$E$10+1,1))</f>
        <v>390.31064709452596</v>
      </c>
      <c r="AO119" s="62">
        <f t="shared" si="90"/>
        <v>550.3694123334991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-4.9658410716801891E-14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247.50494436936356</v>
      </c>
      <c r="BJ119" s="62">
        <f t="shared" si="92"/>
        <v>364.23031909369558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-2.8421709430404007E-13</v>
      </c>
      <c r="O120" s="14">
        <f>N120*VLOOKUP('Données projet'!$B$9,Paramètres!$A$1:$I$89,3,0)*VLOOKUP('Données projet'!$B$9,Paramètres!$A$1:$I$89,5,0)</f>
        <v>-2.0838797354372215E-13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247.43119043285299</v>
      </c>
      <c r="T120" s="62">
        <f t="shared" si="88"/>
        <v>259.17173720302333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>
        <f>AI120*VLOOKUP('Données projet'!$B$10,Paramètres!$A$1:$I$89,3,0)*VLOOKUP('Données projet'!$B$10,Paramètres!$A$1:$I$89,5,0)</f>
        <v>2.0572770154103635E-13</v>
      </c>
      <c r="AK120" s="14">
        <f t="shared" si="89"/>
        <v>2.8416956338469711E-12</v>
      </c>
      <c r="AL120" s="22">
        <f t="shared" si="58"/>
        <v>5.3075956424674458E-12</v>
      </c>
      <c r="AM120" s="62">
        <f t="shared" si="59"/>
        <v>293.3333333333386</v>
      </c>
      <c r="AN120" s="62">
        <f ca="1">AVERAGE(OFFSET($AM$3,0,0,'Données projet'!$E$10+1,1))-AVERAGE(OFFSET($H$3,0,0,'Données projet'!$E$10+1,1))</f>
        <v>390.31064709452596</v>
      </c>
      <c r="AO120" s="62">
        <f t="shared" si="90"/>
        <v>550.3694123334991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-4.9658410716801891E-14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247.50494436936356</v>
      </c>
      <c r="BJ120" s="62">
        <f t="shared" si="92"/>
        <v>364.23031909369558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-2.8421709430404007E-13</v>
      </c>
      <c r="O121" s="14">
        <f>N121*VLOOKUP('Données projet'!$B$9,Paramètres!$A$1:$I$89,3,0)*VLOOKUP('Données projet'!$B$9,Paramètres!$A$1:$I$89,5,0)</f>
        <v>-2.0838797354372215E-13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247.43119043285299</v>
      </c>
      <c r="T121" s="62">
        <f t="shared" si="88"/>
        <v>259.17173720302333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>
        <f>AI121*VLOOKUP('Données projet'!$B$10,Paramètres!$A$1:$I$89,3,0)*VLOOKUP('Données projet'!$B$10,Paramètres!$A$1:$I$89,5,0)</f>
        <v>2.0572770154103635E-13</v>
      </c>
      <c r="AK121" s="14">
        <f t="shared" si="89"/>
        <v>2.8416956338469711E-12</v>
      </c>
      <c r="AL121" s="22">
        <f t="shared" si="58"/>
        <v>5.3075956424674458E-12</v>
      </c>
      <c r="AM121" s="62">
        <f t="shared" si="59"/>
        <v>293.3333333333386</v>
      </c>
      <c r="AN121" s="62">
        <f ca="1">AVERAGE(OFFSET($AM$3,0,0,'Données projet'!$E$10+1,1))-AVERAGE(OFFSET($H$3,0,0,'Données projet'!$E$10+1,1))</f>
        <v>390.31064709452596</v>
      </c>
      <c r="AO121" s="62">
        <f t="shared" si="90"/>
        <v>550.3694123334991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-4.9658410716801891E-14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247.50494436936356</v>
      </c>
      <c r="BJ121" s="62">
        <f t="shared" si="92"/>
        <v>364.23031909369558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-2.8421709430404007E-13</v>
      </c>
      <c r="O122" s="14">
        <f>N122*VLOOKUP('Données projet'!$B$9,Paramètres!$A$1:$I$89,3,0)*VLOOKUP('Données projet'!$B$9,Paramètres!$A$1:$I$89,5,0)</f>
        <v>-2.0838797354372215E-13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247.43119043285299</v>
      </c>
      <c r="T122" s="62">
        <f t="shared" si="88"/>
        <v>259.17173720302333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>
        <f>AI122*VLOOKUP('Données projet'!$B$10,Paramètres!$A$1:$I$89,3,0)*VLOOKUP('Données projet'!$B$10,Paramètres!$A$1:$I$89,5,0)</f>
        <v>2.0572770154103635E-13</v>
      </c>
      <c r="AK122" s="14">
        <f t="shared" si="89"/>
        <v>2.8416956338469711E-12</v>
      </c>
      <c r="AL122" s="22">
        <f t="shared" si="58"/>
        <v>5.3075956424674458E-12</v>
      </c>
      <c r="AM122" s="62">
        <f t="shared" si="59"/>
        <v>293.3333333333386</v>
      </c>
      <c r="AN122" s="62">
        <f ca="1">AVERAGE(OFFSET($AM$3,0,0,'Données projet'!$E$10+1,1))-AVERAGE(OFFSET($H$3,0,0,'Données projet'!$E$10+1,1))</f>
        <v>390.31064709452596</v>
      </c>
      <c r="AO122" s="62">
        <f t="shared" si="90"/>
        <v>550.3694123334991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-4.9658410716801891E-14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247.50494436936356</v>
      </c>
      <c r="BJ122" s="62">
        <f t="shared" si="92"/>
        <v>364.23031909369558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-2.8421709430404007E-13</v>
      </c>
      <c r="O123" s="14">
        <f>N123*VLOOKUP('Données projet'!$B$9,Paramètres!$A$1:$I$89,3,0)*VLOOKUP('Données projet'!$B$9,Paramètres!$A$1:$I$89,5,0)</f>
        <v>-2.0838797354372215E-13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247.43119043285299</v>
      </c>
      <c r="T123" s="62">
        <f t="shared" si="88"/>
        <v>259.17173720302333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>
        <f>AI123*VLOOKUP('Données projet'!$B$10,Paramètres!$A$1:$I$89,3,0)*VLOOKUP('Données projet'!$B$10,Paramètres!$A$1:$I$89,5,0)</f>
        <v>2.0572770154103635E-13</v>
      </c>
      <c r="AK123" s="14">
        <f t="shared" si="89"/>
        <v>2.8416956338469711E-12</v>
      </c>
      <c r="AL123" s="22">
        <f t="shared" si="58"/>
        <v>5.3075956424674458E-12</v>
      </c>
      <c r="AM123" s="62">
        <f t="shared" si="59"/>
        <v>293.3333333333386</v>
      </c>
      <c r="AN123" s="62">
        <f ca="1">AVERAGE(OFFSET($AM$3,0,0,'Données projet'!$E$10+1,1))-AVERAGE(OFFSET($H$3,0,0,'Données projet'!$E$10+1,1))</f>
        <v>390.31064709452596</v>
      </c>
      <c r="AO123" s="62">
        <f t="shared" si="90"/>
        <v>550.3694123334991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-4.9658410716801891E-14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247.50494436936356</v>
      </c>
      <c r="BJ123" s="62">
        <f t="shared" si="92"/>
        <v>364.23031909369558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-2.8421709430404007E-13</v>
      </c>
      <c r="O124" s="14">
        <f>N124*VLOOKUP('Données projet'!$B$9,Paramètres!$A$1:$I$89,3,0)*VLOOKUP('Données projet'!$B$9,Paramètres!$A$1:$I$89,5,0)</f>
        <v>-2.0838797354372215E-13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247.43119043285299</v>
      </c>
      <c r="T124" s="62">
        <f t="shared" si="88"/>
        <v>259.17173720302333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>
        <f>AI124*VLOOKUP('Données projet'!$B$10,Paramètres!$A$1:$I$89,3,0)*VLOOKUP('Données projet'!$B$10,Paramètres!$A$1:$I$89,5,0)</f>
        <v>2.0572770154103635E-13</v>
      </c>
      <c r="AK124" s="14">
        <f t="shared" si="89"/>
        <v>2.8416956338469711E-12</v>
      </c>
      <c r="AL124" s="22">
        <f t="shared" si="58"/>
        <v>5.3075956424674458E-12</v>
      </c>
      <c r="AM124" s="62">
        <f t="shared" si="59"/>
        <v>293.3333333333386</v>
      </c>
      <c r="AN124" s="62">
        <f ca="1">AVERAGE(OFFSET($AM$3,0,0,'Données projet'!$E$10+1,1))-AVERAGE(OFFSET($H$3,0,0,'Données projet'!$E$10+1,1))</f>
        <v>390.31064709452596</v>
      </c>
      <c r="AO124" s="62">
        <f t="shared" si="90"/>
        <v>550.3694123334991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-4.9658410716801891E-14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247.50494436936356</v>
      </c>
      <c r="BJ124" s="62">
        <f t="shared" si="92"/>
        <v>364.23031909369558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-2.8421709430404007E-13</v>
      </c>
      <c r="O125" s="14">
        <f>N125*VLOOKUP('Données projet'!$B$9,Paramètres!$A$1:$I$89,3,0)*VLOOKUP('Données projet'!$B$9,Paramètres!$A$1:$I$89,5,0)</f>
        <v>-2.0838797354372215E-13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247.43119043285299</v>
      </c>
      <c r="T125" s="62">
        <f t="shared" si="88"/>
        <v>259.17173720302333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>
        <f>AI125*VLOOKUP('Données projet'!$B$10,Paramètres!$A$1:$I$89,3,0)*VLOOKUP('Données projet'!$B$10,Paramètres!$A$1:$I$89,5,0)</f>
        <v>2.0572770154103635E-13</v>
      </c>
      <c r="AK125" s="14">
        <f t="shared" si="89"/>
        <v>2.8416956338469711E-12</v>
      </c>
      <c r="AL125" s="22">
        <f t="shared" si="58"/>
        <v>5.3075956424674458E-12</v>
      </c>
      <c r="AM125" s="62">
        <f t="shared" si="59"/>
        <v>293.3333333333386</v>
      </c>
      <c r="AN125" s="62">
        <f ca="1">AVERAGE(OFFSET($AM$3,0,0,'Données projet'!$E$10+1,1))-AVERAGE(OFFSET($H$3,0,0,'Données projet'!$E$10+1,1))</f>
        <v>390.31064709452596</v>
      </c>
      <c r="AO125" s="62">
        <f t="shared" si="90"/>
        <v>550.3694123334991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-4.9658410716801891E-14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247.50494436936356</v>
      </c>
      <c r="BJ125" s="62">
        <f t="shared" si="92"/>
        <v>364.23031909369558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-2.8421709430404007E-13</v>
      </c>
      <c r="O126" s="14">
        <f>N126*VLOOKUP('Données projet'!$B$9,Paramètres!$A$1:$I$89,3,0)*VLOOKUP('Données projet'!$B$9,Paramètres!$A$1:$I$89,5,0)</f>
        <v>-2.0838797354372215E-13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247.43119043285299</v>
      </c>
      <c r="T126" s="62">
        <f t="shared" si="88"/>
        <v>259.17173720302333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>
        <f>AI126*VLOOKUP('Données projet'!$B$10,Paramètres!$A$1:$I$89,3,0)*VLOOKUP('Données projet'!$B$10,Paramètres!$A$1:$I$89,5,0)</f>
        <v>2.0572770154103635E-13</v>
      </c>
      <c r="AK126" s="14">
        <f t="shared" si="89"/>
        <v>2.8416956338469711E-12</v>
      </c>
      <c r="AL126" s="22">
        <f t="shared" si="58"/>
        <v>5.3075956424674458E-12</v>
      </c>
      <c r="AM126" s="62">
        <f t="shared" si="59"/>
        <v>293.3333333333386</v>
      </c>
      <c r="AN126" s="62">
        <f ca="1">AVERAGE(OFFSET($AM$3,0,0,'Données projet'!$E$10+1,1))-AVERAGE(OFFSET($H$3,0,0,'Données projet'!$E$10+1,1))</f>
        <v>390.31064709452596</v>
      </c>
      <c r="AO126" s="62">
        <f t="shared" si="90"/>
        <v>550.3694123334991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-4.9658410716801891E-14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247.50494436936356</v>
      </c>
      <c r="BJ126" s="62">
        <f t="shared" si="92"/>
        <v>364.23031909369558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-2.8421709430404007E-13</v>
      </c>
      <c r="O127" s="14">
        <f>N127*VLOOKUP('Données projet'!$B$9,Paramètres!$A$1:$I$89,3,0)*VLOOKUP('Données projet'!$B$9,Paramètres!$A$1:$I$89,5,0)</f>
        <v>-2.0838797354372215E-13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247.43119043285299</v>
      </c>
      <c r="T127" s="62">
        <f t="shared" si="88"/>
        <v>259.17173720302333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>
        <f>AI127*VLOOKUP('Données projet'!$B$10,Paramètres!$A$1:$I$89,3,0)*VLOOKUP('Données projet'!$B$10,Paramètres!$A$1:$I$89,5,0)</f>
        <v>2.0572770154103635E-13</v>
      </c>
      <c r="AK127" s="14">
        <f t="shared" si="89"/>
        <v>2.8416956338469711E-12</v>
      </c>
      <c r="AL127" s="22">
        <f t="shared" si="58"/>
        <v>5.3075956424674458E-12</v>
      </c>
      <c r="AM127" s="62">
        <f t="shared" si="59"/>
        <v>293.3333333333386</v>
      </c>
      <c r="AN127" s="62">
        <f ca="1">AVERAGE(OFFSET($AM$3,0,0,'Données projet'!$E$10+1,1))-AVERAGE(OFFSET($H$3,0,0,'Données projet'!$E$10+1,1))</f>
        <v>390.31064709452596</v>
      </c>
      <c r="AO127" s="62">
        <f t="shared" si="90"/>
        <v>550.3694123334991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-4.9658410716801891E-14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247.50494436936356</v>
      </c>
      <c r="BJ127" s="62">
        <f t="shared" si="92"/>
        <v>364.23031909369558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-2.8421709430404007E-13</v>
      </c>
      <c r="O128" s="14">
        <f>N128*VLOOKUP('Données projet'!$B$9,Paramètres!$A$1:$I$89,3,0)*VLOOKUP('Données projet'!$B$9,Paramètres!$A$1:$I$89,5,0)</f>
        <v>-2.0838797354372215E-13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247.43119043285299</v>
      </c>
      <c r="T128" s="62">
        <f t="shared" si="88"/>
        <v>259.17173720302333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>
        <f>AI128*VLOOKUP('Données projet'!$B$10,Paramètres!$A$1:$I$89,3,0)*VLOOKUP('Données projet'!$B$10,Paramètres!$A$1:$I$89,5,0)</f>
        <v>2.0572770154103635E-13</v>
      </c>
      <c r="AK128" s="14">
        <f t="shared" si="89"/>
        <v>2.8416956338469711E-12</v>
      </c>
      <c r="AL128" s="22">
        <f t="shared" si="58"/>
        <v>5.3075956424674458E-12</v>
      </c>
      <c r="AM128" s="62">
        <f t="shared" si="59"/>
        <v>293.3333333333386</v>
      </c>
      <c r="AN128" s="62">
        <f ca="1">AVERAGE(OFFSET($AM$3,0,0,'Données projet'!$E$10+1,1))-AVERAGE(OFFSET($H$3,0,0,'Données projet'!$E$10+1,1))</f>
        <v>390.31064709452596</v>
      </c>
      <c r="AO128" s="62">
        <f t="shared" si="90"/>
        <v>550.3694123334991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-4.9658410716801891E-14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247.50494436936356</v>
      </c>
      <c r="BJ128" s="62">
        <f t="shared" si="92"/>
        <v>364.23031909369558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-2.8421709430404007E-13</v>
      </c>
      <c r="O129" s="14">
        <f>N129*VLOOKUP('Données projet'!$B$9,Paramètres!$A$1:$I$89,3,0)*VLOOKUP('Données projet'!$B$9,Paramètres!$A$1:$I$89,5,0)</f>
        <v>-2.0838797354372215E-13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247.43119043285299</v>
      </c>
      <c r="T129" s="62">
        <f t="shared" si="88"/>
        <v>259.17173720302333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>
        <f>AI129*VLOOKUP('Données projet'!$B$10,Paramètres!$A$1:$I$89,3,0)*VLOOKUP('Données projet'!$B$10,Paramètres!$A$1:$I$89,5,0)</f>
        <v>2.0572770154103635E-13</v>
      </c>
      <c r="AK129" s="14">
        <f t="shared" si="89"/>
        <v>2.8416956338469711E-12</v>
      </c>
      <c r="AL129" s="22">
        <f t="shared" si="58"/>
        <v>5.3075956424674458E-12</v>
      </c>
      <c r="AM129" s="62">
        <f t="shared" si="59"/>
        <v>293.3333333333386</v>
      </c>
      <c r="AN129" s="62">
        <f ca="1">AVERAGE(OFFSET($AM$3,0,0,'Données projet'!$E$10+1,1))-AVERAGE(OFFSET($H$3,0,0,'Données projet'!$E$10+1,1))</f>
        <v>390.31064709452596</v>
      </c>
      <c r="AO129" s="62">
        <f t="shared" si="90"/>
        <v>550.3694123334991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-4.9658410716801891E-14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247.50494436936356</v>
      </c>
      <c r="BJ129" s="62">
        <f t="shared" si="92"/>
        <v>364.23031909369558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-2.8421709430404007E-13</v>
      </c>
      <c r="O130" s="14">
        <f>N130*VLOOKUP('Données projet'!$B$9,Paramètres!$A$1:$I$89,3,0)*VLOOKUP('Données projet'!$B$9,Paramètres!$A$1:$I$89,5,0)</f>
        <v>-2.0838797354372215E-13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247.43119043285299</v>
      </c>
      <c r="T130" s="62">
        <f t="shared" si="88"/>
        <v>259.17173720302333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>
        <f>AI130*VLOOKUP('Données projet'!$B$10,Paramètres!$A$1:$I$89,3,0)*VLOOKUP('Données projet'!$B$10,Paramètres!$A$1:$I$89,5,0)</f>
        <v>2.0572770154103635E-13</v>
      </c>
      <c r="AK130" s="14">
        <f t="shared" si="89"/>
        <v>2.8416956338469711E-12</v>
      </c>
      <c r="AL130" s="22">
        <f t="shared" si="58"/>
        <v>5.3075956424674458E-12</v>
      </c>
      <c r="AM130" s="62">
        <f t="shared" si="59"/>
        <v>293.3333333333386</v>
      </c>
      <c r="AN130" s="62">
        <f ca="1">AVERAGE(OFFSET($AM$3,0,0,'Données projet'!$E$10+1,1))-AVERAGE(OFFSET($H$3,0,0,'Données projet'!$E$10+1,1))</f>
        <v>390.31064709452596</v>
      </c>
      <c r="AO130" s="62">
        <f t="shared" si="90"/>
        <v>550.3694123334991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-4.9658410716801891E-14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247.50494436936356</v>
      </c>
      <c r="BJ130" s="62">
        <f t="shared" si="92"/>
        <v>364.23031909369558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-2.8421709430404007E-13</v>
      </c>
      <c r="O131" s="14">
        <f>N131*VLOOKUP('Données projet'!$B$9,Paramètres!$A$1:$I$89,3,0)*VLOOKUP('Données projet'!$B$9,Paramètres!$A$1:$I$89,5,0)</f>
        <v>-2.0838797354372215E-13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247.43119043285299</v>
      </c>
      <c r="T131" s="62">
        <f t="shared" si="88"/>
        <v>259.17173720302333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>
        <f>AI131*VLOOKUP('Données projet'!$B$10,Paramètres!$A$1:$I$89,3,0)*VLOOKUP('Données projet'!$B$10,Paramètres!$A$1:$I$89,5,0)</f>
        <v>2.0572770154103635E-13</v>
      </c>
      <c r="AK131" s="14">
        <f t="shared" si="89"/>
        <v>2.8416956338469711E-12</v>
      </c>
      <c r="AL131" s="22">
        <f t="shared" si="58"/>
        <v>5.3075956424674458E-12</v>
      </c>
      <c r="AM131" s="62">
        <f t="shared" si="59"/>
        <v>293.3333333333386</v>
      </c>
      <c r="AN131" s="62">
        <f ca="1">AVERAGE(OFFSET($AM$3,0,0,'Données projet'!$E$10+1,1))-AVERAGE(OFFSET($H$3,0,0,'Données projet'!$E$10+1,1))</f>
        <v>390.31064709452596</v>
      </c>
      <c r="AO131" s="62">
        <f t="shared" si="90"/>
        <v>550.3694123334991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-4.9658410716801891E-14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247.50494436936356</v>
      </c>
      <c r="BJ131" s="62">
        <f t="shared" si="92"/>
        <v>364.23031909369558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-2.8421709430404007E-13</v>
      </c>
      <c r="O132" s="14">
        <f>N132*VLOOKUP('Données projet'!$B$9,Paramètres!$A$1:$I$89,3,0)*VLOOKUP('Données projet'!$B$9,Paramètres!$A$1:$I$89,5,0)</f>
        <v>-2.0838797354372215E-13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247.43119043285299</v>
      </c>
      <c r="T132" s="62">
        <f t="shared" si="88"/>
        <v>259.17173720302333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>
        <f>AI132*VLOOKUP('Données projet'!$B$10,Paramètres!$A$1:$I$89,3,0)*VLOOKUP('Données projet'!$B$10,Paramètres!$A$1:$I$89,5,0)</f>
        <v>2.0572770154103635E-13</v>
      </c>
      <c r="AK132" s="14">
        <f t="shared" si="89"/>
        <v>2.8416956338469711E-12</v>
      </c>
      <c r="AL132" s="22">
        <f t="shared" ref="AL132:AL153" si="112">(AJ132+AK132)*0.475*44/12</f>
        <v>5.3075956424674458E-12</v>
      </c>
      <c r="AM132" s="62">
        <f t="shared" ref="AM132:AM195" si="113">AL132+(AD132+AE132)*44/12</f>
        <v>293.3333333333386</v>
      </c>
      <c r="AN132" s="62">
        <f ca="1">AVERAGE(OFFSET($AM$3,0,0,'Données projet'!$E$10+1,1))-AVERAGE(OFFSET($H$3,0,0,'Données projet'!$E$10+1,1))</f>
        <v>390.31064709452596</v>
      </c>
      <c r="AO132" s="62">
        <f t="shared" si="90"/>
        <v>550.3694123334991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-4.9658410716801891E-14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247.50494436936356</v>
      </c>
      <c r="BJ132" s="62">
        <f t="shared" si="92"/>
        <v>364.23031909369558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-2.8421709430404007E-13</v>
      </c>
      <c r="O133" s="14">
        <f>N133*VLOOKUP('Données projet'!$B$9,Paramètres!$A$1:$I$89,3,0)*VLOOKUP('Données projet'!$B$9,Paramètres!$A$1:$I$89,5,0)</f>
        <v>-2.0838797354372215E-13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247.43119043285299</v>
      </c>
      <c r="T133" s="62">
        <f t="shared" ref="T133:T196" si="142">$T$3</f>
        <v>259.17173720302333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>
        <f>AI133*VLOOKUP('Données projet'!$B$10,Paramètres!$A$1:$I$89,3,0)*VLOOKUP('Données projet'!$B$10,Paramètres!$A$1:$I$89,5,0)</f>
        <v>2.0572770154103635E-13</v>
      </c>
      <c r="AK133" s="14">
        <f t="shared" ref="AK133:AK153" si="143">EXP(-1.0587+0.8836*LN(AJ133)+0.284)</f>
        <v>2.8416956338469711E-12</v>
      </c>
      <c r="AL133" s="22">
        <f t="shared" si="112"/>
        <v>5.3075956424674458E-12</v>
      </c>
      <c r="AM133" s="62">
        <f t="shared" si="113"/>
        <v>293.3333333333386</v>
      </c>
      <c r="AN133" s="62">
        <f ca="1">AVERAGE(OFFSET($AM$3,0,0,'Données projet'!$E$10+1,1))-AVERAGE(OFFSET($H$3,0,0,'Données projet'!$E$10+1,1))</f>
        <v>390.31064709452596</v>
      </c>
      <c r="AO133" s="62">
        <f t="shared" ref="AO133:AO196" si="144">$AO$3</f>
        <v>550.3694123334991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-4.9658410716801891E-14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247.50494436936356</v>
      </c>
      <c r="BJ133" s="62">
        <f t="shared" ref="BJ133:BJ196" si="146">$BJ$3</f>
        <v>364.23031909369558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-2.8421709430404007E-13</v>
      </c>
      <c r="O134" s="14">
        <f>N134*VLOOKUP('Données projet'!$B$9,Paramètres!$A$1:$I$89,3,0)*VLOOKUP('Données projet'!$B$9,Paramètres!$A$1:$I$89,5,0)</f>
        <v>-2.0838797354372215E-13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247.43119043285299</v>
      </c>
      <c r="T134" s="62">
        <f t="shared" si="142"/>
        <v>259.17173720302333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>
        <f>AI134*VLOOKUP('Données projet'!$B$10,Paramètres!$A$1:$I$89,3,0)*VLOOKUP('Données projet'!$B$10,Paramètres!$A$1:$I$89,5,0)</f>
        <v>2.0572770154103635E-13</v>
      </c>
      <c r="AK134" s="14">
        <f t="shared" si="143"/>
        <v>2.8416956338469711E-12</v>
      </c>
      <c r="AL134" s="22">
        <f t="shared" si="112"/>
        <v>5.3075956424674458E-12</v>
      </c>
      <c r="AM134" s="62">
        <f t="shared" si="113"/>
        <v>293.3333333333386</v>
      </c>
      <c r="AN134" s="62">
        <f ca="1">AVERAGE(OFFSET($AM$3,0,0,'Données projet'!$E$10+1,1))-AVERAGE(OFFSET($H$3,0,0,'Données projet'!$E$10+1,1))</f>
        <v>390.31064709452596</v>
      </c>
      <c r="AO134" s="62">
        <f t="shared" si="144"/>
        <v>550.3694123334991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-4.9658410716801891E-14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247.50494436936356</v>
      </c>
      <c r="BJ134" s="62">
        <f t="shared" si="146"/>
        <v>364.23031909369558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-2.8421709430404007E-13</v>
      </c>
      <c r="O135" s="14">
        <f>N135*VLOOKUP('Données projet'!$B$9,Paramètres!$A$1:$I$89,3,0)*VLOOKUP('Données projet'!$B$9,Paramètres!$A$1:$I$89,5,0)</f>
        <v>-2.0838797354372215E-13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247.43119043285299</v>
      </c>
      <c r="T135" s="62">
        <f t="shared" si="142"/>
        <v>259.17173720302333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projet'!$B$10,Paramètres!$A$1:$I$89,3,0)*VLOOKUP('Données projet'!$B$10,Paramètres!$A$1:$I$89,5,0)</f>
        <v>2.0572770154103635E-13</v>
      </c>
      <c r="AK135" s="14">
        <f t="shared" si="143"/>
        <v>2.8416956338469711E-12</v>
      </c>
      <c r="AL135" s="22">
        <f t="shared" si="112"/>
        <v>5.3075956424674458E-12</v>
      </c>
      <c r="AM135" s="62">
        <f t="shared" si="113"/>
        <v>293.3333333333386</v>
      </c>
      <c r="AN135" s="62">
        <f ca="1">AVERAGE(OFFSET($AM$3,0,0,'Données projet'!$E$10+1,1))-AVERAGE(OFFSET($H$3,0,0,'Données projet'!$E$10+1,1))</f>
        <v>390.31064709452596</v>
      </c>
      <c r="AO135" s="62">
        <f t="shared" si="144"/>
        <v>550.3694123334991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-4.9658410716801891E-14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247.50494436936356</v>
      </c>
      <c r="BJ135" s="62">
        <f t="shared" si="146"/>
        <v>364.23031909369558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-2.8421709430404007E-13</v>
      </c>
      <c r="O136" s="14">
        <f>N136*VLOOKUP('Données projet'!$B$9,Paramètres!$A$1:$I$89,3,0)*VLOOKUP('Données projet'!$B$9,Paramètres!$A$1:$I$89,5,0)</f>
        <v>-2.0838797354372215E-13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247.43119043285299</v>
      </c>
      <c r="T136" s="62">
        <f t="shared" si="142"/>
        <v>259.17173720302333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projet'!$B$10,Paramètres!$A$1:$I$89,3,0)*VLOOKUP('Données projet'!$B$10,Paramètres!$A$1:$I$89,5,0)</f>
        <v>2.0572770154103635E-13</v>
      </c>
      <c r="AK136" s="14">
        <f t="shared" si="143"/>
        <v>2.8416956338469711E-12</v>
      </c>
      <c r="AL136" s="22">
        <f t="shared" si="112"/>
        <v>5.3075956424674458E-12</v>
      </c>
      <c r="AM136" s="62">
        <f t="shared" si="113"/>
        <v>293.3333333333386</v>
      </c>
      <c r="AN136" s="62">
        <f ca="1">AVERAGE(OFFSET($AM$3,0,0,'Données projet'!$E$10+1,1))-AVERAGE(OFFSET($H$3,0,0,'Données projet'!$E$10+1,1))</f>
        <v>390.31064709452596</v>
      </c>
      <c r="AO136" s="62">
        <f t="shared" si="144"/>
        <v>550.3694123334991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-4.9658410716801891E-14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247.50494436936356</v>
      </c>
      <c r="BJ136" s="62">
        <f t="shared" si="146"/>
        <v>364.23031909369558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-2.8421709430404007E-13</v>
      </c>
      <c r="O137" s="14">
        <f>N137*VLOOKUP('Données projet'!$B$9,Paramètres!$A$1:$I$89,3,0)*VLOOKUP('Données projet'!$B$9,Paramètres!$A$1:$I$89,5,0)</f>
        <v>-2.0838797354372215E-13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247.43119043285299</v>
      </c>
      <c r="T137" s="62">
        <f t="shared" si="142"/>
        <v>259.17173720302333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projet'!$B$10,Paramètres!$A$1:$I$89,3,0)*VLOOKUP('Données projet'!$B$10,Paramètres!$A$1:$I$89,5,0)</f>
        <v>2.0572770154103635E-13</v>
      </c>
      <c r="AK137" s="14">
        <f t="shared" si="143"/>
        <v>2.8416956338469711E-12</v>
      </c>
      <c r="AL137" s="22">
        <f t="shared" si="112"/>
        <v>5.3075956424674458E-12</v>
      </c>
      <c r="AM137" s="62">
        <f t="shared" si="113"/>
        <v>293.3333333333386</v>
      </c>
      <c r="AN137" s="62">
        <f ca="1">AVERAGE(OFFSET($AM$3,0,0,'Données projet'!$E$10+1,1))-AVERAGE(OFFSET($H$3,0,0,'Données projet'!$E$10+1,1))</f>
        <v>390.31064709452596</v>
      </c>
      <c r="AO137" s="62">
        <f t="shared" si="144"/>
        <v>550.3694123334991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-4.9658410716801891E-14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247.50494436936356</v>
      </c>
      <c r="BJ137" s="62">
        <f t="shared" si="146"/>
        <v>364.23031909369558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-2.8421709430404007E-13</v>
      </c>
      <c r="O138" s="14">
        <f>N138*VLOOKUP('Données projet'!$B$9,Paramètres!$A$1:$I$89,3,0)*VLOOKUP('Données projet'!$B$9,Paramètres!$A$1:$I$89,5,0)</f>
        <v>-2.0838797354372215E-13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247.43119043285299</v>
      </c>
      <c r="T138" s="62">
        <f t="shared" si="142"/>
        <v>259.17173720302333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projet'!$B$10,Paramètres!$A$1:$I$89,3,0)*VLOOKUP('Données projet'!$B$10,Paramètres!$A$1:$I$89,5,0)</f>
        <v>2.0572770154103635E-13</v>
      </c>
      <c r="AK138" s="14">
        <f t="shared" si="143"/>
        <v>2.8416956338469711E-12</v>
      </c>
      <c r="AL138" s="22">
        <f t="shared" si="112"/>
        <v>5.3075956424674458E-12</v>
      </c>
      <c r="AM138" s="62">
        <f t="shared" si="113"/>
        <v>293.3333333333386</v>
      </c>
      <c r="AN138" s="62">
        <f ca="1">AVERAGE(OFFSET($AM$3,0,0,'Données projet'!$E$10+1,1))-AVERAGE(OFFSET($H$3,0,0,'Données projet'!$E$10+1,1))</f>
        <v>390.31064709452596</v>
      </c>
      <c r="AO138" s="62">
        <f t="shared" si="144"/>
        <v>550.3694123334991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-4.9658410716801891E-14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247.50494436936356</v>
      </c>
      <c r="BJ138" s="62">
        <f t="shared" si="146"/>
        <v>364.23031909369558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-2.8421709430404007E-13</v>
      </c>
      <c r="O139" s="14">
        <f>N139*VLOOKUP('Données projet'!$B$9,Paramètres!$A$1:$I$89,3,0)*VLOOKUP('Données projet'!$B$9,Paramètres!$A$1:$I$89,5,0)</f>
        <v>-2.0838797354372215E-13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247.43119043285299</v>
      </c>
      <c r="T139" s="62">
        <f t="shared" si="142"/>
        <v>259.17173720302333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projet'!$B$10,Paramètres!$A$1:$I$89,3,0)*VLOOKUP('Données projet'!$B$10,Paramètres!$A$1:$I$89,5,0)</f>
        <v>2.0572770154103635E-13</v>
      </c>
      <c r="AK139" s="14">
        <f t="shared" si="143"/>
        <v>2.8416956338469711E-12</v>
      </c>
      <c r="AL139" s="22">
        <f t="shared" si="112"/>
        <v>5.3075956424674458E-12</v>
      </c>
      <c r="AM139" s="62">
        <f t="shared" si="113"/>
        <v>293.3333333333386</v>
      </c>
      <c r="AN139" s="62">
        <f ca="1">AVERAGE(OFFSET($AM$3,0,0,'Données projet'!$E$10+1,1))-AVERAGE(OFFSET($H$3,0,0,'Données projet'!$E$10+1,1))</f>
        <v>390.31064709452596</v>
      </c>
      <c r="AO139" s="62">
        <f t="shared" si="144"/>
        <v>550.3694123334991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-4.9658410716801891E-14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247.50494436936356</v>
      </c>
      <c r="BJ139" s="62">
        <f t="shared" si="146"/>
        <v>364.23031909369558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-2.8421709430404007E-13</v>
      </c>
      <c r="O140" s="14">
        <f>N140*VLOOKUP('Données projet'!$B$9,Paramètres!$A$1:$I$89,3,0)*VLOOKUP('Données projet'!$B$9,Paramètres!$A$1:$I$89,5,0)</f>
        <v>-2.0838797354372215E-13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247.43119043285299</v>
      </c>
      <c r="T140" s="62">
        <f t="shared" si="142"/>
        <v>259.17173720302333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projet'!$B$10,Paramètres!$A$1:$I$89,3,0)*VLOOKUP('Données projet'!$B$10,Paramètres!$A$1:$I$89,5,0)</f>
        <v>2.0572770154103635E-13</v>
      </c>
      <c r="AK140" s="14">
        <f t="shared" si="143"/>
        <v>2.8416956338469711E-12</v>
      </c>
      <c r="AL140" s="22">
        <f t="shared" si="112"/>
        <v>5.3075956424674458E-12</v>
      </c>
      <c r="AM140" s="62">
        <f t="shared" si="113"/>
        <v>293.3333333333386</v>
      </c>
      <c r="AN140" s="62">
        <f ca="1">AVERAGE(OFFSET($AM$3,0,0,'Données projet'!$E$10+1,1))-AVERAGE(OFFSET($H$3,0,0,'Données projet'!$E$10+1,1))</f>
        <v>390.31064709452596</v>
      </c>
      <c r="AO140" s="62">
        <f t="shared" si="144"/>
        <v>550.3694123334991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-4.9658410716801891E-14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247.50494436936356</v>
      </c>
      <c r="BJ140" s="62">
        <f t="shared" si="146"/>
        <v>364.23031909369558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-2.8421709430404007E-13</v>
      </c>
      <c r="O141" s="14">
        <f>N141*VLOOKUP('Données projet'!$B$9,Paramètres!$A$1:$I$89,3,0)*VLOOKUP('Données projet'!$B$9,Paramètres!$A$1:$I$89,5,0)</f>
        <v>-2.0838797354372215E-13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247.43119043285299</v>
      </c>
      <c r="T141" s="62">
        <f t="shared" si="142"/>
        <v>259.17173720302333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projet'!$B$10,Paramètres!$A$1:$I$89,3,0)*VLOOKUP('Données projet'!$B$10,Paramètres!$A$1:$I$89,5,0)</f>
        <v>2.0572770154103635E-13</v>
      </c>
      <c r="AK141" s="14">
        <f t="shared" si="143"/>
        <v>2.8416956338469711E-12</v>
      </c>
      <c r="AL141" s="22">
        <f t="shared" si="112"/>
        <v>5.3075956424674458E-12</v>
      </c>
      <c r="AM141" s="62">
        <f t="shared" si="113"/>
        <v>293.3333333333386</v>
      </c>
      <c r="AN141" s="62">
        <f ca="1">AVERAGE(OFFSET($AM$3,0,0,'Données projet'!$E$10+1,1))-AVERAGE(OFFSET($H$3,0,0,'Données projet'!$E$10+1,1))</f>
        <v>390.31064709452596</v>
      </c>
      <c r="AO141" s="62">
        <f t="shared" si="144"/>
        <v>550.3694123334991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-4.9658410716801891E-14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247.50494436936356</v>
      </c>
      <c r="BJ141" s="62">
        <f t="shared" si="146"/>
        <v>364.23031909369558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-2.8421709430404007E-13</v>
      </c>
      <c r="O142" s="14">
        <f>N142*VLOOKUP('Données projet'!$B$9,Paramètres!$A$1:$I$89,3,0)*VLOOKUP('Données projet'!$B$9,Paramètres!$A$1:$I$89,5,0)</f>
        <v>-2.0838797354372215E-13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247.43119043285299</v>
      </c>
      <c r="T142" s="62">
        <f t="shared" si="142"/>
        <v>259.17173720302333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projet'!$B$10,Paramètres!$A$1:$I$89,3,0)*VLOOKUP('Données projet'!$B$10,Paramètres!$A$1:$I$89,5,0)</f>
        <v>2.0572770154103635E-13</v>
      </c>
      <c r="AK142" s="14">
        <f t="shared" si="143"/>
        <v>2.8416956338469711E-12</v>
      </c>
      <c r="AL142" s="22">
        <f t="shared" si="112"/>
        <v>5.3075956424674458E-12</v>
      </c>
      <c r="AM142" s="62">
        <f t="shared" si="113"/>
        <v>293.3333333333386</v>
      </c>
      <c r="AN142" s="62">
        <f ca="1">AVERAGE(OFFSET($AM$3,0,0,'Données projet'!$E$10+1,1))-AVERAGE(OFFSET($H$3,0,0,'Données projet'!$E$10+1,1))</f>
        <v>390.31064709452596</v>
      </c>
      <c r="AO142" s="62">
        <f t="shared" si="144"/>
        <v>550.3694123334991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-4.9658410716801891E-14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247.50494436936356</v>
      </c>
      <c r="BJ142" s="62">
        <f t="shared" si="146"/>
        <v>364.23031909369558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-2.8421709430404007E-13</v>
      </c>
      <c r="O143" s="14">
        <f>N143*VLOOKUP('Données projet'!$B$9,Paramètres!$A$1:$I$89,3,0)*VLOOKUP('Données projet'!$B$9,Paramètres!$A$1:$I$89,5,0)</f>
        <v>-2.0838797354372215E-13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247.43119043285299</v>
      </c>
      <c r="T143" s="62">
        <f t="shared" si="142"/>
        <v>259.17173720302333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projet'!$B$10,Paramètres!$A$1:$I$89,3,0)*VLOOKUP('Données projet'!$B$10,Paramètres!$A$1:$I$89,5,0)</f>
        <v>2.0572770154103635E-13</v>
      </c>
      <c r="AK143" s="14">
        <f t="shared" si="143"/>
        <v>2.8416956338469711E-12</v>
      </c>
      <c r="AL143" s="22">
        <f t="shared" si="112"/>
        <v>5.3075956424674458E-12</v>
      </c>
      <c r="AM143" s="62">
        <f t="shared" si="113"/>
        <v>293.3333333333386</v>
      </c>
      <c r="AN143" s="62">
        <f ca="1">AVERAGE(OFFSET($AM$3,0,0,'Données projet'!$E$10+1,1))-AVERAGE(OFFSET($H$3,0,0,'Données projet'!$E$10+1,1))</f>
        <v>390.31064709452596</v>
      </c>
      <c r="AO143" s="62">
        <f t="shared" si="144"/>
        <v>550.3694123334991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-4.9658410716801891E-14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247.50494436936356</v>
      </c>
      <c r="BJ143" s="62">
        <f t="shared" si="146"/>
        <v>364.23031909369558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-2.8421709430404007E-13</v>
      </c>
      <c r="O144" s="14">
        <f>N144*VLOOKUP('Données projet'!$B$9,Paramètres!$A$1:$I$89,3,0)*VLOOKUP('Données projet'!$B$9,Paramètres!$A$1:$I$89,5,0)</f>
        <v>-2.0838797354372215E-13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247.43119043285299</v>
      </c>
      <c r="T144" s="62">
        <f t="shared" si="142"/>
        <v>259.17173720302333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projet'!$B$10,Paramètres!$A$1:$I$89,3,0)*VLOOKUP('Données projet'!$B$10,Paramètres!$A$1:$I$89,5,0)</f>
        <v>2.0572770154103635E-13</v>
      </c>
      <c r="AK144" s="14">
        <f t="shared" si="143"/>
        <v>2.8416956338469711E-12</v>
      </c>
      <c r="AL144" s="22">
        <f t="shared" si="112"/>
        <v>5.3075956424674458E-12</v>
      </c>
      <c r="AM144" s="62">
        <f t="shared" si="113"/>
        <v>293.3333333333386</v>
      </c>
      <c r="AN144" s="62">
        <f ca="1">AVERAGE(OFFSET($AM$3,0,0,'Données projet'!$E$10+1,1))-AVERAGE(OFFSET($H$3,0,0,'Données projet'!$E$10+1,1))</f>
        <v>390.31064709452596</v>
      </c>
      <c r="AO144" s="62">
        <f t="shared" si="144"/>
        <v>550.3694123334991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-4.9658410716801891E-14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247.50494436936356</v>
      </c>
      <c r="BJ144" s="62">
        <f t="shared" si="146"/>
        <v>364.23031909369558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-2.8421709430404007E-13</v>
      </c>
      <c r="O145" s="14">
        <f>N145*VLOOKUP('Données projet'!$B$9,Paramètres!$A$1:$I$89,3,0)*VLOOKUP('Données projet'!$B$9,Paramètres!$A$1:$I$89,5,0)</f>
        <v>-2.0838797354372215E-13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247.43119043285299</v>
      </c>
      <c r="T145" s="62">
        <f t="shared" si="142"/>
        <v>259.17173720302333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projet'!$B$10,Paramètres!$A$1:$I$89,3,0)*VLOOKUP('Données projet'!$B$10,Paramètres!$A$1:$I$89,5,0)</f>
        <v>2.0572770154103635E-13</v>
      </c>
      <c r="AK145" s="14">
        <f t="shared" si="143"/>
        <v>2.8416956338469711E-12</v>
      </c>
      <c r="AL145" s="22">
        <f t="shared" si="112"/>
        <v>5.3075956424674458E-12</v>
      </c>
      <c r="AM145" s="62">
        <f t="shared" si="113"/>
        <v>293.3333333333386</v>
      </c>
      <c r="AN145" s="62">
        <f ca="1">AVERAGE(OFFSET($AM$3,0,0,'Données projet'!$E$10+1,1))-AVERAGE(OFFSET($H$3,0,0,'Données projet'!$E$10+1,1))</f>
        <v>390.31064709452596</v>
      </c>
      <c r="AO145" s="62">
        <f t="shared" si="144"/>
        <v>550.3694123334991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-4.9658410716801891E-14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247.50494436936356</v>
      </c>
      <c r="BJ145" s="62">
        <f t="shared" si="146"/>
        <v>364.23031909369558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-2.8421709430404007E-13</v>
      </c>
      <c r="O146" s="14">
        <f>N146*VLOOKUP('Données projet'!$B$9,Paramètres!$A$1:$I$89,3,0)*VLOOKUP('Données projet'!$B$9,Paramètres!$A$1:$I$89,5,0)</f>
        <v>-2.0838797354372215E-13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247.43119043285299</v>
      </c>
      <c r="T146" s="62">
        <f t="shared" si="142"/>
        <v>259.17173720302333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projet'!$B$10,Paramètres!$A$1:$I$89,3,0)*VLOOKUP('Données projet'!$B$10,Paramètres!$A$1:$I$89,5,0)</f>
        <v>2.0572770154103635E-13</v>
      </c>
      <c r="AK146" s="14">
        <f t="shared" si="143"/>
        <v>2.8416956338469711E-12</v>
      </c>
      <c r="AL146" s="22">
        <f t="shared" si="112"/>
        <v>5.3075956424674458E-12</v>
      </c>
      <c r="AM146" s="62">
        <f t="shared" si="113"/>
        <v>293.3333333333386</v>
      </c>
      <c r="AN146" s="62">
        <f ca="1">AVERAGE(OFFSET($AM$3,0,0,'Données projet'!$E$10+1,1))-AVERAGE(OFFSET($H$3,0,0,'Données projet'!$E$10+1,1))</f>
        <v>390.31064709452596</v>
      </c>
      <c r="AO146" s="62">
        <f t="shared" si="144"/>
        <v>550.3694123334991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-4.9658410716801891E-14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247.50494436936356</v>
      </c>
      <c r="BJ146" s="62">
        <f t="shared" si="146"/>
        <v>364.23031909369558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-2.8421709430404007E-13</v>
      </c>
      <c r="O147" s="14">
        <f>N147*VLOOKUP('Données projet'!$B$9,Paramètres!$A$1:$I$89,3,0)*VLOOKUP('Données projet'!$B$9,Paramètres!$A$1:$I$89,5,0)</f>
        <v>-2.0838797354372215E-13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247.43119043285299</v>
      </c>
      <c r="T147" s="62">
        <f t="shared" si="142"/>
        <v>259.17173720302333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projet'!$B$10,Paramètres!$A$1:$I$89,3,0)*VLOOKUP('Données projet'!$B$10,Paramètres!$A$1:$I$89,5,0)</f>
        <v>2.0572770154103635E-13</v>
      </c>
      <c r="AK147" s="14">
        <f t="shared" si="143"/>
        <v>2.8416956338469711E-12</v>
      </c>
      <c r="AL147" s="22">
        <f t="shared" si="112"/>
        <v>5.3075956424674458E-12</v>
      </c>
      <c r="AM147" s="62">
        <f t="shared" si="113"/>
        <v>293.3333333333386</v>
      </c>
      <c r="AN147" s="62">
        <f ca="1">AVERAGE(OFFSET($AM$3,0,0,'Données projet'!$E$10+1,1))-AVERAGE(OFFSET($H$3,0,0,'Données projet'!$E$10+1,1))</f>
        <v>390.31064709452596</v>
      </c>
      <c r="AO147" s="62">
        <f t="shared" si="144"/>
        <v>550.3694123334991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-4.9658410716801891E-14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247.50494436936356</v>
      </c>
      <c r="BJ147" s="62">
        <f t="shared" si="146"/>
        <v>364.23031909369558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-2.8421709430404007E-13</v>
      </c>
      <c r="O148" s="14">
        <f>N148*VLOOKUP('Données projet'!$B$9,Paramètres!$A$1:$I$89,3,0)*VLOOKUP('Données projet'!$B$9,Paramètres!$A$1:$I$89,5,0)</f>
        <v>-2.0838797354372215E-13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247.43119043285299</v>
      </c>
      <c r="T148" s="62">
        <f t="shared" si="142"/>
        <v>259.17173720302333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projet'!$B$10,Paramètres!$A$1:$I$89,3,0)*VLOOKUP('Données projet'!$B$10,Paramètres!$A$1:$I$89,5,0)</f>
        <v>2.0572770154103635E-13</v>
      </c>
      <c r="AK148" s="14">
        <f t="shared" si="143"/>
        <v>2.8416956338469711E-12</v>
      </c>
      <c r="AL148" s="22">
        <f t="shared" si="112"/>
        <v>5.3075956424674458E-12</v>
      </c>
      <c r="AM148" s="62">
        <f t="shared" si="113"/>
        <v>293.3333333333386</v>
      </c>
      <c r="AN148" s="62">
        <f ca="1">AVERAGE(OFFSET($AM$3,0,0,'Données projet'!$E$10+1,1))-AVERAGE(OFFSET($H$3,0,0,'Données projet'!$E$10+1,1))</f>
        <v>390.31064709452596</v>
      </c>
      <c r="AO148" s="62">
        <f t="shared" si="144"/>
        <v>550.3694123334991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-4.9658410716801891E-14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247.50494436936356</v>
      </c>
      <c r="BJ148" s="62">
        <f t="shared" si="146"/>
        <v>364.23031909369558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-2.8421709430404007E-13</v>
      </c>
      <c r="O149" s="14">
        <f>N149*VLOOKUP('Données projet'!$B$9,Paramètres!$A$1:$I$89,3,0)*VLOOKUP('Données projet'!$B$9,Paramètres!$A$1:$I$89,5,0)</f>
        <v>-2.0838797354372215E-13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247.43119043285299</v>
      </c>
      <c r="T149" s="62">
        <f t="shared" si="142"/>
        <v>259.17173720302333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projet'!$B$10,Paramètres!$A$1:$I$89,3,0)*VLOOKUP('Données projet'!$B$10,Paramètres!$A$1:$I$89,5,0)</f>
        <v>2.0572770154103635E-13</v>
      </c>
      <c r="AK149" s="14">
        <f t="shared" si="143"/>
        <v>2.8416956338469711E-12</v>
      </c>
      <c r="AL149" s="22">
        <f t="shared" si="112"/>
        <v>5.3075956424674458E-12</v>
      </c>
      <c r="AM149" s="62">
        <f t="shared" si="113"/>
        <v>293.3333333333386</v>
      </c>
      <c r="AN149" s="62">
        <f ca="1">AVERAGE(OFFSET($AM$3,0,0,'Données projet'!$E$10+1,1))-AVERAGE(OFFSET($H$3,0,0,'Données projet'!$E$10+1,1))</f>
        <v>390.31064709452596</v>
      </c>
      <c r="AO149" s="62">
        <f t="shared" si="144"/>
        <v>550.3694123334991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-4.9658410716801891E-14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247.50494436936356</v>
      </c>
      <c r="BJ149" s="62">
        <f t="shared" si="146"/>
        <v>364.23031909369558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-2.8421709430404007E-13</v>
      </c>
      <c r="O150" s="14">
        <f>N150*VLOOKUP('Données projet'!$B$9,Paramètres!$A$1:$I$89,3,0)*VLOOKUP('Données projet'!$B$9,Paramètres!$A$1:$I$89,5,0)</f>
        <v>-2.0838797354372215E-13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247.43119043285299</v>
      </c>
      <c r="T150" s="62">
        <f t="shared" si="142"/>
        <v>259.17173720302333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projet'!$B$10,Paramètres!$A$1:$I$89,3,0)*VLOOKUP('Données projet'!$B$10,Paramètres!$A$1:$I$89,5,0)</f>
        <v>2.0572770154103635E-13</v>
      </c>
      <c r="AK150" s="14">
        <f t="shared" si="143"/>
        <v>2.8416956338469711E-12</v>
      </c>
      <c r="AL150" s="22">
        <f t="shared" si="112"/>
        <v>5.3075956424674458E-12</v>
      </c>
      <c r="AM150" s="62">
        <f t="shared" si="113"/>
        <v>293.3333333333386</v>
      </c>
      <c r="AN150" s="62">
        <f ca="1">AVERAGE(OFFSET($AM$3,0,0,'Données projet'!$E$10+1,1))-AVERAGE(OFFSET($H$3,0,0,'Données projet'!$E$10+1,1))</f>
        <v>390.31064709452596</v>
      </c>
      <c r="AO150" s="62">
        <f t="shared" si="144"/>
        <v>550.3694123334991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-4.9658410716801891E-14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247.50494436936356</v>
      </c>
      <c r="BJ150" s="62">
        <f t="shared" si="146"/>
        <v>364.23031909369558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-2.8421709430404007E-13</v>
      </c>
      <c r="O151" s="14">
        <f>N151*VLOOKUP('Données projet'!$B$9,Paramètres!$A$1:$I$89,3,0)*VLOOKUP('Données projet'!$B$9,Paramètres!$A$1:$I$89,5,0)</f>
        <v>-2.0838797354372215E-13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247.43119043285299</v>
      </c>
      <c r="T151" s="62">
        <f t="shared" si="142"/>
        <v>259.17173720302333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projet'!$B$10,Paramètres!$A$1:$I$89,3,0)*VLOOKUP('Données projet'!$B$10,Paramètres!$A$1:$I$89,5,0)</f>
        <v>2.0572770154103635E-13</v>
      </c>
      <c r="AK151" s="14">
        <f t="shared" si="143"/>
        <v>2.8416956338469711E-12</v>
      </c>
      <c r="AL151" s="22">
        <f t="shared" si="112"/>
        <v>5.3075956424674458E-12</v>
      </c>
      <c r="AM151" s="62">
        <f t="shared" si="113"/>
        <v>293.3333333333386</v>
      </c>
      <c r="AN151" s="62">
        <f ca="1">AVERAGE(OFFSET($AM$3,0,0,'Données projet'!$E$10+1,1))-AVERAGE(OFFSET($H$3,0,0,'Données projet'!$E$10+1,1))</f>
        <v>390.31064709452596</v>
      </c>
      <c r="AO151" s="62">
        <f t="shared" si="144"/>
        <v>550.3694123334991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-4.9658410716801891E-14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247.50494436936356</v>
      </c>
      <c r="BJ151" s="62">
        <f t="shared" si="146"/>
        <v>364.23031909369558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-2.8421709430404007E-13</v>
      </c>
      <c r="O152" s="14">
        <f>N152*VLOOKUP('Données projet'!$B$9,Paramètres!$A$1:$I$89,3,0)*VLOOKUP('Données projet'!$B$9,Paramètres!$A$1:$I$89,5,0)</f>
        <v>-2.0838797354372215E-13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247.43119043285299</v>
      </c>
      <c r="T152" s="62">
        <f t="shared" si="142"/>
        <v>259.17173720302333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projet'!$B$10,Paramètres!$A$1:$I$89,3,0)*VLOOKUP('Données projet'!$B$10,Paramètres!$A$1:$I$89,5,0)</f>
        <v>2.0572770154103635E-13</v>
      </c>
      <c r="AK152" s="14">
        <f t="shared" si="143"/>
        <v>2.8416956338469711E-12</v>
      </c>
      <c r="AL152" s="22">
        <f t="shared" si="112"/>
        <v>5.3075956424674458E-12</v>
      </c>
      <c r="AM152" s="62">
        <f t="shared" si="113"/>
        <v>293.3333333333386</v>
      </c>
      <c r="AN152" s="62">
        <f ca="1">AVERAGE(OFFSET($AM$3,0,0,'Données projet'!$E$10+1,1))-AVERAGE(OFFSET($H$3,0,0,'Données projet'!$E$10+1,1))</f>
        <v>390.31064709452596</v>
      </c>
      <c r="AO152" s="62">
        <f t="shared" si="144"/>
        <v>550.3694123334991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-4.9658410716801891E-14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247.50494436936356</v>
      </c>
      <c r="BJ152" s="62">
        <f t="shared" si="146"/>
        <v>364.23031909369558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-2.8421709430404007E-13</v>
      </c>
      <c r="O153" s="14">
        <f>N153*VLOOKUP('Données projet'!$B$9,Paramètres!$A$1:$I$89,3,0)*VLOOKUP('Données projet'!$B$9,Paramètres!$A$1:$I$89,5,0)</f>
        <v>-2.0838797354372215E-13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247.43119043285299</v>
      </c>
      <c r="T153" s="62">
        <f t="shared" si="142"/>
        <v>259.17173720302333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projet'!$B$10,Paramètres!$A$1:$I$89,3,0)*VLOOKUP('Données projet'!$B$10,Paramètres!$A$1:$I$89,5,0)</f>
        <v>2.0572770154103635E-13</v>
      </c>
      <c r="AK153" s="14">
        <f t="shared" si="143"/>
        <v>2.8416956338469711E-12</v>
      </c>
      <c r="AL153" s="22">
        <f t="shared" si="112"/>
        <v>5.3075956424674458E-12</v>
      </c>
      <c r="AM153" s="62">
        <f t="shared" si="113"/>
        <v>293.3333333333386</v>
      </c>
      <c r="AN153" s="62">
        <f ca="1">AVERAGE(OFFSET($AM$3,0,0,'Données projet'!$E$10+1,1))-AVERAGE(OFFSET($H$3,0,0,'Données projet'!$E$10+1,1))</f>
        <v>390.31064709452596</v>
      </c>
      <c r="AO153" s="62">
        <f t="shared" si="144"/>
        <v>550.3694123334991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-4.9658410716801891E-14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247.50494436936356</v>
      </c>
      <c r="BJ153" s="62">
        <f t="shared" si="146"/>
        <v>364.23031909369558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-2.8421709430404007E-13</v>
      </c>
      <c r="O154" s="14">
        <f>N154*VLOOKUP('Données projet'!$B$9,Paramètres!$A$1:$I$89,3,0)*VLOOKUP('Données projet'!$B$9,Paramètres!$A$1:$I$89,5,0)</f>
        <v>-2.0838797354372215E-13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247.43119043285299</v>
      </c>
      <c r="T154" s="62">
        <f t="shared" si="142"/>
        <v>259.17173720302333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projet'!$B$10,Paramètres!$A$1:$I$89,3,0)*VLOOKUP('Données projet'!$B$10,Paramètres!$A$1:$I$89,5,0)</f>
        <v>2.0572770154103635E-13</v>
      </c>
      <c r="AK154" s="14">
        <f t="shared" ref="AK154:AK203" si="164">EXP(-1.0587+0.8836*LN(AJ154)+0.284)</f>
        <v>2.8416956338469711E-12</v>
      </c>
      <c r="AL154" s="22">
        <f t="shared" ref="AL154:AL203" si="165">(AJ154+AK154)*0.475*44/12</f>
        <v>5.3075956424674458E-12</v>
      </c>
      <c r="AM154" s="62">
        <f t="shared" si="113"/>
        <v>293.3333333333386</v>
      </c>
      <c r="AN154" s="62">
        <f ca="1">AVERAGE(OFFSET($AM$3,0,0,'Données projet'!$E$10+1,1))-AVERAGE(OFFSET($H$3,0,0,'Données projet'!$E$10+1,1))</f>
        <v>390.31064709452596</v>
      </c>
      <c r="AO154" s="62">
        <f t="shared" si="144"/>
        <v>550.3694123334991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-4.9658410716801891E-14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247.50494436936356</v>
      </c>
      <c r="BJ154" s="62">
        <f t="shared" si="146"/>
        <v>364.23031909369558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-2.8421709430404007E-13</v>
      </c>
      <c r="O155" s="14">
        <f>N155*VLOOKUP('Données projet'!$B$9,Paramètres!$A$1:$I$89,3,0)*VLOOKUP('Données projet'!$B$9,Paramètres!$A$1:$I$89,5,0)</f>
        <v>-2.0838797354372215E-13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247.43119043285299</v>
      </c>
      <c r="T155" s="62">
        <f t="shared" si="142"/>
        <v>259.17173720302333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projet'!$B$10,Paramètres!$A$1:$I$89,3,0)*VLOOKUP('Données projet'!$B$10,Paramètres!$A$1:$I$89,5,0)</f>
        <v>2.0572770154103635E-13</v>
      </c>
      <c r="AK155" s="14">
        <f t="shared" si="164"/>
        <v>2.8416956338469711E-12</v>
      </c>
      <c r="AL155" s="22">
        <f t="shared" si="165"/>
        <v>5.3075956424674458E-12</v>
      </c>
      <c r="AM155" s="62">
        <f t="shared" si="113"/>
        <v>293.3333333333386</v>
      </c>
      <c r="AN155" s="62">
        <f ca="1">AVERAGE(OFFSET($AM$3,0,0,'Données projet'!$E$10+1,1))-AVERAGE(OFFSET($H$3,0,0,'Données projet'!$E$10+1,1))</f>
        <v>390.31064709452596</v>
      </c>
      <c r="AO155" s="62">
        <f t="shared" si="144"/>
        <v>550.3694123334991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-4.9658410716801891E-14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247.50494436936356</v>
      </c>
      <c r="BJ155" s="62">
        <f t="shared" si="146"/>
        <v>364.23031909369558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-2.8421709430404007E-13</v>
      </c>
      <c r="O156" s="14">
        <f>N156*VLOOKUP('Données projet'!$B$9,Paramètres!$A$1:$I$89,3,0)*VLOOKUP('Données projet'!$B$9,Paramètres!$A$1:$I$89,5,0)</f>
        <v>-2.0838797354372215E-13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247.43119043285299</v>
      </c>
      <c r="T156" s="62">
        <f t="shared" si="142"/>
        <v>259.17173720302333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projet'!$B$10,Paramètres!$A$1:$I$89,3,0)*VLOOKUP('Données projet'!$B$10,Paramètres!$A$1:$I$89,5,0)</f>
        <v>2.0572770154103635E-13</v>
      </c>
      <c r="AK156" s="14">
        <f t="shared" si="164"/>
        <v>2.8416956338469711E-12</v>
      </c>
      <c r="AL156" s="22">
        <f t="shared" si="165"/>
        <v>5.3075956424674458E-12</v>
      </c>
      <c r="AM156" s="62">
        <f t="shared" si="113"/>
        <v>293.3333333333386</v>
      </c>
      <c r="AN156" s="62">
        <f ca="1">AVERAGE(OFFSET($AM$3,0,0,'Données projet'!$E$10+1,1))-AVERAGE(OFFSET($H$3,0,0,'Données projet'!$E$10+1,1))</f>
        <v>390.31064709452596</v>
      </c>
      <c r="AO156" s="62">
        <f t="shared" si="144"/>
        <v>550.3694123334991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-4.9658410716801891E-14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247.50494436936356</v>
      </c>
      <c r="BJ156" s="62">
        <f t="shared" si="146"/>
        <v>364.23031909369558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-2.8421709430404007E-13</v>
      </c>
      <c r="O157" s="14">
        <f>N157*VLOOKUP('Données projet'!$B$9,Paramètres!$A$1:$I$89,3,0)*VLOOKUP('Données projet'!$B$9,Paramètres!$A$1:$I$89,5,0)</f>
        <v>-2.0838797354372215E-13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247.43119043285299</v>
      </c>
      <c r="T157" s="62">
        <f t="shared" si="142"/>
        <v>259.17173720302333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projet'!$B$10,Paramètres!$A$1:$I$89,3,0)*VLOOKUP('Données projet'!$B$10,Paramètres!$A$1:$I$89,5,0)</f>
        <v>2.0572770154103635E-13</v>
      </c>
      <c r="AK157" s="14">
        <f t="shared" si="164"/>
        <v>2.8416956338469711E-12</v>
      </c>
      <c r="AL157" s="22">
        <f t="shared" si="165"/>
        <v>5.3075956424674458E-12</v>
      </c>
      <c r="AM157" s="62">
        <f t="shared" si="113"/>
        <v>293.3333333333386</v>
      </c>
      <c r="AN157" s="62">
        <f ca="1">AVERAGE(OFFSET($AM$3,0,0,'Données projet'!$E$10+1,1))-AVERAGE(OFFSET($H$3,0,0,'Données projet'!$E$10+1,1))</f>
        <v>390.31064709452596</v>
      </c>
      <c r="AO157" s="62">
        <f t="shared" si="144"/>
        <v>550.3694123334991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-4.9658410716801891E-14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247.50494436936356</v>
      </c>
      <c r="BJ157" s="62">
        <f t="shared" si="146"/>
        <v>364.23031909369558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-2.8421709430404007E-13</v>
      </c>
      <c r="O158" s="14">
        <f>N158*VLOOKUP('Données projet'!$B$9,Paramètres!$A$1:$I$89,3,0)*VLOOKUP('Données projet'!$B$9,Paramètres!$A$1:$I$89,5,0)</f>
        <v>-2.0838797354372215E-13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247.43119043285299</v>
      </c>
      <c r="T158" s="62">
        <f t="shared" si="142"/>
        <v>259.17173720302333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projet'!$B$10,Paramètres!$A$1:$I$89,3,0)*VLOOKUP('Données projet'!$B$10,Paramètres!$A$1:$I$89,5,0)</f>
        <v>2.0572770154103635E-13</v>
      </c>
      <c r="AK158" s="14">
        <f t="shared" si="164"/>
        <v>2.8416956338469711E-12</v>
      </c>
      <c r="AL158" s="22">
        <f t="shared" si="165"/>
        <v>5.3075956424674458E-12</v>
      </c>
      <c r="AM158" s="62">
        <f t="shared" si="113"/>
        <v>293.3333333333386</v>
      </c>
      <c r="AN158" s="62">
        <f ca="1">AVERAGE(OFFSET($AM$3,0,0,'Données projet'!$E$10+1,1))-AVERAGE(OFFSET($H$3,0,0,'Données projet'!$E$10+1,1))</f>
        <v>390.31064709452596</v>
      </c>
      <c r="AO158" s="62">
        <f t="shared" si="144"/>
        <v>550.3694123334991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-4.9658410716801891E-14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247.50494436936356</v>
      </c>
      <c r="BJ158" s="62">
        <f t="shared" si="146"/>
        <v>364.23031909369558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-2.8421709430404007E-13</v>
      </c>
      <c r="O159" s="14">
        <f>N159*VLOOKUP('Données projet'!$B$9,Paramètres!$A$1:$I$89,3,0)*VLOOKUP('Données projet'!$B$9,Paramètres!$A$1:$I$89,5,0)</f>
        <v>-2.0838797354372215E-13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247.43119043285299</v>
      </c>
      <c r="T159" s="62">
        <f t="shared" si="142"/>
        <v>259.17173720302333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projet'!$B$10,Paramètres!$A$1:$I$89,3,0)*VLOOKUP('Données projet'!$B$10,Paramètres!$A$1:$I$89,5,0)</f>
        <v>2.0572770154103635E-13</v>
      </c>
      <c r="AK159" s="14">
        <f t="shared" si="164"/>
        <v>2.8416956338469711E-12</v>
      </c>
      <c r="AL159" s="22">
        <f t="shared" si="165"/>
        <v>5.3075956424674458E-12</v>
      </c>
      <c r="AM159" s="62">
        <f t="shared" si="113"/>
        <v>293.3333333333386</v>
      </c>
      <c r="AN159" s="62">
        <f ca="1">AVERAGE(OFFSET($AM$3,0,0,'Données projet'!$E$10+1,1))-AVERAGE(OFFSET($H$3,0,0,'Données projet'!$E$10+1,1))</f>
        <v>390.31064709452596</v>
      </c>
      <c r="AO159" s="62">
        <f t="shared" si="144"/>
        <v>550.3694123334991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-4.9658410716801891E-14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247.50494436936356</v>
      </c>
      <c r="BJ159" s="62">
        <f t="shared" si="146"/>
        <v>364.23031909369558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-2.8421709430404007E-13</v>
      </c>
      <c r="O160" s="14">
        <f>N160*VLOOKUP('Données projet'!$B$9,Paramètres!$A$1:$I$89,3,0)*VLOOKUP('Données projet'!$B$9,Paramètres!$A$1:$I$89,5,0)</f>
        <v>-2.0838797354372215E-13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247.43119043285299</v>
      </c>
      <c r="T160" s="62">
        <f t="shared" si="142"/>
        <v>259.17173720302333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projet'!$B$10,Paramètres!$A$1:$I$89,3,0)*VLOOKUP('Données projet'!$B$10,Paramètres!$A$1:$I$89,5,0)</f>
        <v>2.0572770154103635E-13</v>
      </c>
      <c r="AK160" s="14">
        <f t="shared" si="164"/>
        <v>2.8416956338469711E-12</v>
      </c>
      <c r="AL160" s="22">
        <f t="shared" si="165"/>
        <v>5.3075956424674458E-12</v>
      </c>
      <c r="AM160" s="62">
        <f t="shared" si="113"/>
        <v>293.3333333333386</v>
      </c>
      <c r="AN160" s="62">
        <f ca="1">AVERAGE(OFFSET($AM$3,0,0,'Données projet'!$E$10+1,1))-AVERAGE(OFFSET($H$3,0,0,'Données projet'!$E$10+1,1))</f>
        <v>390.31064709452596</v>
      </c>
      <c r="AO160" s="62">
        <f t="shared" si="144"/>
        <v>550.3694123334991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-4.9658410716801891E-14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247.50494436936356</v>
      </c>
      <c r="BJ160" s="62">
        <f t="shared" si="146"/>
        <v>364.23031909369558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-2.8421709430404007E-13</v>
      </c>
      <c r="O161" s="14">
        <f>N161*VLOOKUP('Données projet'!$B$9,Paramètres!$A$1:$I$89,3,0)*VLOOKUP('Données projet'!$B$9,Paramètres!$A$1:$I$89,5,0)</f>
        <v>-2.0838797354372215E-13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247.43119043285299</v>
      </c>
      <c r="T161" s="62">
        <f t="shared" si="142"/>
        <v>259.17173720302333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projet'!$B$10,Paramètres!$A$1:$I$89,3,0)*VLOOKUP('Données projet'!$B$10,Paramètres!$A$1:$I$89,5,0)</f>
        <v>2.0572770154103635E-13</v>
      </c>
      <c r="AK161" s="14">
        <f t="shared" si="164"/>
        <v>2.8416956338469711E-12</v>
      </c>
      <c r="AL161" s="22">
        <f t="shared" si="165"/>
        <v>5.3075956424674458E-12</v>
      </c>
      <c r="AM161" s="62">
        <f t="shared" si="113"/>
        <v>293.3333333333386</v>
      </c>
      <c r="AN161" s="62">
        <f ca="1">AVERAGE(OFFSET($AM$3,0,0,'Données projet'!$E$10+1,1))-AVERAGE(OFFSET($H$3,0,0,'Données projet'!$E$10+1,1))</f>
        <v>390.31064709452596</v>
      </c>
      <c r="AO161" s="62">
        <f t="shared" si="144"/>
        <v>550.3694123334991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-4.9658410716801891E-14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247.50494436936356</v>
      </c>
      <c r="BJ161" s="62">
        <f t="shared" si="146"/>
        <v>364.23031909369558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-2.8421709430404007E-13</v>
      </c>
      <c r="O162" s="14">
        <f>N162*VLOOKUP('Données projet'!$B$9,Paramètres!$A$1:$I$89,3,0)*VLOOKUP('Données projet'!$B$9,Paramètres!$A$1:$I$89,5,0)</f>
        <v>-2.0838797354372215E-13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247.43119043285299</v>
      </c>
      <c r="T162" s="62">
        <f t="shared" si="142"/>
        <v>259.17173720302333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projet'!$B$10,Paramètres!$A$1:$I$89,3,0)*VLOOKUP('Données projet'!$B$10,Paramètres!$A$1:$I$89,5,0)</f>
        <v>2.0572770154103635E-13</v>
      </c>
      <c r="AK162" s="14">
        <f t="shared" si="164"/>
        <v>2.8416956338469711E-12</v>
      </c>
      <c r="AL162" s="22">
        <f t="shared" si="165"/>
        <v>5.3075956424674458E-12</v>
      </c>
      <c r="AM162" s="62">
        <f t="shared" si="113"/>
        <v>293.3333333333386</v>
      </c>
      <c r="AN162" s="62">
        <f ca="1">AVERAGE(OFFSET($AM$3,0,0,'Données projet'!$E$10+1,1))-AVERAGE(OFFSET($H$3,0,0,'Données projet'!$E$10+1,1))</f>
        <v>390.31064709452596</v>
      </c>
      <c r="AO162" s="62">
        <f t="shared" si="144"/>
        <v>550.3694123334991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-4.9658410716801891E-14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247.50494436936356</v>
      </c>
      <c r="BJ162" s="62">
        <f t="shared" si="146"/>
        <v>364.23031909369558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-2.8421709430404007E-13</v>
      </c>
      <c r="O163" s="14">
        <f>N163*VLOOKUP('Données projet'!$B$9,Paramètres!$A$1:$I$89,3,0)*VLOOKUP('Données projet'!$B$9,Paramètres!$A$1:$I$89,5,0)</f>
        <v>-2.0838797354372215E-13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247.43119043285299</v>
      </c>
      <c r="T163" s="62">
        <f t="shared" si="142"/>
        <v>259.17173720302333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projet'!$B$10,Paramètres!$A$1:$I$89,3,0)*VLOOKUP('Données projet'!$B$10,Paramètres!$A$1:$I$89,5,0)</f>
        <v>2.0572770154103635E-13</v>
      </c>
      <c r="AK163" s="14">
        <f t="shared" si="164"/>
        <v>2.8416956338469711E-12</v>
      </c>
      <c r="AL163" s="22">
        <f t="shared" si="165"/>
        <v>5.3075956424674458E-12</v>
      </c>
      <c r="AM163" s="62">
        <f t="shared" si="113"/>
        <v>293.3333333333386</v>
      </c>
      <c r="AN163" s="62">
        <f ca="1">AVERAGE(OFFSET($AM$3,0,0,'Données projet'!$E$10+1,1))-AVERAGE(OFFSET($H$3,0,0,'Données projet'!$E$10+1,1))</f>
        <v>390.31064709452596</v>
      </c>
      <c r="AO163" s="62">
        <f t="shared" si="144"/>
        <v>550.3694123334991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-4.9658410716801891E-14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247.50494436936356</v>
      </c>
      <c r="BJ163" s="62">
        <f t="shared" si="146"/>
        <v>364.23031909369558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-2.8421709430404007E-13</v>
      </c>
      <c r="O164" s="14">
        <f>N164*VLOOKUP('Données projet'!$B$9,Paramètres!$A$1:$I$89,3,0)*VLOOKUP('Données projet'!$B$9,Paramètres!$A$1:$I$89,5,0)</f>
        <v>-2.0838797354372215E-13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247.43119043285299</v>
      </c>
      <c r="T164" s="62">
        <f t="shared" si="142"/>
        <v>259.17173720302333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projet'!$B$10,Paramètres!$A$1:$I$89,3,0)*VLOOKUP('Données projet'!$B$10,Paramètres!$A$1:$I$89,5,0)</f>
        <v>2.0572770154103635E-13</v>
      </c>
      <c r="AK164" s="14">
        <f t="shared" si="164"/>
        <v>2.8416956338469711E-12</v>
      </c>
      <c r="AL164" s="22">
        <f t="shared" si="165"/>
        <v>5.3075956424674458E-12</v>
      </c>
      <c r="AM164" s="62">
        <f t="shared" si="113"/>
        <v>293.3333333333386</v>
      </c>
      <c r="AN164" s="62">
        <f ca="1">AVERAGE(OFFSET($AM$3,0,0,'Données projet'!$E$10+1,1))-AVERAGE(OFFSET($H$3,0,0,'Données projet'!$E$10+1,1))</f>
        <v>390.31064709452596</v>
      </c>
      <c r="AO164" s="62">
        <f t="shared" si="144"/>
        <v>550.3694123334991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-4.9658410716801891E-14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247.50494436936356</v>
      </c>
      <c r="BJ164" s="62">
        <f t="shared" si="146"/>
        <v>364.23031909369558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-2.8421709430404007E-13</v>
      </c>
      <c r="O165" s="14">
        <f>N165*VLOOKUP('Données projet'!$B$9,Paramètres!$A$1:$I$89,3,0)*VLOOKUP('Données projet'!$B$9,Paramètres!$A$1:$I$89,5,0)</f>
        <v>-2.0838797354372215E-13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247.43119043285299</v>
      </c>
      <c r="T165" s="62">
        <f t="shared" si="142"/>
        <v>259.17173720302333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projet'!$B$10,Paramètres!$A$1:$I$89,3,0)*VLOOKUP('Données projet'!$B$10,Paramètres!$A$1:$I$89,5,0)</f>
        <v>2.0572770154103635E-13</v>
      </c>
      <c r="AK165" s="14">
        <f t="shared" si="164"/>
        <v>2.8416956338469711E-12</v>
      </c>
      <c r="AL165" s="22">
        <f t="shared" si="165"/>
        <v>5.3075956424674458E-12</v>
      </c>
      <c r="AM165" s="62">
        <f t="shared" si="113"/>
        <v>293.3333333333386</v>
      </c>
      <c r="AN165" s="62">
        <f ca="1">AVERAGE(OFFSET($AM$3,0,0,'Données projet'!$E$10+1,1))-AVERAGE(OFFSET($H$3,0,0,'Données projet'!$E$10+1,1))</f>
        <v>390.31064709452596</v>
      </c>
      <c r="AO165" s="62">
        <f t="shared" si="144"/>
        <v>550.3694123334991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-4.9658410716801891E-14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247.50494436936356</v>
      </c>
      <c r="BJ165" s="62">
        <f t="shared" si="146"/>
        <v>364.23031909369558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-2.8421709430404007E-13</v>
      </c>
      <c r="O166" s="14">
        <f>N166*VLOOKUP('Données projet'!$B$9,Paramètres!$A$1:$I$89,3,0)*VLOOKUP('Données projet'!$B$9,Paramètres!$A$1:$I$89,5,0)</f>
        <v>-2.0838797354372215E-13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247.43119043285299</v>
      </c>
      <c r="T166" s="62">
        <f t="shared" si="142"/>
        <v>259.17173720302333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projet'!$B$10,Paramètres!$A$1:$I$89,3,0)*VLOOKUP('Données projet'!$B$10,Paramètres!$A$1:$I$89,5,0)</f>
        <v>2.0572770154103635E-13</v>
      </c>
      <c r="AK166" s="14">
        <f t="shared" si="164"/>
        <v>2.8416956338469711E-12</v>
      </c>
      <c r="AL166" s="22">
        <f t="shared" si="165"/>
        <v>5.3075956424674458E-12</v>
      </c>
      <c r="AM166" s="62">
        <f t="shared" si="113"/>
        <v>293.3333333333386</v>
      </c>
      <c r="AN166" s="62">
        <f ca="1">AVERAGE(OFFSET($AM$3,0,0,'Données projet'!$E$10+1,1))-AVERAGE(OFFSET($H$3,0,0,'Données projet'!$E$10+1,1))</f>
        <v>390.31064709452596</v>
      </c>
      <c r="AO166" s="62">
        <f t="shared" si="144"/>
        <v>550.3694123334991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-4.9658410716801891E-14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247.50494436936356</v>
      </c>
      <c r="BJ166" s="62">
        <f t="shared" si="146"/>
        <v>364.23031909369558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-2.8421709430404007E-13</v>
      </c>
      <c r="O167" s="14">
        <f>N167*VLOOKUP('Données projet'!$B$9,Paramètres!$A$1:$I$89,3,0)*VLOOKUP('Données projet'!$B$9,Paramètres!$A$1:$I$89,5,0)</f>
        <v>-2.0838797354372215E-13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247.43119043285299</v>
      </c>
      <c r="T167" s="62">
        <f t="shared" si="142"/>
        <v>259.17173720302333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projet'!$B$10,Paramètres!$A$1:$I$89,3,0)*VLOOKUP('Données projet'!$B$10,Paramètres!$A$1:$I$89,5,0)</f>
        <v>2.0572770154103635E-13</v>
      </c>
      <c r="AK167" s="14">
        <f t="shared" si="164"/>
        <v>2.8416956338469711E-12</v>
      </c>
      <c r="AL167" s="22">
        <f t="shared" si="165"/>
        <v>5.3075956424674458E-12</v>
      </c>
      <c r="AM167" s="62">
        <f t="shared" si="113"/>
        <v>293.3333333333386</v>
      </c>
      <c r="AN167" s="62">
        <f ca="1">AVERAGE(OFFSET($AM$3,0,0,'Données projet'!$E$10+1,1))-AVERAGE(OFFSET($H$3,0,0,'Données projet'!$E$10+1,1))</f>
        <v>390.31064709452596</v>
      </c>
      <c r="AO167" s="62">
        <f t="shared" si="144"/>
        <v>550.3694123334991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-4.9658410716801891E-14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247.50494436936356</v>
      </c>
      <c r="BJ167" s="62">
        <f t="shared" si="146"/>
        <v>364.23031909369558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-2.8421709430404007E-13</v>
      </c>
      <c r="O168" s="14">
        <f>N168*VLOOKUP('Données projet'!$B$9,Paramètres!$A$1:$I$89,3,0)*VLOOKUP('Données projet'!$B$9,Paramètres!$A$1:$I$89,5,0)</f>
        <v>-2.0838797354372215E-13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247.43119043285299</v>
      </c>
      <c r="T168" s="62">
        <f t="shared" si="142"/>
        <v>259.17173720302333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projet'!$B$10,Paramètres!$A$1:$I$89,3,0)*VLOOKUP('Données projet'!$B$10,Paramètres!$A$1:$I$89,5,0)</f>
        <v>2.0572770154103635E-13</v>
      </c>
      <c r="AK168" s="14">
        <f t="shared" si="164"/>
        <v>2.8416956338469711E-12</v>
      </c>
      <c r="AL168" s="22">
        <f t="shared" si="165"/>
        <v>5.3075956424674458E-12</v>
      </c>
      <c r="AM168" s="62">
        <f t="shared" si="113"/>
        <v>293.3333333333386</v>
      </c>
      <c r="AN168" s="62">
        <f ca="1">AVERAGE(OFFSET($AM$3,0,0,'Données projet'!$E$10+1,1))-AVERAGE(OFFSET($H$3,0,0,'Données projet'!$E$10+1,1))</f>
        <v>390.31064709452596</v>
      </c>
      <c r="AO168" s="62">
        <f t="shared" si="144"/>
        <v>550.3694123334991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-4.9658410716801891E-14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247.50494436936356</v>
      </c>
      <c r="BJ168" s="62">
        <f t="shared" si="146"/>
        <v>364.23031909369558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-2.8421709430404007E-13</v>
      </c>
      <c r="O169" s="14">
        <f>N169*VLOOKUP('Données projet'!$B$9,Paramètres!$A$1:$I$89,3,0)*VLOOKUP('Données projet'!$B$9,Paramètres!$A$1:$I$89,5,0)</f>
        <v>-2.0838797354372215E-13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247.43119043285299</v>
      </c>
      <c r="T169" s="62">
        <f t="shared" si="142"/>
        <v>259.17173720302333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projet'!$B$10,Paramètres!$A$1:$I$89,3,0)*VLOOKUP('Données projet'!$B$10,Paramètres!$A$1:$I$89,5,0)</f>
        <v>2.0572770154103635E-13</v>
      </c>
      <c r="AK169" s="14">
        <f t="shared" si="164"/>
        <v>2.8416956338469711E-12</v>
      </c>
      <c r="AL169" s="22">
        <f t="shared" si="165"/>
        <v>5.3075956424674458E-12</v>
      </c>
      <c r="AM169" s="62">
        <f t="shared" si="113"/>
        <v>293.3333333333386</v>
      </c>
      <c r="AN169" s="62">
        <f ca="1">AVERAGE(OFFSET($AM$3,0,0,'Données projet'!$E$10+1,1))-AVERAGE(OFFSET($H$3,0,0,'Données projet'!$E$10+1,1))</f>
        <v>390.31064709452596</v>
      </c>
      <c r="AO169" s="62">
        <f t="shared" si="144"/>
        <v>550.3694123334991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-4.9658410716801891E-14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247.50494436936356</v>
      </c>
      <c r="BJ169" s="62">
        <f t="shared" si="146"/>
        <v>364.23031909369558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-2.8421709430404007E-13</v>
      </c>
      <c r="O170" s="14">
        <f>N170*VLOOKUP('Données projet'!$B$9,Paramètres!$A$1:$I$89,3,0)*VLOOKUP('Données projet'!$B$9,Paramètres!$A$1:$I$89,5,0)</f>
        <v>-2.0838797354372215E-13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247.43119043285299</v>
      </c>
      <c r="T170" s="62">
        <f t="shared" si="142"/>
        <v>259.17173720302333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projet'!$B$10,Paramètres!$A$1:$I$89,3,0)*VLOOKUP('Données projet'!$B$10,Paramètres!$A$1:$I$89,5,0)</f>
        <v>2.0572770154103635E-13</v>
      </c>
      <c r="AK170" s="14">
        <f t="shared" si="164"/>
        <v>2.8416956338469711E-12</v>
      </c>
      <c r="AL170" s="22">
        <f t="shared" si="165"/>
        <v>5.3075956424674458E-12</v>
      </c>
      <c r="AM170" s="62">
        <f t="shared" si="113"/>
        <v>293.3333333333386</v>
      </c>
      <c r="AN170" s="62">
        <f ca="1">AVERAGE(OFFSET($AM$3,0,0,'Données projet'!$E$10+1,1))-AVERAGE(OFFSET($H$3,0,0,'Données projet'!$E$10+1,1))</f>
        <v>390.31064709452596</v>
      </c>
      <c r="AO170" s="62">
        <f t="shared" si="144"/>
        <v>550.3694123334991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-4.9658410716801891E-14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247.50494436936356</v>
      </c>
      <c r="BJ170" s="62">
        <f t="shared" si="146"/>
        <v>364.23031909369558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-2.8421709430404007E-13</v>
      </c>
      <c r="O171" s="14">
        <f>N171*VLOOKUP('Données projet'!$B$9,Paramètres!$A$1:$I$89,3,0)*VLOOKUP('Données projet'!$B$9,Paramètres!$A$1:$I$89,5,0)</f>
        <v>-2.0838797354372215E-13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247.43119043285299</v>
      </c>
      <c r="T171" s="62">
        <f t="shared" si="142"/>
        <v>259.17173720302333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projet'!$B$10,Paramètres!$A$1:$I$89,3,0)*VLOOKUP('Données projet'!$B$10,Paramètres!$A$1:$I$89,5,0)</f>
        <v>2.0572770154103635E-13</v>
      </c>
      <c r="AK171" s="14">
        <f t="shared" si="164"/>
        <v>2.8416956338469711E-12</v>
      </c>
      <c r="AL171" s="22">
        <f t="shared" si="165"/>
        <v>5.3075956424674458E-12</v>
      </c>
      <c r="AM171" s="62">
        <f t="shared" si="113"/>
        <v>293.3333333333386</v>
      </c>
      <c r="AN171" s="62">
        <f ca="1">AVERAGE(OFFSET($AM$3,0,0,'Données projet'!$E$10+1,1))-AVERAGE(OFFSET($H$3,0,0,'Données projet'!$E$10+1,1))</f>
        <v>390.31064709452596</v>
      </c>
      <c r="AO171" s="62">
        <f t="shared" si="144"/>
        <v>550.3694123334991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-4.9658410716801891E-14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247.50494436936356</v>
      </c>
      <c r="BJ171" s="62">
        <f t="shared" si="146"/>
        <v>364.23031909369558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-2.8421709430404007E-13</v>
      </c>
      <c r="O172" s="14">
        <f>N172*VLOOKUP('Données projet'!$B$9,Paramètres!$A$1:$I$89,3,0)*VLOOKUP('Données projet'!$B$9,Paramètres!$A$1:$I$89,5,0)</f>
        <v>-2.0838797354372215E-13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247.43119043285299</v>
      </c>
      <c r="T172" s="62">
        <f t="shared" si="142"/>
        <v>259.17173720302333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projet'!$B$10,Paramètres!$A$1:$I$89,3,0)*VLOOKUP('Données projet'!$B$10,Paramètres!$A$1:$I$89,5,0)</f>
        <v>2.0572770154103635E-13</v>
      </c>
      <c r="AK172" s="14">
        <f t="shared" si="164"/>
        <v>2.8416956338469711E-12</v>
      </c>
      <c r="AL172" s="22">
        <f t="shared" si="165"/>
        <v>5.3075956424674458E-12</v>
      </c>
      <c r="AM172" s="62">
        <f t="shared" si="113"/>
        <v>293.3333333333386</v>
      </c>
      <c r="AN172" s="62">
        <f ca="1">AVERAGE(OFFSET($AM$3,0,0,'Données projet'!$E$10+1,1))-AVERAGE(OFFSET($H$3,0,0,'Données projet'!$E$10+1,1))</f>
        <v>390.31064709452596</v>
      </c>
      <c r="AO172" s="62">
        <f t="shared" si="144"/>
        <v>550.3694123334991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-4.9658410716801891E-14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247.50494436936356</v>
      </c>
      <c r="BJ172" s="62">
        <f t="shared" si="146"/>
        <v>364.23031909369558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-2.8421709430404007E-13</v>
      </c>
      <c r="O173" s="14">
        <f>N173*VLOOKUP('Données projet'!$B$9,Paramètres!$A$1:$I$89,3,0)*VLOOKUP('Données projet'!$B$9,Paramètres!$A$1:$I$89,5,0)</f>
        <v>-2.0838797354372215E-13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247.43119043285299</v>
      </c>
      <c r="T173" s="62">
        <f t="shared" si="142"/>
        <v>259.17173720302333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projet'!$B$10,Paramètres!$A$1:$I$89,3,0)*VLOOKUP('Données projet'!$B$10,Paramètres!$A$1:$I$89,5,0)</f>
        <v>2.0572770154103635E-13</v>
      </c>
      <c r="AK173" s="14">
        <f t="shared" si="164"/>
        <v>2.8416956338469711E-12</v>
      </c>
      <c r="AL173" s="22">
        <f t="shared" si="165"/>
        <v>5.3075956424674458E-12</v>
      </c>
      <c r="AM173" s="62">
        <f t="shared" si="113"/>
        <v>293.3333333333386</v>
      </c>
      <c r="AN173" s="62">
        <f ca="1">AVERAGE(OFFSET($AM$3,0,0,'Données projet'!$E$10+1,1))-AVERAGE(OFFSET($H$3,0,0,'Données projet'!$E$10+1,1))</f>
        <v>390.31064709452596</v>
      </c>
      <c r="AO173" s="62">
        <f t="shared" si="144"/>
        <v>550.3694123334991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-4.9658410716801891E-14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247.50494436936356</v>
      </c>
      <c r="BJ173" s="62">
        <f t="shared" si="146"/>
        <v>364.23031909369558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-2.8421709430404007E-13</v>
      </c>
      <c r="O174" s="14">
        <f>N174*VLOOKUP('Données projet'!$B$9,Paramètres!$A$1:$I$89,3,0)*VLOOKUP('Données projet'!$B$9,Paramètres!$A$1:$I$89,5,0)</f>
        <v>-2.0838797354372215E-13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247.43119043285299</v>
      </c>
      <c r="T174" s="62">
        <f t="shared" si="142"/>
        <v>259.17173720302333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projet'!$B$10,Paramètres!$A$1:$I$89,3,0)*VLOOKUP('Données projet'!$B$10,Paramètres!$A$1:$I$89,5,0)</f>
        <v>2.0572770154103635E-13</v>
      </c>
      <c r="AK174" s="14">
        <f t="shared" si="164"/>
        <v>2.8416956338469711E-12</v>
      </c>
      <c r="AL174" s="22">
        <f t="shared" si="165"/>
        <v>5.3075956424674458E-12</v>
      </c>
      <c r="AM174" s="62">
        <f t="shared" si="113"/>
        <v>293.3333333333386</v>
      </c>
      <c r="AN174" s="62">
        <f ca="1">AVERAGE(OFFSET($AM$3,0,0,'Données projet'!$E$10+1,1))-AVERAGE(OFFSET($H$3,0,0,'Données projet'!$E$10+1,1))</f>
        <v>390.31064709452596</v>
      </c>
      <c r="AO174" s="62">
        <f t="shared" si="144"/>
        <v>550.3694123334991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-4.9658410716801891E-14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247.50494436936356</v>
      </c>
      <c r="BJ174" s="62">
        <f t="shared" si="146"/>
        <v>364.23031909369558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-2.8421709430404007E-13</v>
      </c>
      <c r="O175" s="14">
        <f>N175*VLOOKUP('Données projet'!$B$9,Paramètres!$A$1:$I$89,3,0)*VLOOKUP('Données projet'!$B$9,Paramètres!$A$1:$I$89,5,0)</f>
        <v>-2.0838797354372215E-13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247.43119043285299</v>
      </c>
      <c r="T175" s="62">
        <f t="shared" si="142"/>
        <v>259.17173720302333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projet'!$B$10,Paramètres!$A$1:$I$89,3,0)*VLOOKUP('Données projet'!$B$10,Paramètres!$A$1:$I$89,5,0)</f>
        <v>2.0572770154103635E-13</v>
      </c>
      <c r="AK175" s="14">
        <f t="shared" si="164"/>
        <v>2.8416956338469711E-12</v>
      </c>
      <c r="AL175" s="22">
        <f t="shared" si="165"/>
        <v>5.3075956424674458E-12</v>
      </c>
      <c r="AM175" s="62">
        <f t="shared" si="113"/>
        <v>293.3333333333386</v>
      </c>
      <c r="AN175" s="62">
        <f ca="1">AVERAGE(OFFSET($AM$3,0,0,'Données projet'!$E$10+1,1))-AVERAGE(OFFSET($H$3,0,0,'Données projet'!$E$10+1,1))</f>
        <v>390.31064709452596</v>
      </c>
      <c r="AO175" s="62">
        <f t="shared" si="144"/>
        <v>550.3694123334991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-4.9658410716801891E-14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247.50494436936356</v>
      </c>
      <c r="BJ175" s="62">
        <f t="shared" si="146"/>
        <v>364.23031909369558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-2.8421709430404007E-13</v>
      </c>
      <c r="O176" s="14">
        <f>N176*VLOOKUP('Données projet'!$B$9,Paramètres!$A$1:$I$89,3,0)*VLOOKUP('Données projet'!$B$9,Paramètres!$A$1:$I$89,5,0)</f>
        <v>-2.0838797354372215E-13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247.43119043285299</v>
      </c>
      <c r="T176" s="62">
        <f t="shared" si="142"/>
        <v>259.17173720302333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projet'!$B$10,Paramètres!$A$1:$I$89,3,0)*VLOOKUP('Données projet'!$B$10,Paramètres!$A$1:$I$89,5,0)</f>
        <v>2.0572770154103635E-13</v>
      </c>
      <c r="AK176" s="14">
        <f t="shared" si="164"/>
        <v>2.8416956338469711E-12</v>
      </c>
      <c r="AL176" s="22">
        <f t="shared" si="165"/>
        <v>5.3075956424674458E-12</v>
      </c>
      <c r="AM176" s="62">
        <f t="shared" si="113"/>
        <v>293.3333333333386</v>
      </c>
      <c r="AN176" s="62">
        <f ca="1">AVERAGE(OFFSET($AM$3,0,0,'Données projet'!$E$10+1,1))-AVERAGE(OFFSET($H$3,0,0,'Données projet'!$E$10+1,1))</f>
        <v>390.31064709452596</v>
      </c>
      <c r="AO176" s="62">
        <f t="shared" si="144"/>
        <v>550.3694123334991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-4.9658410716801891E-14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247.50494436936356</v>
      </c>
      <c r="BJ176" s="62">
        <f t="shared" si="146"/>
        <v>364.23031909369558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-2.8421709430404007E-13</v>
      </c>
      <c r="O177" s="14">
        <f>N177*VLOOKUP('Données projet'!$B$9,Paramètres!$A$1:$I$89,3,0)*VLOOKUP('Données projet'!$B$9,Paramètres!$A$1:$I$89,5,0)</f>
        <v>-2.0838797354372215E-13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247.43119043285299</v>
      </c>
      <c r="T177" s="62">
        <f t="shared" si="142"/>
        <v>259.17173720302333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projet'!$B$10,Paramètres!$A$1:$I$89,3,0)*VLOOKUP('Données projet'!$B$10,Paramètres!$A$1:$I$89,5,0)</f>
        <v>2.0572770154103635E-13</v>
      </c>
      <c r="AK177" s="14">
        <f t="shared" si="164"/>
        <v>2.8416956338469711E-12</v>
      </c>
      <c r="AL177" s="22">
        <f t="shared" si="165"/>
        <v>5.3075956424674458E-12</v>
      </c>
      <c r="AM177" s="62">
        <f t="shared" si="113"/>
        <v>293.3333333333386</v>
      </c>
      <c r="AN177" s="62">
        <f ca="1">AVERAGE(OFFSET($AM$3,0,0,'Données projet'!$E$10+1,1))-AVERAGE(OFFSET($H$3,0,0,'Données projet'!$E$10+1,1))</f>
        <v>390.31064709452596</v>
      </c>
      <c r="AO177" s="62">
        <f t="shared" si="144"/>
        <v>550.3694123334991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-4.9658410716801891E-14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247.50494436936356</v>
      </c>
      <c r="BJ177" s="62">
        <f t="shared" si="146"/>
        <v>364.23031909369558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-2.8421709430404007E-13</v>
      </c>
      <c r="O178" s="14">
        <f>N178*VLOOKUP('Données projet'!$B$9,Paramètres!$A$1:$I$89,3,0)*VLOOKUP('Données projet'!$B$9,Paramètres!$A$1:$I$89,5,0)</f>
        <v>-2.0838797354372215E-13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247.43119043285299</v>
      </c>
      <c r="T178" s="62">
        <f t="shared" si="142"/>
        <v>259.17173720302333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projet'!$B$10,Paramètres!$A$1:$I$89,3,0)*VLOOKUP('Données projet'!$B$10,Paramètres!$A$1:$I$89,5,0)</f>
        <v>2.0572770154103635E-13</v>
      </c>
      <c r="AK178" s="14">
        <f t="shared" si="164"/>
        <v>2.8416956338469711E-12</v>
      </c>
      <c r="AL178" s="22">
        <f t="shared" si="165"/>
        <v>5.3075956424674458E-12</v>
      </c>
      <c r="AM178" s="62">
        <f t="shared" si="113"/>
        <v>293.3333333333386</v>
      </c>
      <c r="AN178" s="62">
        <f ca="1">AVERAGE(OFFSET($AM$3,0,0,'Données projet'!$E$10+1,1))-AVERAGE(OFFSET($H$3,0,0,'Données projet'!$E$10+1,1))</f>
        <v>390.31064709452596</v>
      </c>
      <c r="AO178" s="62">
        <f t="shared" si="144"/>
        <v>550.3694123334991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-4.9658410716801891E-14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247.50494436936356</v>
      </c>
      <c r="BJ178" s="62">
        <f t="shared" si="146"/>
        <v>364.23031909369558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-2.8421709430404007E-13</v>
      </c>
      <c r="O179" s="14">
        <f>N179*VLOOKUP('Données projet'!$B$9,Paramètres!$A$1:$I$89,3,0)*VLOOKUP('Données projet'!$B$9,Paramètres!$A$1:$I$89,5,0)</f>
        <v>-2.0838797354372215E-13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247.43119043285299</v>
      </c>
      <c r="T179" s="62">
        <f t="shared" si="142"/>
        <v>259.17173720302333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projet'!$B$10,Paramètres!$A$1:$I$89,3,0)*VLOOKUP('Données projet'!$B$10,Paramètres!$A$1:$I$89,5,0)</f>
        <v>2.0572770154103635E-13</v>
      </c>
      <c r="AK179" s="14">
        <f t="shared" si="164"/>
        <v>2.8416956338469711E-12</v>
      </c>
      <c r="AL179" s="22">
        <f t="shared" si="165"/>
        <v>5.3075956424674458E-12</v>
      </c>
      <c r="AM179" s="62">
        <f t="shared" si="113"/>
        <v>293.3333333333386</v>
      </c>
      <c r="AN179" s="62">
        <f ca="1">AVERAGE(OFFSET($AM$3,0,0,'Données projet'!$E$10+1,1))-AVERAGE(OFFSET($H$3,0,0,'Données projet'!$E$10+1,1))</f>
        <v>390.31064709452596</v>
      </c>
      <c r="AO179" s="62">
        <f t="shared" si="144"/>
        <v>550.3694123334991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-4.9658410716801891E-14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247.50494436936356</v>
      </c>
      <c r="BJ179" s="62">
        <f t="shared" si="146"/>
        <v>364.23031909369558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-2.8421709430404007E-13</v>
      </c>
      <c r="O180" s="14">
        <f>N180*VLOOKUP('Données projet'!$B$9,Paramètres!$A$1:$I$89,3,0)*VLOOKUP('Données projet'!$B$9,Paramètres!$A$1:$I$89,5,0)</f>
        <v>-2.0838797354372215E-13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247.43119043285299</v>
      </c>
      <c r="T180" s="62">
        <f t="shared" si="142"/>
        <v>259.17173720302333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projet'!$B$10,Paramètres!$A$1:$I$89,3,0)*VLOOKUP('Données projet'!$B$10,Paramètres!$A$1:$I$89,5,0)</f>
        <v>2.0572770154103635E-13</v>
      </c>
      <c r="AK180" s="14">
        <f t="shared" si="164"/>
        <v>2.8416956338469711E-12</v>
      </c>
      <c r="AL180" s="22">
        <f t="shared" si="165"/>
        <v>5.3075956424674458E-12</v>
      </c>
      <c r="AM180" s="62">
        <f t="shared" si="113"/>
        <v>293.3333333333386</v>
      </c>
      <c r="AN180" s="62">
        <f ca="1">AVERAGE(OFFSET($AM$3,0,0,'Données projet'!$E$10+1,1))-AVERAGE(OFFSET($H$3,0,0,'Données projet'!$E$10+1,1))</f>
        <v>390.31064709452596</v>
      </c>
      <c r="AO180" s="62">
        <f t="shared" si="144"/>
        <v>550.3694123334991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-4.9658410716801891E-14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247.50494436936356</v>
      </c>
      <c r="BJ180" s="62">
        <f t="shared" si="146"/>
        <v>364.23031909369558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-2.8421709430404007E-13</v>
      </c>
      <c r="O181" s="14">
        <f>N181*VLOOKUP('Données projet'!$B$9,Paramètres!$A$1:$I$89,3,0)*VLOOKUP('Données projet'!$B$9,Paramètres!$A$1:$I$89,5,0)</f>
        <v>-2.0838797354372215E-13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247.43119043285299</v>
      </c>
      <c r="T181" s="62">
        <f t="shared" si="142"/>
        <v>259.17173720302333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projet'!$B$10,Paramètres!$A$1:$I$89,3,0)*VLOOKUP('Données projet'!$B$10,Paramètres!$A$1:$I$89,5,0)</f>
        <v>2.0572770154103635E-13</v>
      </c>
      <c r="AK181" s="14">
        <f t="shared" si="164"/>
        <v>2.8416956338469711E-12</v>
      </c>
      <c r="AL181" s="22">
        <f t="shared" si="165"/>
        <v>5.3075956424674458E-12</v>
      </c>
      <c r="AM181" s="62">
        <f t="shared" si="113"/>
        <v>293.3333333333386</v>
      </c>
      <c r="AN181" s="62">
        <f ca="1">AVERAGE(OFFSET($AM$3,0,0,'Données projet'!$E$10+1,1))-AVERAGE(OFFSET($H$3,0,0,'Données projet'!$E$10+1,1))</f>
        <v>390.31064709452596</v>
      </c>
      <c r="AO181" s="62">
        <f t="shared" si="144"/>
        <v>550.3694123334991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-4.9658410716801891E-14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247.50494436936356</v>
      </c>
      <c r="BJ181" s="62">
        <f t="shared" si="146"/>
        <v>364.23031909369558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-2.8421709430404007E-13</v>
      </c>
      <c r="O182" s="14">
        <f>N182*VLOOKUP('Données projet'!$B$9,Paramètres!$A$1:$I$89,3,0)*VLOOKUP('Données projet'!$B$9,Paramètres!$A$1:$I$89,5,0)</f>
        <v>-2.0838797354372215E-13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247.43119043285299</v>
      </c>
      <c r="T182" s="62">
        <f t="shared" si="142"/>
        <v>259.17173720302333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projet'!$B$10,Paramètres!$A$1:$I$89,3,0)*VLOOKUP('Données projet'!$B$10,Paramètres!$A$1:$I$89,5,0)</f>
        <v>2.0572770154103635E-13</v>
      </c>
      <c r="AK182" s="14">
        <f t="shared" si="164"/>
        <v>2.8416956338469711E-12</v>
      </c>
      <c r="AL182" s="22">
        <f t="shared" si="165"/>
        <v>5.3075956424674458E-12</v>
      </c>
      <c r="AM182" s="62">
        <f t="shared" si="113"/>
        <v>293.3333333333386</v>
      </c>
      <c r="AN182" s="62">
        <f ca="1">AVERAGE(OFFSET($AM$3,0,0,'Données projet'!$E$10+1,1))-AVERAGE(OFFSET($H$3,0,0,'Données projet'!$E$10+1,1))</f>
        <v>390.31064709452596</v>
      </c>
      <c r="AO182" s="62">
        <f t="shared" si="144"/>
        <v>550.3694123334991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-4.9658410716801891E-14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247.50494436936356</v>
      </c>
      <c r="BJ182" s="62">
        <f t="shared" si="146"/>
        <v>364.23031909369558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-2.8421709430404007E-13</v>
      </c>
      <c r="O183" s="14">
        <f>N183*VLOOKUP('Données projet'!$B$9,Paramètres!$A$1:$I$89,3,0)*VLOOKUP('Données projet'!$B$9,Paramètres!$A$1:$I$89,5,0)</f>
        <v>-2.0838797354372215E-13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247.43119043285299</v>
      </c>
      <c r="T183" s="62">
        <f t="shared" si="142"/>
        <v>259.17173720302333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projet'!$B$10,Paramètres!$A$1:$I$89,3,0)*VLOOKUP('Données projet'!$B$10,Paramètres!$A$1:$I$89,5,0)</f>
        <v>2.0572770154103635E-13</v>
      </c>
      <c r="AK183" s="14">
        <f t="shared" si="164"/>
        <v>2.8416956338469711E-12</v>
      </c>
      <c r="AL183" s="22">
        <f t="shared" si="165"/>
        <v>5.3075956424674458E-12</v>
      </c>
      <c r="AM183" s="62">
        <f t="shared" si="113"/>
        <v>293.3333333333386</v>
      </c>
      <c r="AN183" s="62">
        <f ca="1">AVERAGE(OFFSET($AM$3,0,0,'Données projet'!$E$10+1,1))-AVERAGE(OFFSET($H$3,0,0,'Données projet'!$E$10+1,1))</f>
        <v>390.31064709452596</v>
      </c>
      <c r="AO183" s="62">
        <f t="shared" si="144"/>
        <v>550.3694123334991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-4.9658410716801891E-14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247.50494436936356</v>
      </c>
      <c r="BJ183" s="62">
        <f t="shared" si="146"/>
        <v>364.23031909369558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-2.8421709430404007E-13</v>
      </c>
      <c r="O184" s="14">
        <f>N184*VLOOKUP('Données projet'!$B$9,Paramètres!$A$1:$I$89,3,0)*VLOOKUP('Données projet'!$B$9,Paramètres!$A$1:$I$89,5,0)</f>
        <v>-2.0838797354372215E-13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247.43119043285299</v>
      </c>
      <c r="T184" s="62">
        <f t="shared" si="142"/>
        <v>259.17173720302333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projet'!$B$10,Paramètres!$A$1:$I$89,3,0)*VLOOKUP('Données projet'!$B$10,Paramètres!$A$1:$I$89,5,0)</f>
        <v>2.0572770154103635E-13</v>
      </c>
      <c r="AK184" s="14">
        <f t="shared" si="164"/>
        <v>2.8416956338469711E-12</v>
      </c>
      <c r="AL184" s="22">
        <f t="shared" si="165"/>
        <v>5.3075956424674458E-12</v>
      </c>
      <c r="AM184" s="62">
        <f t="shared" si="113"/>
        <v>293.3333333333386</v>
      </c>
      <c r="AN184" s="62">
        <f ca="1">AVERAGE(OFFSET($AM$3,0,0,'Données projet'!$E$10+1,1))-AVERAGE(OFFSET($H$3,0,0,'Données projet'!$E$10+1,1))</f>
        <v>390.31064709452596</v>
      </c>
      <c r="AO184" s="62">
        <f t="shared" si="144"/>
        <v>550.3694123334991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-4.9658410716801891E-14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247.50494436936356</v>
      </c>
      <c r="BJ184" s="62">
        <f t="shared" si="146"/>
        <v>364.23031909369558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-2.8421709430404007E-13</v>
      </c>
      <c r="O185" s="14">
        <f>N185*VLOOKUP('Données projet'!$B$9,Paramètres!$A$1:$I$89,3,0)*VLOOKUP('Données projet'!$B$9,Paramètres!$A$1:$I$89,5,0)</f>
        <v>-2.0838797354372215E-13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247.43119043285299</v>
      </c>
      <c r="T185" s="62">
        <f t="shared" si="142"/>
        <v>259.17173720302333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projet'!$B$10,Paramètres!$A$1:$I$89,3,0)*VLOOKUP('Données projet'!$B$10,Paramètres!$A$1:$I$89,5,0)</f>
        <v>2.0572770154103635E-13</v>
      </c>
      <c r="AK185" s="14">
        <f t="shared" si="164"/>
        <v>2.8416956338469711E-12</v>
      </c>
      <c r="AL185" s="22">
        <f t="shared" si="165"/>
        <v>5.3075956424674458E-12</v>
      </c>
      <c r="AM185" s="62">
        <f t="shared" si="113"/>
        <v>293.3333333333386</v>
      </c>
      <c r="AN185" s="62">
        <f ca="1">AVERAGE(OFFSET($AM$3,0,0,'Données projet'!$E$10+1,1))-AVERAGE(OFFSET($H$3,0,0,'Données projet'!$E$10+1,1))</f>
        <v>390.31064709452596</v>
      </c>
      <c r="AO185" s="62">
        <f t="shared" si="144"/>
        <v>550.3694123334991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-4.9658410716801891E-14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247.50494436936356</v>
      </c>
      <c r="BJ185" s="62">
        <f t="shared" si="146"/>
        <v>364.23031909369558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-2.8421709430404007E-13</v>
      </c>
      <c r="O186" s="14">
        <f>N186*VLOOKUP('Données projet'!$B$9,Paramètres!$A$1:$I$89,3,0)*VLOOKUP('Données projet'!$B$9,Paramètres!$A$1:$I$89,5,0)</f>
        <v>-2.0838797354372215E-13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247.43119043285299</v>
      </c>
      <c r="T186" s="62">
        <f t="shared" si="142"/>
        <v>259.17173720302333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projet'!$B$10,Paramètres!$A$1:$I$89,3,0)*VLOOKUP('Données projet'!$B$10,Paramètres!$A$1:$I$89,5,0)</f>
        <v>2.0572770154103635E-13</v>
      </c>
      <c r="AK186" s="14">
        <f t="shared" si="164"/>
        <v>2.8416956338469711E-12</v>
      </c>
      <c r="AL186" s="22">
        <f t="shared" si="165"/>
        <v>5.3075956424674458E-12</v>
      </c>
      <c r="AM186" s="62">
        <f t="shared" si="113"/>
        <v>293.3333333333386</v>
      </c>
      <c r="AN186" s="62">
        <f ca="1">AVERAGE(OFFSET($AM$3,0,0,'Données projet'!$E$10+1,1))-AVERAGE(OFFSET($H$3,0,0,'Données projet'!$E$10+1,1))</f>
        <v>390.31064709452596</v>
      </c>
      <c r="AO186" s="62">
        <f t="shared" si="144"/>
        <v>550.3694123334991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-4.9658410716801891E-14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247.50494436936356</v>
      </c>
      <c r="BJ186" s="62">
        <f t="shared" si="146"/>
        <v>364.23031909369558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-2.8421709430404007E-13</v>
      </c>
      <c r="O187" s="14">
        <f>N187*VLOOKUP('Données projet'!$B$9,Paramètres!$A$1:$I$89,3,0)*VLOOKUP('Données projet'!$B$9,Paramètres!$A$1:$I$89,5,0)</f>
        <v>-2.0838797354372215E-13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247.43119043285299</v>
      </c>
      <c r="T187" s="62">
        <f t="shared" si="142"/>
        <v>259.17173720302333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projet'!$B$10,Paramètres!$A$1:$I$89,3,0)*VLOOKUP('Données projet'!$B$10,Paramètres!$A$1:$I$89,5,0)</f>
        <v>2.0572770154103635E-13</v>
      </c>
      <c r="AK187" s="14">
        <f t="shared" si="164"/>
        <v>2.8416956338469711E-12</v>
      </c>
      <c r="AL187" s="22">
        <f t="shared" si="165"/>
        <v>5.3075956424674458E-12</v>
      </c>
      <c r="AM187" s="62">
        <f t="shared" si="113"/>
        <v>293.3333333333386</v>
      </c>
      <c r="AN187" s="62">
        <f ca="1">AVERAGE(OFFSET($AM$3,0,0,'Données projet'!$E$10+1,1))-AVERAGE(OFFSET($H$3,0,0,'Données projet'!$E$10+1,1))</f>
        <v>390.31064709452596</v>
      </c>
      <c r="AO187" s="62">
        <f t="shared" si="144"/>
        <v>550.3694123334991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-4.9658410716801891E-14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247.50494436936356</v>
      </c>
      <c r="BJ187" s="62">
        <f t="shared" si="146"/>
        <v>364.23031909369558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-2.8421709430404007E-13</v>
      </c>
      <c r="O188" s="14">
        <f>N188*VLOOKUP('Données projet'!$B$9,Paramètres!$A$1:$I$89,3,0)*VLOOKUP('Données projet'!$B$9,Paramètres!$A$1:$I$89,5,0)</f>
        <v>-2.0838797354372215E-13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247.43119043285299</v>
      </c>
      <c r="T188" s="62">
        <f t="shared" si="142"/>
        <v>259.17173720302333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projet'!$B$10,Paramètres!$A$1:$I$89,3,0)*VLOOKUP('Données projet'!$B$10,Paramètres!$A$1:$I$89,5,0)</f>
        <v>2.0572770154103635E-13</v>
      </c>
      <c r="AK188" s="14">
        <f t="shared" si="164"/>
        <v>2.8416956338469711E-12</v>
      </c>
      <c r="AL188" s="22">
        <f t="shared" si="165"/>
        <v>5.3075956424674458E-12</v>
      </c>
      <c r="AM188" s="62">
        <f t="shared" si="113"/>
        <v>293.3333333333386</v>
      </c>
      <c r="AN188" s="62">
        <f ca="1">AVERAGE(OFFSET($AM$3,0,0,'Données projet'!$E$10+1,1))-AVERAGE(OFFSET($H$3,0,0,'Données projet'!$E$10+1,1))</f>
        <v>390.31064709452596</v>
      </c>
      <c r="AO188" s="62">
        <f t="shared" si="144"/>
        <v>550.3694123334991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-4.9658410716801891E-14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247.50494436936356</v>
      </c>
      <c r="BJ188" s="62">
        <f t="shared" si="146"/>
        <v>364.23031909369558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-2.8421709430404007E-13</v>
      </c>
      <c r="O189" s="14">
        <f>N189*VLOOKUP('Données projet'!$B$9,Paramètres!$A$1:$I$89,3,0)*VLOOKUP('Données projet'!$B$9,Paramètres!$A$1:$I$89,5,0)</f>
        <v>-2.0838797354372215E-13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247.43119043285299</v>
      </c>
      <c r="T189" s="62">
        <f t="shared" si="142"/>
        <v>259.17173720302333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projet'!$B$10,Paramètres!$A$1:$I$89,3,0)*VLOOKUP('Données projet'!$B$10,Paramètres!$A$1:$I$89,5,0)</f>
        <v>2.0572770154103635E-13</v>
      </c>
      <c r="AK189" s="14">
        <f t="shared" si="164"/>
        <v>2.8416956338469711E-12</v>
      </c>
      <c r="AL189" s="22">
        <f t="shared" si="165"/>
        <v>5.3075956424674458E-12</v>
      </c>
      <c r="AM189" s="62">
        <f t="shared" si="113"/>
        <v>293.3333333333386</v>
      </c>
      <c r="AN189" s="62">
        <f ca="1">AVERAGE(OFFSET($AM$3,0,0,'Données projet'!$E$10+1,1))-AVERAGE(OFFSET($H$3,0,0,'Données projet'!$E$10+1,1))</f>
        <v>390.31064709452596</v>
      </c>
      <c r="AO189" s="62">
        <f t="shared" si="144"/>
        <v>550.3694123334991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-4.9658410716801891E-14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247.50494436936356</v>
      </c>
      <c r="BJ189" s="62">
        <f t="shared" si="146"/>
        <v>364.23031909369558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-2.8421709430404007E-13</v>
      </c>
      <c r="O190" s="14">
        <f>N190*VLOOKUP('Données projet'!$B$9,Paramètres!$A$1:$I$89,3,0)*VLOOKUP('Données projet'!$B$9,Paramètres!$A$1:$I$89,5,0)</f>
        <v>-2.0838797354372215E-13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247.43119043285299</v>
      </c>
      <c r="T190" s="62">
        <f t="shared" si="142"/>
        <v>259.17173720302333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projet'!$B$10,Paramètres!$A$1:$I$89,3,0)*VLOOKUP('Données projet'!$B$10,Paramètres!$A$1:$I$89,5,0)</f>
        <v>2.0572770154103635E-13</v>
      </c>
      <c r="AK190" s="14">
        <f t="shared" si="164"/>
        <v>2.8416956338469711E-12</v>
      </c>
      <c r="AL190" s="22">
        <f t="shared" si="165"/>
        <v>5.3075956424674458E-12</v>
      </c>
      <c r="AM190" s="62">
        <f t="shared" si="113"/>
        <v>293.3333333333386</v>
      </c>
      <c r="AN190" s="62">
        <f ca="1">AVERAGE(OFFSET($AM$3,0,0,'Données projet'!$E$10+1,1))-AVERAGE(OFFSET($H$3,0,0,'Données projet'!$E$10+1,1))</f>
        <v>390.31064709452596</v>
      </c>
      <c r="AO190" s="62">
        <f t="shared" si="144"/>
        <v>550.3694123334991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-4.9658410716801891E-14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247.50494436936356</v>
      </c>
      <c r="BJ190" s="62">
        <f t="shared" si="146"/>
        <v>364.23031909369558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-2.8421709430404007E-13</v>
      </c>
      <c r="O191" s="14">
        <f>N191*VLOOKUP('Données projet'!$B$9,Paramètres!$A$1:$I$89,3,0)*VLOOKUP('Données projet'!$B$9,Paramètres!$A$1:$I$89,5,0)</f>
        <v>-2.0838797354372215E-13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247.43119043285299</v>
      </c>
      <c r="T191" s="62">
        <f t="shared" si="142"/>
        <v>259.17173720302333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projet'!$B$10,Paramètres!$A$1:$I$89,3,0)*VLOOKUP('Données projet'!$B$10,Paramètres!$A$1:$I$89,5,0)</f>
        <v>2.0572770154103635E-13</v>
      </c>
      <c r="AK191" s="14">
        <f t="shared" si="164"/>
        <v>2.8416956338469711E-12</v>
      </c>
      <c r="AL191" s="22">
        <f t="shared" si="165"/>
        <v>5.3075956424674458E-12</v>
      </c>
      <c r="AM191" s="62">
        <f t="shared" si="113"/>
        <v>293.3333333333386</v>
      </c>
      <c r="AN191" s="62">
        <f ca="1">AVERAGE(OFFSET($AM$3,0,0,'Données projet'!$E$10+1,1))-AVERAGE(OFFSET($H$3,0,0,'Données projet'!$E$10+1,1))</f>
        <v>390.31064709452596</v>
      </c>
      <c r="AO191" s="62">
        <f t="shared" si="144"/>
        <v>550.3694123334991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-4.9658410716801891E-14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247.50494436936356</v>
      </c>
      <c r="BJ191" s="62">
        <f t="shared" si="146"/>
        <v>364.23031909369558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-2.8421709430404007E-13</v>
      </c>
      <c r="O192" s="14">
        <f>N192*VLOOKUP('Données projet'!$B$9,Paramètres!$A$1:$I$89,3,0)*VLOOKUP('Données projet'!$B$9,Paramètres!$A$1:$I$89,5,0)</f>
        <v>-2.0838797354372215E-13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247.43119043285299</v>
      </c>
      <c r="T192" s="62">
        <f t="shared" si="142"/>
        <v>259.17173720302333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projet'!$B$10,Paramètres!$A$1:$I$89,3,0)*VLOOKUP('Données projet'!$B$10,Paramètres!$A$1:$I$89,5,0)</f>
        <v>2.0572770154103635E-13</v>
      </c>
      <c r="AK192" s="14">
        <f t="shared" si="164"/>
        <v>2.8416956338469711E-12</v>
      </c>
      <c r="AL192" s="22">
        <f t="shared" si="165"/>
        <v>5.3075956424674458E-12</v>
      </c>
      <c r="AM192" s="62">
        <f t="shared" si="113"/>
        <v>293.3333333333386</v>
      </c>
      <c r="AN192" s="62">
        <f ca="1">AVERAGE(OFFSET($AM$3,0,0,'Données projet'!$E$10+1,1))-AVERAGE(OFFSET($H$3,0,0,'Données projet'!$E$10+1,1))</f>
        <v>390.31064709452596</v>
      </c>
      <c r="AO192" s="62">
        <f t="shared" si="144"/>
        <v>550.3694123334991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-4.9658410716801891E-14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247.50494436936356</v>
      </c>
      <c r="BJ192" s="62">
        <f t="shared" si="146"/>
        <v>364.23031909369558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-2.8421709430404007E-13</v>
      </c>
      <c r="O193" s="14">
        <f>N193*VLOOKUP('Données projet'!$B$9,Paramètres!$A$1:$I$89,3,0)*VLOOKUP('Données projet'!$B$9,Paramètres!$A$1:$I$89,5,0)</f>
        <v>-2.0838797354372215E-13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247.43119043285299</v>
      </c>
      <c r="T193" s="62">
        <f t="shared" si="142"/>
        <v>259.17173720302333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projet'!$B$10,Paramètres!$A$1:$I$89,3,0)*VLOOKUP('Données projet'!$B$10,Paramètres!$A$1:$I$89,5,0)</f>
        <v>2.0572770154103635E-13</v>
      </c>
      <c r="AK193" s="14">
        <f t="shared" si="164"/>
        <v>2.8416956338469711E-12</v>
      </c>
      <c r="AL193" s="22">
        <f t="shared" si="165"/>
        <v>5.3075956424674458E-12</v>
      </c>
      <c r="AM193" s="62">
        <f t="shared" si="113"/>
        <v>293.3333333333386</v>
      </c>
      <c r="AN193" s="62">
        <f ca="1">AVERAGE(OFFSET($AM$3,0,0,'Données projet'!$E$10+1,1))-AVERAGE(OFFSET($H$3,0,0,'Données projet'!$E$10+1,1))</f>
        <v>390.31064709452596</v>
      </c>
      <c r="AO193" s="62">
        <f t="shared" si="144"/>
        <v>550.3694123334991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-4.9658410716801891E-14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247.50494436936356</v>
      </c>
      <c r="BJ193" s="62">
        <f t="shared" si="146"/>
        <v>364.23031909369558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-2.8421709430404007E-13</v>
      </c>
      <c r="O194" s="14">
        <f>N194*VLOOKUP('Données projet'!$B$9,Paramètres!$A$1:$I$89,3,0)*VLOOKUP('Données projet'!$B$9,Paramètres!$A$1:$I$89,5,0)</f>
        <v>-2.0838797354372215E-13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247.43119043285299</v>
      </c>
      <c r="T194" s="62">
        <f t="shared" si="142"/>
        <v>259.17173720302333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projet'!$B$10,Paramètres!$A$1:$I$89,3,0)*VLOOKUP('Données projet'!$B$10,Paramètres!$A$1:$I$89,5,0)</f>
        <v>2.0572770154103635E-13</v>
      </c>
      <c r="AK194" s="14">
        <f t="shared" si="164"/>
        <v>2.8416956338469711E-12</v>
      </c>
      <c r="AL194" s="22">
        <f t="shared" si="165"/>
        <v>5.3075956424674458E-12</v>
      </c>
      <c r="AM194" s="62">
        <f t="shared" si="113"/>
        <v>293.3333333333386</v>
      </c>
      <c r="AN194" s="62">
        <f ca="1">AVERAGE(OFFSET($AM$3,0,0,'Données projet'!$E$10+1,1))-AVERAGE(OFFSET($H$3,0,0,'Données projet'!$E$10+1,1))</f>
        <v>390.31064709452596</v>
      </c>
      <c r="AO194" s="62">
        <f t="shared" si="144"/>
        <v>550.3694123334991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-4.9658410716801891E-14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247.50494436936356</v>
      </c>
      <c r="BJ194" s="62">
        <f t="shared" si="146"/>
        <v>364.23031909369558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-2.8421709430404007E-13</v>
      </c>
      <c r="O195" s="14">
        <f>N195*VLOOKUP('Données projet'!$B$9,Paramètres!$A$1:$I$89,3,0)*VLOOKUP('Données projet'!$B$9,Paramètres!$A$1:$I$89,5,0)</f>
        <v>-2.0838797354372215E-13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247.43119043285299</v>
      </c>
      <c r="T195" s="62">
        <f t="shared" si="142"/>
        <v>259.17173720302333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projet'!$B$10,Paramètres!$A$1:$I$89,3,0)*VLOOKUP('Données projet'!$B$10,Paramètres!$A$1:$I$89,5,0)</f>
        <v>2.0572770154103635E-13</v>
      </c>
      <c r="AK195" s="14">
        <f t="shared" si="164"/>
        <v>2.8416956338469711E-12</v>
      </c>
      <c r="AL195" s="22">
        <f t="shared" si="165"/>
        <v>5.3075956424674458E-12</v>
      </c>
      <c r="AM195" s="62">
        <f t="shared" si="113"/>
        <v>293.3333333333386</v>
      </c>
      <c r="AN195" s="62">
        <f ca="1">AVERAGE(OFFSET($AM$3,0,0,'Données projet'!$E$10+1,1))-AVERAGE(OFFSET($H$3,0,0,'Données projet'!$E$10+1,1))</f>
        <v>390.31064709452596</v>
      </c>
      <c r="AO195" s="62">
        <f t="shared" si="144"/>
        <v>550.3694123334991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-4.9658410716801891E-14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247.50494436936356</v>
      </c>
      <c r="BJ195" s="62">
        <f t="shared" si="146"/>
        <v>364.23031909369558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-2.8421709430404007E-13</v>
      </c>
      <c r="O196" s="14">
        <f>N196*VLOOKUP('Données projet'!$B$9,Paramètres!$A$1:$I$89,3,0)*VLOOKUP('Données projet'!$B$9,Paramètres!$A$1:$I$89,5,0)</f>
        <v>-2.0838797354372215E-13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247.43119043285299</v>
      </c>
      <c r="T196" s="62">
        <f t="shared" si="142"/>
        <v>259.17173720302333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projet'!$B$10,Paramètres!$A$1:$I$89,3,0)*VLOOKUP('Données projet'!$B$10,Paramètres!$A$1:$I$89,5,0)</f>
        <v>2.0572770154103635E-13</v>
      </c>
      <c r="AK196" s="14">
        <f t="shared" si="164"/>
        <v>2.8416956338469711E-12</v>
      </c>
      <c r="AL196" s="22">
        <f t="shared" si="165"/>
        <v>5.3075956424674458E-12</v>
      </c>
      <c r="AM196" s="62">
        <f t="shared" ref="AM196:AM203" si="193">AL196+(AD196+AE196)*44/12</f>
        <v>293.3333333333386</v>
      </c>
      <c r="AN196" s="62">
        <f ca="1">AVERAGE(OFFSET($AM$3,0,0,'Données projet'!$E$10+1,1))-AVERAGE(OFFSET($H$3,0,0,'Données projet'!$E$10+1,1))</f>
        <v>390.31064709452596</v>
      </c>
      <c r="AO196" s="62">
        <f t="shared" si="144"/>
        <v>550.3694123334991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-4.9658410716801891E-14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247.50494436936356</v>
      </c>
      <c r="BJ196" s="62">
        <f t="shared" si="146"/>
        <v>364.23031909369558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-2.8421709430404007E-13</v>
      </c>
      <c r="O197" s="14">
        <f>N197*VLOOKUP('Données projet'!$B$9,Paramètres!$A$1:$I$89,3,0)*VLOOKUP('Données projet'!$B$9,Paramètres!$A$1:$I$89,5,0)</f>
        <v>-2.0838797354372215E-13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247.43119043285299</v>
      </c>
      <c r="T197" s="62">
        <f t="shared" ref="T197:T203" si="204">$T$3</f>
        <v>259.17173720302333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projet'!$B$10,Paramètres!$A$1:$I$89,3,0)*VLOOKUP('Données projet'!$B$10,Paramètres!$A$1:$I$89,5,0)</f>
        <v>2.0572770154103635E-13</v>
      </c>
      <c r="AK197" s="14">
        <f t="shared" si="164"/>
        <v>2.8416956338469711E-12</v>
      </c>
      <c r="AL197" s="22">
        <f t="shared" si="165"/>
        <v>5.3075956424674458E-12</v>
      </c>
      <c r="AM197" s="62">
        <f t="shared" si="193"/>
        <v>293.3333333333386</v>
      </c>
      <c r="AN197" s="62">
        <f ca="1">AVERAGE(OFFSET($AM$3,0,0,'Données projet'!$E$10+1,1))-AVERAGE(OFFSET($H$3,0,0,'Données projet'!$E$10+1,1))</f>
        <v>390.31064709452596</v>
      </c>
      <c r="AO197" s="62">
        <f t="shared" ref="AO197:AO203" si="205">$AO$3</f>
        <v>550.3694123334991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-4.9658410716801891E-14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247.50494436936356</v>
      </c>
      <c r="BJ197" s="62">
        <f t="shared" ref="BJ197:BJ203" si="206">$BJ$3</f>
        <v>364.23031909369558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-2.8421709430404007E-13</v>
      </c>
      <c r="O198" s="14">
        <f>N198*VLOOKUP('Données projet'!$B$9,Paramètres!$A$1:$I$89,3,0)*VLOOKUP('Données projet'!$B$9,Paramètres!$A$1:$I$89,5,0)</f>
        <v>-2.0838797354372215E-13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247.43119043285299</v>
      </c>
      <c r="T198" s="62">
        <f t="shared" si="204"/>
        <v>259.17173720302333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projet'!$B$10,Paramètres!$A$1:$I$89,3,0)*VLOOKUP('Données projet'!$B$10,Paramètres!$A$1:$I$89,5,0)</f>
        <v>2.0572770154103635E-13</v>
      </c>
      <c r="AK198" s="14">
        <f t="shared" si="164"/>
        <v>2.8416956338469711E-12</v>
      </c>
      <c r="AL198" s="22">
        <f t="shared" si="165"/>
        <v>5.3075956424674458E-12</v>
      </c>
      <c r="AM198" s="62">
        <f t="shared" si="193"/>
        <v>293.3333333333386</v>
      </c>
      <c r="AN198" s="62">
        <f ca="1">AVERAGE(OFFSET($AM$3,0,0,'Données projet'!$E$10+1,1))-AVERAGE(OFFSET($H$3,0,0,'Données projet'!$E$10+1,1))</f>
        <v>390.31064709452596</v>
      </c>
      <c r="AO198" s="62">
        <f t="shared" si="205"/>
        <v>550.3694123334991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-4.9658410716801891E-14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247.50494436936356</v>
      </c>
      <c r="BJ198" s="62">
        <f t="shared" si="206"/>
        <v>364.23031909369558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-2.8421709430404007E-13</v>
      </c>
      <c r="O199" s="14">
        <f>N199*VLOOKUP('Données projet'!$B$9,Paramètres!$A$1:$I$89,3,0)*VLOOKUP('Données projet'!$B$9,Paramètres!$A$1:$I$89,5,0)</f>
        <v>-2.0838797354372215E-13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247.43119043285299</v>
      </c>
      <c r="T199" s="62">
        <f t="shared" si="204"/>
        <v>259.17173720302333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projet'!$B$10,Paramètres!$A$1:$I$89,3,0)*VLOOKUP('Données projet'!$B$10,Paramètres!$A$1:$I$89,5,0)</f>
        <v>2.0572770154103635E-13</v>
      </c>
      <c r="AK199" s="14">
        <f t="shared" si="164"/>
        <v>2.8416956338469711E-12</v>
      </c>
      <c r="AL199" s="22">
        <f t="shared" si="165"/>
        <v>5.3075956424674458E-12</v>
      </c>
      <c r="AM199" s="62">
        <f t="shared" si="193"/>
        <v>293.3333333333386</v>
      </c>
      <c r="AN199" s="62">
        <f ca="1">AVERAGE(OFFSET($AM$3,0,0,'Données projet'!$E$10+1,1))-AVERAGE(OFFSET($H$3,0,0,'Données projet'!$E$10+1,1))</f>
        <v>390.31064709452596</v>
      </c>
      <c r="AO199" s="62">
        <f t="shared" si="205"/>
        <v>550.3694123334991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-4.9658410716801891E-14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247.50494436936356</v>
      </c>
      <c r="BJ199" s="62">
        <f t="shared" si="206"/>
        <v>364.23031909369558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-2.8421709430404007E-13</v>
      </c>
      <c r="O200" s="14">
        <f>N200*VLOOKUP('Données projet'!$B$9,Paramètres!$A$1:$I$89,3,0)*VLOOKUP('Données projet'!$B$9,Paramètres!$A$1:$I$89,5,0)</f>
        <v>-2.0838797354372215E-13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247.43119043285299</v>
      </c>
      <c r="T200" s="62">
        <f t="shared" si="204"/>
        <v>259.17173720302333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projet'!$B$10,Paramètres!$A$1:$I$89,3,0)*VLOOKUP('Données projet'!$B$10,Paramètres!$A$1:$I$89,5,0)</f>
        <v>2.0572770154103635E-13</v>
      </c>
      <c r="AK200" s="14">
        <f t="shared" si="164"/>
        <v>2.8416956338469711E-12</v>
      </c>
      <c r="AL200" s="22">
        <f t="shared" si="165"/>
        <v>5.3075956424674458E-12</v>
      </c>
      <c r="AM200" s="62">
        <f t="shared" si="193"/>
        <v>293.3333333333386</v>
      </c>
      <c r="AN200" s="62">
        <f ca="1">AVERAGE(OFFSET($AM$3,0,0,'Données projet'!$E$10+1,1))-AVERAGE(OFFSET($H$3,0,0,'Données projet'!$E$10+1,1))</f>
        <v>390.31064709452596</v>
      </c>
      <c r="AO200" s="62">
        <f t="shared" si="205"/>
        <v>550.3694123334991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-4.9658410716801891E-14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247.50494436936356</v>
      </c>
      <c r="BJ200" s="62">
        <f t="shared" si="206"/>
        <v>364.23031909369558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-2.8421709430404007E-13</v>
      </c>
      <c r="O201" s="14">
        <f>N201*VLOOKUP('Données projet'!$B$9,Paramètres!$A$1:$I$89,3,0)*VLOOKUP('Données projet'!$B$9,Paramètres!$A$1:$I$89,5,0)</f>
        <v>-2.0838797354372215E-13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247.43119043285299</v>
      </c>
      <c r="T201" s="62">
        <f t="shared" si="204"/>
        <v>259.17173720302333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projet'!$B$10,Paramètres!$A$1:$I$89,3,0)*VLOOKUP('Données projet'!$B$10,Paramètres!$A$1:$I$89,5,0)</f>
        <v>2.0572770154103635E-13</v>
      </c>
      <c r="AK201" s="14">
        <f t="shared" si="164"/>
        <v>2.8416956338469711E-12</v>
      </c>
      <c r="AL201" s="22">
        <f t="shared" si="165"/>
        <v>5.3075956424674458E-12</v>
      </c>
      <c r="AM201" s="62">
        <f t="shared" si="193"/>
        <v>293.3333333333386</v>
      </c>
      <c r="AN201" s="62">
        <f ca="1">AVERAGE(OFFSET($AM$3,0,0,'Données projet'!$E$10+1,1))-AVERAGE(OFFSET($H$3,0,0,'Données projet'!$E$10+1,1))</f>
        <v>390.31064709452596</v>
      </c>
      <c r="AO201" s="62">
        <f t="shared" si="205"/>
        <v>550.3694123334991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-4.9658410716801891E-14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247.50494436936356</v>
      </c>
      <c r="BJ201" s="62">
        <f t="shared" si="206"/>
        <v>364.23031909369558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-2.8421709430404007E-13</v>
      </c>
      <c r="O202" s="14">
        <f>N202*VLOOKUP('Données projet'!$B$9,Paramètres!$A$1:$I$89,3,0)*VLOOKUP('Données projet'!$B$9,Paramètres!$A$1:$I$89,5,0)</f>
        <v>-2.0838797354372215E-13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247.43119043285299</v>
      </c>
      <c r="T202" s="62">
        <f t="shared" si="204"/>
        <v>259.17173720302333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projet'!$B$10,Paramètres!$A$1:$I$89,3,0)*VLOOKUP('Données projet'!$B$10,Paramètres!$A$1:$I$89,5,0)</f>
        <v>2.0572770154103635E-13</v>
      </c>
      <c r="AK202" s="14">
        <f t="shared" si="164"/>
        <v>2.8416956338469711E-12</v>
      </c>
      <c r="AL202" s="22">
        <f t="shared" si="165"/>
        <v>5.3075956424674458E-12</v>
      </c>
      <c r="AM202" s="62">
        <f t="shared" si="193"/>
        <v>293.3333333333386</v>
      </c>
      <c r="AN202" s="62">
        <f ca="1">AVERAGE(OFFSET($AM$3,0,0,'Données projet'!$E$10+1,1))-AVERAGE(OFFSET($H$3,0,0,'Données projet'!$E$10+1,1))</f>
        <v>390.31064709452596</v>
      </c>
      <c r="AO202" s="62">
        <f t="shared" si="205"/>
        <v>550.3694123334991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-4.9658410716801891E-14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247.50494436936356</v>
      </c>
      <c r="BJ202" s="62">
        <f t="shared" si="206"/>
        <v>364.23031909369558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-2.8421709430404007E-13</v>
      </c>
      <c r="O203" s="14">
        <f>N203*VLOOKUP('Données projet'!$B$9,Paramètres!$A$1:$I$89,3,0)*VLOOKUP('Données projet'!$B$9,Paramètres!$A$1:$I$89,5,0)</f>
        <v>-2.0838797354372215E-13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247.43119043285299</v>
      </c>
      <c r="T203" s="62">
        <f t="shared" si="204"/>
        <v>259.17173720302333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projet'!$B$10,Paramètres!$A$1:$I$89,3,0)*VLOOKUP('Données projet'!$B$10,Paramètres!$A$1:$I$89,5,0)</f>
        <v>2.0572770154103635E-13</v>
      </c>
      <c r="AK203" s="14">
        <f t="shared" si="164"/>
        <v>2.8416956338469711E-12</v>
      </c>
      <c r="AL203" s="22">
        <f t="shared" si="165"/>
        <v>5.3075956424674458E-12</v>
      </c>
      <c r="AM203" s="62">
        <f t="shared" si="193"/>
        <v>293.3333333333386</v>
      </c>
      <c r="AN203" s="62">
        <f ca="1">AVERAGE(OFFSET($AM$3,0,0,'Données projet'!$E$10+1,1))-AVERAGE(OFFSET($H$3,0,0,'Données projet'!$E$10+1,1))</f>
        <v>390.31064709452596</v>
      </c>
      <c r="AO203" s="62">
        <f t="shared" si="205"/>
        <v>550.3694123334991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-4.9658410716801891E-14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247.50494436936356</v>
      </c>
      <c r="BJ203" s="62">
        <f t="shared" si="206"/>
        <v>364.23031909369558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1.2709816152101407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2.1016324782757847</v>
      </c>
      <c r="BA205" s="88">
        <f>EXP(LN('Données projet'!B88)/'Données projet'!A88)</f>
        <v>1.3655017210306359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Q29" sqref="Q2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Châtaignier</v>
      </c>
      <c r="B6" s="155">
        <f>'Données projet'!D9</f>
        <v>0.33329999999999999</v>
      </c>
      <c r="C6" s="156">
        <f ca="1">IF(OR('Données projet'!B9="",'Données projet'!C9="",'Données projet'!C9=0%),0,Calculateur!S3)</f>
        <v>247.43119043285299</v>
      </c>
      <c r="D6" s="156">
        <f>IF(OR('Données projet'!B9="",'Données projet'!C9="",'Données projet'!C9=0%),0,Calculateur!T3)</f>
        <v>259.17173720302333</v>
      </c>
      <c r="E6" s="156">
        <f ca="1">MIN(C6,D6)</f>
        <v>247.43119043285299</v>
      </c>
      <c r="F6" s="156">
        <f ca="1">E6*B6</f>
        <v>82.468815771269902</v>
      </c>
      <c r="G6" s="156">
        <f ca="1">F6*(100%-'Données projet'!$C$24)*(100%-'Données projet'!$C$25)*(100%-'Données projet'!$C$26)*(100%-'Données projet'!$C$27)</f>
        <v>74.221934194142918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11.415524999999999</v>
      </c>
      <c r="K6" s="160">
        <f>J6*(100%-'Données projet'!$C$24)*(100%-'Données projet'!$C$25)*(100%-'Données projet'!$C$26)*(100%-'Données projet'!$C$27)</f>
        <v>10.273972499999999</v>
      </c>
      <c r="L6" s="161">
        <f ca="1">G6+I6+K6</f>
        <v>84.495906694142917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Robinier faux-acacia</v>
      </c>
      <c r="B7" s="163">
        <f>'Données projet'!D10</f>
        <v>0.33329999999999999</v>
      </c>
      <c r="C7" s="156">
        <f ca="1">IF(OR('Données projet'!B10="",'Données projet'!C10="",'Données projet'!C10=0%),0,Calculateur!AN3)</f>
        <v>390.31064709452596</v>
      </c>
      <c r="D7" s="156">
        <f>IF(OR('Données projet'!B10="",'Données projet'!C10="",'Données projet'!C10=0%),0,Calculateur!AO3)</f>
        <v>550.3694123334991</v>
      </c>
      <c r="E7" s="156">
        <f t="shared" ref="E7:E15" ca="1" si="0">MIN(C7,D7)</f>
        <v>390.31064709452596</v>
      </c>
      <c r="F7" s="156">
        <f t="shared" ref="F7:F15" ca="1" si="1">E7*B7</f>
        <v>130.09053867660549</v>
      </c>
      <c r="G7" s="156">
        <f ca="1">F7*(100%-'Données projet'!$C$24)*(100%-'Données projet'!$C$25)*(100%-'Données projet'!$C$26)*(100%-'Données projet'!$C$27)</f>
        <v>117.08148480894495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10.748925</v>
      </c>
      <c r="K7" s="160">
        <f>J7*(100%-'Données projet'!$C$24)*(100%-'Données projet'!$C$25)*(100%-'Données projet'!$C$26)*(100%-'Données projet'!$C$27)</f>
        <v>9.6740325000000009</v>
      </c>
      <c r="L7" s="161">
        <f t="shared" ref="L7:L15" ca="1" si="2">G7+I7+K7</f>
        <v>126.75551730894495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rouge d'Amérique</v>
      </c>
      <c r="B8" s="163">
        <f>'Données projet'!D11</f>
        <v>0.33329999999999999</v>
      </c>
      <c r="C8" s="156">
        <f ca="1">IF(OR('Données projet'!B11="",'Données projet'!C11="",'Données projet'!C11=0%),0,Calculateur!BI3)</f>
        <v>247.50494436936356</v>
      </c>
      <c r="D8" s="156">
        <f>IF(OR('Données projet'!B11="",'Données projet'!C11="",'Données projet'!C11=0%),0,Calculateur!BJ3)</f>
        <v>364.23031909369558</v>
      </c>
      <c r="E8" s="156">
        <f t="shared" ca="1" si="0"/>
        <v>247.50494436936356</v>
      </c>
      <c r="F8" s="156">
        <f t="shared" ca="1" si="1"/>
        <v>82.493397958308876</v>
      </c>
      <c r="G8" s="156">
        <f ca="1">F8*(100%-'Données projet'!$C$24)*(100%-'Données projet'!$C$25)*(100%-'Données projet'!$C$26)*(100%-'Données projet'!$C$27)</f>
        <v>74.244058162477984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15.581774999999999</v>
      </c>
      <c r="K8" s="160">
        <f>J8*(100%-'Données projet'!$C$24)*(100%-'Données projet'!$C$25)*(100%-'Données projet'!$C$26)*(100%-'Données projet'!$C$27)</f>
        <v>14.023597499999999</v>
      </c>
      <c r="L8" s="161">
        <f t="shared" ca="1" si="2"/>
        <v>88.267655662477978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295.05275240618425</v>
      </c>
      <c r="G16" s="175">
        <f t="shared" ca="1" si="3"/>
        <v>265.54747716556585</v>
      </c>
      <c r="H16" s="176">
        <f t="shared" si="3"/>
        <v>0</v>
      </c>
      <c r="I16" s="176">
        <f t="shared" si="3"/>
        <v>0</v>
      </c>
      <c r="J16" s="177">
        <f t="shared" si="3"/>
        <v>37.746224999999995</v>
      </c>
      <c r="K16" s="177">
        <f t="shared" si="3"/>
        <v>33.971602500000003</v>
      </c>
      <c r="L16" s="178">
        <f t="shared" ca="1" si="3"/>
        <v>299.51907966556587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Châtaignier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Robinier faux-acacia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rouge d'Amérique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4" zoomScale="90" zoomScaleNormal="90" workbookViewId="0">
      <selection activeCell="V33" sqref="V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Châtaignier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1198.2457621195856</v>
      </c>
      <c r="U10" s="190">
        <f>'Données projet'!D9</f>
        <v>0.33329999999999999</v>
      </c>
      <c r="V10" s="189">
        <f>U10*T10</f>
        <v>399.37531251445785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Robinier faux-acacia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1203.5349703809222</v>
      </c>
      <c r="U11" s="190">
        <f>'Données projet'!D10</f>
        <v>0.33329999999999999</v>
      </c>
      <c r="V11" s="189">
        <f t="shared" ref="V11" si="0">U11*T11</f>
        <v>401.13820562796138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rouge d'Amérique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2978.977468336192</v>
      </c>
      <c r="U12" s="190">
        <f>'Données projet'!D11</f>
        <v>0.33329999999999999</v>
      </c>
      <c r="V12" s="189">
        <f t="shared" ref="V12:V19" si="1">U12*T12</f>
        <v>992.89319019645279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Châtaignier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8320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430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430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v>450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-8529.9088642815113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15</v>
      </c>
      <c r="B24" s="193">
        <f>'Données projet'!D37</f>
        <v>32</v>
      </c>
      <c r="C24" s="206">
        <v>5</v>
      </c>
      <c r="D24" s="194">
        <f t="shared" ref="D24:D42" si="2">B24*C24</f>
        <v>160</v>
      </c>
      <c r="E24" s="206"/>
      <c r="F24" s="264"/>
      <c r="H24" s="203">
        <v>4</v>
      </c>
      <c r="I24" s="204">
        <v>480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20</v>
      </c>
      <c r="B25" s="193">
        <f>'Données projet'!D38</f>
        <v>35</v>
      </c>
      <c r="C25" s="206">
        <v>7</v>
      </c>
      <c r="D25" s="194">
        <f t="shared" si="2"/>
        <v>245</v>
      </c>
      <c r="E25" s="206"/>
      <c r="F25" s="264"/>
      <c r="G25" s="1"/>
      <c r="H25" s="203">
        <v>5</v>
      </c>
      <c r="I25" s="204">
        <v>500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-8529.9088642815113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25</v>
      </c>
      <c r="B26" s="193">
        <f>'Données projet'!D39</f>
        <v>35</v>
      </c>
      <c r="C26" s="206">
        <v>9</v>
      </c>
      <c r="D26" s="194">
        <f t="shared" si="2"/>
        <v>315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30</v>
      </c>
      <c r="B27" s="193">
        <f>'Données projet'!D40</f>
        <v>35</v>
      </c>
      <c r="C27" s="206">
        <v>9</v>
      </c>
      <c r="D27" s="194">
        <f t="shared" si="2"/>
        <v>315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35</v>
      </c>
      <c r="B28" s="193">
        <f>'Données projet'!D41</f>
        <v>35</v>
      </c>
      <c r="C28" s="206">
        <v>9</v>
      </c>
      <c r="D28" s="194">
        <f t="shared" si="2"/>
        <v>315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40</v>
      </c>
      <c r="B29" s="193">
        <f>'Données projet'!D42</f>
        <v>35</v>
      </c>
      <c r="C29" s="206">
        <v>14</v>
      </c>
      <c r="D29" s="194">
        <f t="shared" si="2"/>
        <v>490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45</v>
      </c>
      <c r="B30" s="193">
        <f>'Données projet'!D43</f>
        <v>24</v>
      </c>
      <c r="C30" s="206">
        <v>14</v>
      </c>
      <c r="D30" s="194">
        <f t="shared" si="2"/>
        <v>336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50</v>
      </c>
      <c r="B31" s="193">
        <f>'Données projet'!D44</f>
        <v>19</v>
      </c>
      <c r="C31" s="206">
        <v>14</v>
      </c>
      <c r="D31" s="194">
        <f t="shared" si="2"/>
        <v>266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55</v>
      </c>
      <c r="B32" s="193">
        <f>'Données projet'!D45</f>
        <v>16</v>
      </c>
      <c r="C32" s="206">
        <v>20</v>
      </c>
      <c r="D32" s="194">
        <f t="shared" si="2"/>
        <v>320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60</v>
      </c>
      <c r="B33" s="193">
        <f>'Données projet'!D46</f>
        <v>14</v>
      </c>
      <c r="C33" s="206">
        <v>25</v>
      </c>
      <c r="D33" s="194">
        <f t="shared" si="2"/>
        <v>350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65</v>
      </c>
      <c r="B34" s="193">
        <f>'Données projet'!D47</f>
        <v>13</v>
      </c>
      <c r="C34" s="206">
        <v>30</v>
      </c>
      <c r="D34" s="194">
        <f t="shared" si="2"/>
        <v>390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70</v>
      </c>
      <c r="B35" s="193">
        <f>'Données projet'!D48</f>
        <v>13</v>
      </c>
      <c r="C35" s="206">
        <v>30</v>
      </c>
      <c r="D35" s="194">
        <f t="shared" si="2"/>
        <v>390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75</v>
      </c>
      <c r="B36" s="193">
        <f>'Données projet'!D49</f>
        <v>12</v>
      </c>
      <c r="C36" s="206">
        <v>40</v>
      </c>
      <c r="D36" s="194">
        <f t="shared" si="2"/>
        <v>480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80</v>
      </c>
      <c r="B37" s="193">
        <f>'Données projet'!D50</f>
        <v>329</v>
      </c>
      <c r="C37" s="206">
        <v>50</v>
      </c>
      <c r="D37" s="194">
        <f t="shared" si="2"/>
        <v>16450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Robinier faux-acacia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5</v>
      </c>
      <c r="B54" s="193">
        <f>'Données projet'!D62</f>
        <v>8</v>
      </c>
      <c r="C54" s="204">
        <v>8</v>
      </c>
      <c r="D54" s="191">
        <f>B54*C54</f>
        <v>64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10</v>
      </c>
      <c r="B55" s="193">
        <f>'Données projet'!D63</f>
        <v>37</v>
      </c>
      <c r="C55" s="204">
        <v>8</v>
      </c>
      <c r="D55" s="191">
        <f t="shared" ref="D55:D73" si="4">B55*C55</f>
        <v>296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15</v>
      </c>
      <c r="B56" s="193">
        <f>'Données projet'!D64</f>
        <v>29</v>
      </c>
      <c r="C56" s="204">
        <v>9</v>
      </c>
      <c r="D56" s="191">
        <f t="shared" si="4"/>
        <v>261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20</v>
      </c>
      <c r="B57" s="193">
        <f>'Données projet'!D65</f>
        <v>23</v>
      </c>
      <c r="C57" s="204">
        <v>12</v>
      </c>
      <c r="D57" s="191">
        <f t="shared" si="4"/>
        <v>276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25</v>
      </c>
      <c r="B58" s="193">
        <f>'Données projet'!D66</f>
        <v>18</v>
      </c>
      <c r="C58" s="204">
        <v>12</v>
      </c>
      <c r="D58" s="191">
        <f t="shared" si="4"/>
        <v>216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30</v>
      </c>
      <c r="B59" s="193">
        <f>'Données projet'!D67</f>
        <v>14</v>
      </c>
      <c r="C59" s="204">
        <v>13</v>
      </c>
      <c r="D59" s="191">
        <f t="shared" si="4"/>
        <v>182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35</v>
      </c>
      <c r="B60" s="193">
        <f>'Données projet'!D68</f>
        <v>11</v>
      </c>
      <c r="C60" s="204">
        <v>13</v>
      </c>
      <c r="D60" s="191">
        <f t="shared" si="4"/>
        <v>143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40</v>
      </c>
      <c r="B61" s="193">
        <f>'Données projet'!D69</f>
        <v>9</v>
      </c>
      <c r="C61" s="204">
        <v>14</v>
      </c>
      <c r="D61" s="191">
        <f t="shared" si="4"/>
        <v>126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45</v>
      </c>
      <c r="B62" s="193">
        <f>'Données projet'!D70</f>
        <v>378</v>
      </c>
      <c r="C62" s="204">
        <v>14</v>
      </c>
      <c r="D62" s="191">
        <f t="shared" si="4"/>
        <v>5292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rouge d'Amérique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34</v>
      </c>
      <c r="C85" s="204">
        <v>5</v>
      </c>
      <c r="D85" s="191">
        <f>B85*C85</f>
        <v>170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50</v>
      </c>
      <c r="C86" s="204">
        <v>7</v>
      </c>
      <c r="D86" s="191">
        <f t="shared" ref="D86:D104" si="6">B86*C86</f>
        <v>350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52</v>
      </c>
      <c r="C87" s="204">
        <v>9</v>
      </c>
      <c r="D87" s="191">
        <f t="shared" si="6"/>
        <v>468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51</v>
      </c>
      <c r="C88" s="204">
        <v>14</v>
      </c>
      <c r="D88" s="191">
        <f t="shared" si="6"/>
        <v>714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35</v>
      </c>
      <c r="B89" s="193">
        <f>'Données projet'!D92</f>
        <v>49</v>
      </c>
      <c r="C89" s="204">
        <v>14</v>
      </c>
      <c r="D89" s="191">
        <f t="shared" si="6"/>
        <v>686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40</v>
      </c>
      <c r="B90" s="193">
        <f>'Données projet'!D93</f>
        <v>45</v>
      </c>
      <c r="C90" s="204">
        <v>20</v>
      </c>
      <c r="D90" s="191">
        <f t="shared" si="6"/>
        <v>900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45</v>
      </c>
      <c r="B91" s="193">
        <f>'Données projet'!D94</f>
        <v>41</v>
      </c>
      <c r="C91" s="204">
        <v>25</v>
      </c>
      <c r="D91" s="191">
        <f t="shared" si="6"/>
        <v>1025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50</v>
      </c>
      <c r="B92" s="193">
        <f>'Données projet'!D95</f>
        <v>37</v>
      </c>
      <c r="C92" s="204">
        <v>30</v>
      </c>
      <c r="D92" s="191">
        <f t="shared" si="6"/>
        <v>1110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55</v>
      </c>
      <c r="B93" s="193">
        <f>'Données projet'!D96</f>
        <v>258</v>
      </c>
      <c r="C93" s="204">
        <v>80</v>
      </c>
      <c r="D93" s="191">
        <f t="shared" si="6"/>
        <v>20640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2025-05-19T07:46:09Z</dcterms:modified>
</cp:coreProperties>
</file>