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1_SCEA Papa Louis - Christophe Piefort Unicoque\"/>
    </mc:Choice>
  </mc:AlternateContent>
  <xr:revisionPtr revIDLastSave="0" documentId="13_ncr:1_{C4590B92-DF8A-4B04-B7A3-6A483E8D4EA5}" xr6:coauthVersionLast="47" xr6:coauthVersionMax="47" xr10:uidLastSave="{00000000-0000-0000-0000-000000000000}"/>
  <bookViews>
    <workbookView xWindow="-108" yWindow="-108" windowWidth="23256" windowHeight="12576" tabRatio="662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8" i="2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K127" i="5"/>
  <c r="K130" i="5" s="1"/>
  <c r="K141" i="5" s="1"/>
  <c r="H100" i="5"/>
  <c r="H103" i="5" s="1"/>
  <c r="H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G46" i="5"/>
  <c r="G49" i="5" s="1"/>
  <c r="G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D100" i="5"/>
  <c r="D103" i="5" s="1"/>
  <c r="D114" i="5" s="1"/>
  <c r="L100" i="5"/>
  <c r="L103" i="5" s="1"/>
  <c r="L114" i="5" s="1"/>
  <c r="D127" i="5"/>
  <c r="D130" i="5" s="1"/>
  <c r="D141" i="5" s="1"/>
  <c r="L127" i="5"/>
  <c r="L130" i="5" s="1"/>
  <c r="L141" i="5" s="1"/>
  <c r="E100" i="5"/>
  <c r="E103" i="5" s="1"/>
  <c r="E114" i="5" s="1"/>
  <c r="G73" i="5"/>
  <c r="G76" i="5" s="1"/>
  <c r="G87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<sst xmlns="http://schemas.openxmlformats.org/spreadsheetml/2006/main" count="893" uniqueCount="347">
  <si>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</si>
  <si>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</si>
  <si>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</si>
  <si>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</si>
  <si>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</si>
  <si>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</si>
  <si>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</si>
  <si>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</si>
  <si>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</si>
  <si>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</si>
  <si>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</si>
  <si>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</si>
  <si>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</si>
  <si>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</si>
  <si>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</si>
  <si>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</si>
  <si>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</si>
  <si>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</si>
  <si>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</si>
  <si>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</si>
  <si>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</si>
  <si>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</si>
  <si>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</si>
  <si>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</si>
  <si>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</si>
  <si>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</si>
  <si>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</si>
  <si>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</si>
  <si>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</si>
  <si>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</si>
  <si>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</si>
  <si>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</si>
  <si>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</si>
  <si>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</si>
  <si>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</si>
  <si>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</si>
  <si>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</si>
  <si>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</si>
  <si>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</si>
  <si>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</si>
  <si>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</si>
  <si>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</si>
  <si>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</si>
  <si>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</si>
  <si>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</si>
  <si>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</si>
  <si>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</si>
  <si>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</si>
  <si>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</si>
  <si>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</si>
  <si>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</si>
  <si>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</si>
  <si>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</si>
  <si>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</si>
  <si>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</si>
  <si>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</si>
  <si>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</si>
  <si>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</si>
  <si>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</si>
  <si>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</si>
  <si>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</si>
  <si>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</si>
  <si>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</si>
  <si>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</si>
  <si>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</si>
  <si>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</si>
  <si>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</si>
  <si>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</si>
  <si>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</si>
  <si>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</si>
  <si>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</si>
  <si>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</si>
  <si>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</si>
  <si>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</si>
  <si>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</si>
  <si>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</si>
  <si>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</si>
  <si>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</si>
  <si>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</si>
  <si>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</si>
  <si>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</si>
  <si>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</si>
  <si>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</si>
  <si>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</si>
  <si>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</si>
  <si>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</si>
  <si>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</si>
  <si>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</si>
  <si>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</si>
  <si>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</si>
  <si>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</si>
  <si>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</si>
  <si>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</si>
  <si>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</si>
  <si>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</si>
  <si>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</si>
  <si>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</si>
  <si>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</si>
  <si>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</si>
  <si>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</si>
  <si>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</si>
  <si>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</si>
  <si>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</si>
  <si>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</si>
  <si>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</si>
  <si>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</si>
  <si>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</si>
  <si>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</si>
  <si>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</si>
  <si>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</si>
  <si>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</si>
  <si>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</si>
  <si>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</si>
  <si>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</si>
  <si>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</si>
  <si>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</si>
  <si>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</si>
  <si>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</si>
  <si>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</si>
  <si>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</si>
  <si>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</si>
  <si>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</si>
  <si>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</si>
  <si>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</si>
  <si>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</si>
  <si>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</si>
  <si>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</si>
  <si>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</si>
  <si>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</si>
  <si>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</si>
  <si>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</si>
  <si>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</si>
  <si>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</si>
  <si>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</si>
  <si>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</si>
  <si>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</si>
  <si>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</si>
  <si>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</si>
  <si>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</si>
  <si>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</si>
  <si>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</si>
  <si>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</si>
  <si>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</si>
  <si>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</si>
  <si>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</si>
  <si>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</si>
  <si>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</si>
  <si>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</si>
  <si>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</si>
  <si>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</si>
  <si>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</si>
  <si>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</si>
  <si>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</si>
  <si>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</si>
  <si>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</si>
  <si>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</si>
  <si>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</si>
  <si>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</si>
  <si>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</si>
  <si>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</si>
  <si>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</si>
  <si>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</si>
  <si>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</si>
  <si>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</si>
  <si>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</si>
  <si>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</si>
  <si>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</si>
  <si>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</si>
  <si>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</si>
  <si>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</si>
  <si>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</si>
  <si>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</si>
  <si>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</si>
  <si>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</si>
  <si>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</si>
  <si>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</si>
  <si>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</si>
  <si>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</si>
  <si>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</si>
  <si>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</si>
  <si>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</si>
  <si>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</si>
  <si>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</si>
  <si>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</si>
  <si>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</si>
  <si>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</si>
  <si>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</si>
  <si>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</si>
  <si>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</si>
  <si>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</si>
  <si>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</si>
  <si>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</si>
  <si>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</si>
  <si>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</si>
  <si>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</si>
  <si>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</si>
  <si>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</si>
  <si>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</si>
  <si>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</si>
  <si>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</si>
  <si>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</si>
  <si>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</si>
  <si>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</si>
  <si>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</si>
  <si>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</si>
  <si>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</si>
  <si>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</si>
  <si>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</si>
  <si>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</si>
  <si>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</si>
  <si>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</si>
  <si>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</si>
  <si>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</si>
  <si>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</si>
  <si>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</si>
  <si>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</si>
  <si>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</si>
  <si>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</si>
  <si>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</si>
  <si>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</si>
  <si>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</si>
  <si>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</si>
  <si>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</si>
  <si>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</si>
  <si>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</si>
  <si>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</si>
  <si>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</si>
  <si>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</si>
  <si>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</si>
  <si>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</si>
  <si>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</si>
  <si>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</si>
  <si>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</si>
  <si>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</si>
  <si>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</si>
  <si>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</si>
  <si>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</si>
  <si>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</si>
  <si>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</si>
  <si>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</si>
  <si>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</si>
  <si>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</si>
  <si>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</si>
  <si>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</si>
  <si>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</si>
  <si>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</si>
  <si>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</si>
  <si>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</si>
  <si>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</si>
  <si>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</si>
  <si>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</si>
  <si>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</si>
  <si>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</si>
  <si>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</si>
  <si>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</si>
  <si>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</si>
  <si>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</si>
  <si>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</si>
  <si>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</si>
  <si>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</si>
  <si>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</si>
  <si>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</si>
  <si>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</si>
  <si>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</si>
  <si>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</si>
  <si>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</si>
  <si>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</si>
  <si>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</si>
  <si>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</si>
  <si>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</si>
  <si>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</si>
  <si>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</si>
  <si>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</si>
  <si>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</si>
  <si>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</si>
  <si>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</si>
  <si>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</si>
  <si>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</si>
  <si>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</si>
  <si>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</si>
  <si>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</si>
  <si>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</si>
  <si>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</si>
  <si>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</si>
  <si>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</si>
  <si>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</si>
  <si>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</si>
  <si>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</si>
  <si>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</si>
  <si>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</si>
  <si>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</si>
  <si>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</si>
  <si>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</si>
  <si>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</si>
  <si>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</si>
  <si>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</si>
  <si>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</si>
  <si>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</si>
  <si>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</si>
  <si>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</si>
  <si>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</si>
  <si>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</si>
  <si>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</si>
  <si>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</si>
  <si>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</si>
  <si>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</si>
  <si>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</si>
  <si>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</si>
  <si>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</si>
  <si>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</si>
  <si>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</si>
  <si>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</si>
  <si>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</si>
  <si>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</si>
  <si>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</si>
  <si>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</si>
  <si>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</si>
  <si>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</si>
  <si>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</si>
  <si>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</si>
  <si>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</si>
  <si>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</si>
  <si>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</si>
  <si>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</si>
  <si>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</si>
  <si>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</si>
  <si>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</si>
  <si>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</si>
  <si>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</si>
  <si>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</si>
  <si>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</si>
  <si>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</si>
  <si>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</si>
  <si>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</si>
  <si>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</si>
  <si>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</si>
  <si>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</si>
  <si>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</si>
  <si>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</si>
  <si>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</si>
  <si>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</si>
  <si>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</si>
  <si>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</si>
  <si>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</si>
  <si>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</si>
  <si>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</si>
  <si>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17130 Tugéras-Saint-Maurice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</si>
</sst>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f>7.92-2.24</f>
        <v>5.68</v>
      </c>
      <c r="C8" s="25">
        <v>2.2400000000000002</v>
      </c>
      <c r="D8" s="25"/>
      <c r="E8" s="25"/>
      <c r="F8" s="25"/>
      <c r="G8" s="25"/>
      <c r="H8" s="25"/>
      <c r="I8" s="25"/>
      <c r="J8" s="25"/>
      <c r="K8" s="25"/>
      <c r="L8" s="88">
        <f>SUM(B8:K8)</f>
        <v>7.92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650</v>
      </c>
      <c r="C12" s="1">
        <v>650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>
        <v>0.8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108</v>
      </c>
      <c r="C17" s="1" t="s">
        <v>108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108</v>
      </c>
      <c r="C18" s="1" t="s">
        <v>108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 t="s">
        <v>108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(15.38+12.43+6.43)/3</f>
        <v>11.413333333333334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15.38+7.92</f>
        <v>23.3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59.147733333333328</v>
      </c>
      <c r="C36" s="44">
        <f>RECant_sol!D9</f>
        <v>23.325866666666666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82.47359999999999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232.9611428571429</v>
      </c>
      <c r="C37" s="45">
        <f>RECant_biom!D28</f>
        <v>91.872000000000014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324.83314285714289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292.10887619047622</v>
      </c>
      <c r="C38" s="45">
        <f t="shared" si="3"/>
        <v>115.19786666666668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407.30674285714292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phoneticPr fontId="30" type="noConversion"/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2.8248889765914669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2.6781548398122004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5.5030438164036672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-80.226846935197656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-29.995334205896651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-110.22218114109431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09" zoomScale="70" zoomScaleNormal="70" workbookViewId="0">
      <selection activeCell="F137" sqref="F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2.8248889765914669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2.6781548398122004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5.5030438164036672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0.32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0.64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2.2000000000000002E-2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4.4000000000000004E-2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5.2799999999999993E-2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0.10559999999999999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0.19347299999999998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0.38694599999999996</v>
      </c>
    </row>
    <row r="20" spans="1:108" x14ac:dyDescent="0.3">
      <c r="B20" s="7" t="s">
        <v>325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4.2750000000000002E-3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>
        <v>23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46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0.12354999999999998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0.24709999999999996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330</v>
      </c>
      <c r="C29" s="80"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1.949385E-2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0.28608769999999994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0.50519784999999995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1.0103956999999999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0.48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0.96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3.3000000000000002E-2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6.6000000000000003E-2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7.9199999999999993E-2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0.15839999999999999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0.19347299999999998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0.38694599999999996</v>
      </c>
    </row>
    <row r="47" spans="1:108" x14ac:dyDescent="0.3">
      <c r="B47" s="7" t="s">
        <v>325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5.13E-3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>
        <v>34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68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0.18459999999999996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0.36919999999999992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330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1.949385E-2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0.40818769999999993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0.64930584999999996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1.2986116999999999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0.64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1.28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4.4000000000000004E-2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8.8000000000000009E-2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0.10559999999999999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0.21119999999999997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0.55277999999999994</v>
      </c>
    </row>
    <row r="74" spans="1:108" x14ac:dyDescent="0.3">
      <c r="B74" s="7" t="s">
        <v>325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6.8399999999999997E-3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>
        <v>34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68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0.22969999999999999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0.45939999999999998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329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330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2.0620537499999998E-2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0.50064107499999999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0.86236253749999991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1.7247250749999998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0.8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5.5E-2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0.11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0.13200000000000001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0.26400000000000001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>
        <v>141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282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0.43301099999999998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0.86602199999999996</v>
      </c>
    </row>
    <row r="101" spans="1:108" x14ac:dyDescent="0.3">
      <c r="B101" s="7" t="s">
        <v>325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8.5500000000000003E-3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0.88312199999999996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>
        <v>18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36</v>
      </c>
    </row>
    <row r="105" spans="1:108" x14ac:dyDescent="0.3">
      <c r="B105" s="7" t="s">
        <v>327</v>
      </c>
      <c r="C105" s="80">
        <v>10</v>
      </c>
      <c r="D105" s="80">
        <v>10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0.25869999999999999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0.51739999999999997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329</v>
      </c>
      <c r="C109" s="80">
        <v>3.1</v>
      </c>
      <c r="D109" s="80">
        <v>3.1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6.2</v>
      </c>
    </row>
    <row r="110" spans="1:108" x14ac:dyDescent="0.3">
      <c r="B110" s="7" t="s">
        <v>330</v>
      </c>
      <c r="C110" s="80">
        <v>7.68</v>
      </c>
      <c r="D110" s="80">
        <v>7.68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15.36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0.2220093075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0.44401861500000001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0.96141861499999992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1.3332853075</v>
      </c>
      <c r="D114" s="20">
        <f>((D91+D92+D93)/1000*44/28*'(ne pas modifier) BDD_REF'!$B$231)+'RECeff + REIamont (2)'!D103+'RECeff + REIamont (2)'!D113</f>
        <v>1.3332853075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2.6665706149999999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0.96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1.92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6.6000000000000003E-2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0.13200000000000001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0.15839999999999999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0.31679999999999997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>
        <v>157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314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0.48214699999999994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0.96429399999999987</v>
      </c>
    </row>
    <row r="128" spans="1:108" x14ac:dyDescent="0.3">
      <c r="B128" s="7" t="s">
        <v>325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1.026E-2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0.98481399999999986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>
        <v>18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36</v>
      </c>
    </row>
    <row r="132" spans="1:108" x14ac:dyDescent="0.3">
      <c r="B132" s="7" t="s">
        <v>327</v>
      </c>
      <c r="C132" s="80">
        <v>20</v>
      </c>
      <c r="D132" s="80">
        <v>20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0.31089999999999995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0.62179999999999991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329</v>
      </c>
      <c r="C136" s="80">
        <v>3.55</v>
      </c>
      <c r="D136" s="80">
        <v>3.55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7.1</v>
      </c>
    </row>
    <row r="137" spans="1:108" x14ac:dyDescent="0.3">
      <c r="B137" s="7" t="s">
        <v>330</v>
      </c>
      <c r="C137" s="80">
        <v>9.9</v>
      </c>
      <c r="D137" s="80">
        <v>9.9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19.8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0.28185003749999998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0.56370007499999997</v>
      </c>
    </row>
    <row r="140" spans="1:108" s="16" customFormat="1" x14ac:dyDescent="0.3">
      <c r="A140" s="18"/>
      <c r="B140" s="19" t="s">
        <v>187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1.1855000749999998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1.5783750374999999</v>
      </c>
      <c r="D141" s="20">
        <f>((D118+D119+D120)/1000*44/28*'(ne pas modifier) BDD_REF'!$B$231)+'RECeff + REIamont (2)'!D130+'RECeff + REIamont (2)'!D140</f>
        <v>1.5783750374999999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3.1567500749999997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4.9285265824999991</v>
      </c>
      <c r="D142" s="71">
        <f t="shared" ref="D142:L142" si="15">D33+D60+D87+D114+D141</f>
        <v>4.9285265824999991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9.8570531649999982</v>
      </c>
    </row>
    <row r="143" spans="1:108" x14ac:dyDescent="0.3">
      <c r="B143" s="71" t="s">
        <v>223</v>
      </c>
      <c r="C143" s="71">
        <f>(C142-C5*5)</f>
        <v>-9.1959183004573362</v>
      </c>
      <c r="D143" s="71">
        <f t="shared" ref="D143:L143" si="16">(D142-D5*5)</f>
        <v>-8.4622476165610045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-52.232815946597668</v>
      </c>
      <c r="D144" s="21">
        <f>D143*Eligibilité_projet!C8</f>
        <v>-18.955434661096653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-71.188250607694329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232.9611428571429</v>
      </c>
      <c r="D28" s="24">
        <f>((D25/D27)-D26)*Eligibilité_projet!C8*44/12</f>
        <v>91.872000000000014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324.83314285714289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0.8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59.147733333333328</v>
      </c>
      <c r="D9" s="21">
        <f>((D6-D5)+('(ne pas modifier) BDD_REF'!$B$275*D7*D8))*Eligibilité_projet!C8*44/12</f>
        <v>23.325866666666666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82.47359999999999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-71.188250607694329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324.83314285714289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82.47359999999999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478.49499346483719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-71.188250607694329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292.34982857142859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82.47359999999999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408.52933632198005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2022-12-09T11:39:31Z</dcterms:modified>
</cp:coreProperties>
</file>