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UCHOIS\Downloads\"/>
    </mc:Choice>
  </mc:AlternateContent>
  <xr:revisionPtr revIDLastSave="0" documentId="13_ncr:1_{DCF7BD67-B17A-4B8D-B3EB-A5B227C3E92C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26" i="2" l="1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<sst xmlns="http://schemas.openxmlformats.org/spreadsheetml/2006/main" count="1171" uniqueCount="325">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</sst>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10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1</v>
      </c>
      <c r="D9" s="33">
        <f t="shared" ref="D9:D18" si="0">C9*$C$5</f>
        <v>10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10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</v>
      </c>
      <c r="B36" s="60">
        <v>0.18435897435897397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9.2179487179486985E-2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</v>
      </c>
      <c r="B40" s="60">
        <v>21.549999999999997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8.4006410256410273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</v>
      </c>
      <c r="B41" s="60">
        <v>31.729230769230764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11.801282051282048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</v>
      </c>
      <c r="B43" s="60">
        <v>56.797307692307676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</v>
      </c>
      <c r="B46" s="60">
        <v>103.82538461538462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</v>
      </c>
      <c r="B47" s="60">
        <v>121.38884615384613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17.56346153846151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</v>
      </c>
      <c r="B48" s="60">
        <v>139.63512820512813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</v>
      </c>
      <c r="B49" s="60">
        <v>158.40769230769226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18.772564102564132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16</v>
      </c>
      <c r="B50" s="50">
        <v>177.54999999999995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19.142307692307696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</v>
      </c>
      <c r="B51" s="50">
        <v>196.90551282051274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19.355512820512786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</v>
      </c>
      <c r="B52" s="50">
        <v>216.31769230769225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19.412179487179515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19.312307692307741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20</v>
      </c>
      <c r="B54" s="50">
        <v>254.68589743589735</v>
      </c>
      <c r="C54" s="50" t="s">
        <v>324</v>
      </c>
      <c r="D54" s="50">
        <v>254.68589743589735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19.05589743589735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93.133031460153916</v>
      </c>
      <c r="T3" s="59">
        <f>IF('Données projet'!E9&gt;30,$R$33-$H$33,LOOKUP('Données projet'!$E$9,$A$3:$A$203,R3:R203)-LOOKUP('Données projet'!$E$9,$A$3:$A$203,$H$3:$H$203))</f>
        <v>261.91682850886338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9.2179487179486985E-2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293.92286878979428</v>
      </c>
      <c r="S4" s="59">
        <f ca="1">AVERAGE(OFFSET($R$3,0,0,'Données projet'!$E$9+1,1))-AVERAGE(OFFSET($H$3,0,0,'Données projet'!$E$9+1,1))</f>
        <v>93.133031460153916</v>
      </c>
      <c r="T4" s="59">
        <f>$T$3</f>
        <v>261.91682850886338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>
        <f>VLOOKUP(A5,'Données projet'!$A$35:$I$55,2,0)</f>
        <v>0.18435897435897397</v>
      </c>
      <c r="L5" s="12">
        <f>VLOOKUP(A5,'Données projet'!$A$35:$I$55,9,0)</f>
        <v>9.2179487179486985E-2</v>
      </c>
      <c r="M5" s="12">
        <f t="array" ref="M5">INDEX(L:L,MIN(IF(ISNUMBER(L5:L201),ROW(L5:L201),"")))</f>
        <v>9.2179487179486985E-2</v>
      </c>
      <c r="N5" s="13">
        <f>IF('Données projet'!$A$36&gt;35,N4+M5-V4,IF(A5&lt;'Données projet'!$A$36,$K$205^A5,IF(A5='Données projet'!$A$36,'Données projet'!$B$36,N4+M5-V4)))</f>
        <v>0.18435897435897397</v>
      </c>
      <c r="O5" s="13">
        <f>N5*VLOOKUP('Données projet'!$B$9,Paramètres!$A$1:$I$89,3,0)*VLOOKUP('Données projet'!$B$9,Paramètres!$A$1:$I$89,5,0)</f>
        <v>9.3757599999999816E-2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293.59575255339041</v>
      </c>
      <c r="S5" s="59">
        <f ca="1">AVERAGE(OFFSET($R$3,0,0,'Données projet'!$E$9+1,1))-AVERAGE(OFFSET($H$3,0,0,'Données projet'!$E$9+1,1))</f>
        <v>93.133031460153916</v>
      </c>
      <c r="T5" s="59">
        <f t="shared" ref="T5:T68" si="34">$T$3</f>
        <v>261.91682850886338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296.30479548190215</v>
      </c>
      <c r="S6" s="59">
        <f ca="1">AVERAGE(OFFSET($R$3,0,0,'Données projet'!$E$9+1,1))-AVERAGE(OFFSET($H$3,0,0,'Données projet'!$E$9+1,1))</f>
        <v>93.133031460153916</v>
      </c>
      <c r="T6" s="59">
        <f t="shared" si="34"/>
        <v>261.91682850886338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301.61960390825044</v>
      </c>
      <c r="S7" s="59">
        <f ca="1">AVERAGE(OFFSET($R$3,0,0,'Données projet'!$E$9+1,1))-AVERAGE(OFFSET($H$3,0,0,'Données projet'!$E$9+1,1))</f>
        <v>93.133031460153916</v>
      </c>
      <c r="T7" s="59">
        <f t="shared" si="34"/>
        <v>261.91682850886338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309.28261712494771</v>
      </c>
      <c r="S8" s="59">
        <f ca="1">AVERAGE(OFFSET($R$3,0,0,'Données projet'!$E$9+1,1))-AVERAGE(OFFSET($H$3,0,0,'Données projet'!$E$9+1,1))</f>
        <v>93.133031460153916</v>
      </c>
      <c r="T8" s="59">
        <f t="shared" si="34"/>
        <v>261.91682850886338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>
        <f>VLOOKUP(A9,'Données projet'!$A$35:$I$55,2,0)</f>
        <v>21.549999999999997</v>
      </c>
      <c r="L9" s="12">
        <f>VLOOKUP(A9,'Données projet'!$A$35:$I$55,9,0)</f>
        <v>8.4006410256410273</v>
      </c>
      <c r="M9" s="12">
        <f t="array" ref="M9">INDEX(L:L,MIN(IF(ISNUMBER(L9:L205),ROW(L9:L205),"")))</f>
        <v>8.4006410256410273</v>
      </c>
      <c r="N9" s="13">
        <f>IF('Données projet'!$A$36&gt;35,N8+M9-V8,IF(A9&lt;'Données projet'!$A$36,$K$205^A9,IF(A9='Données projet'!$A$36,'Données projet'!$B$36,N8+M9-V8)))</f>
        <v>21.549999999999997</v>
      </c>
      <c r="O9" s="13">
        <f>N9*VLOOKUP('Données projet'!$B$9,Paramètres!$A$1:$I$89,3,0)*VLOOKUP('Données projet'!$B$9,Paramètres!$A$1:$I$89,5,0)</f>
        <v>10.959467999999999</v>
      </c>
      <c r="P9" s="13">
        <f t="shared" si="33"/>
        <v>3.8221703848080173</v>
      </c>
      <c r="Q9" s="20">
        <f t="shared" si="2"/>
        <v>25.744686853540628</v>
      </c>
      <c r="R9" s="59">
        <f t="shared" si="0"/>
        <v>319.07802018687391</v>
      </c>
      <c r="S9" s="59">
        <f ca="1">AVERAGE(OFFSET($R$3,0,0,'Données projet'!$E$9+1,1))-AVERAGE(OFFSET($H$3,0,0,'Données projet'!$E$9+1,1))</f>
        <v>93.133031460153916</v>
      </c>
      <c r="T9" s="59">
        <f t="shared" si="34"/>
        <v>261.91682850886338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>
        <f>VLOOKUP(A10,'Données projet'!$A$35:$I$55,2,0)</f>
        <v>31.729230769230764</v>
      </c>
      <c r="L10" s="12">
        <f>VLOOKUP(A10,'Données projet'!$A$35:$I$55,9,0)</f>
        <v>10.179230769230767</v>
      </c>
      <c r="M10" s="12">
        <f t="array" ref="M10">INDEX(L:L,MIN(IF(ISNUMBER(L10:L206),ROW(L10:L206),"")))</f>
        <v>10.179230769230767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330.80705434972845</v>
      </c>
      <c r="S10" s="59">
        <f ca="1">AVERAGE(OFFSET($R$3,0,0,'Données projet'!$E$9+1,1))-AVERAGE(OFFSET($H$3,0,0,'Données projet'!$E$9+1,1))</f>
        <v>93.133031460153916</v>
      </c>
      <c r="T10" s="59">
        <f t="shared" si="34"/>
        <v>261.91682850886338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>
        <f>VLOOKUP(A11,'Données projet'!$A$35:$I$55,2,0)</f>
        <v>43.530512820512811</v>
      </c>
      <c r="L11" s="12">
        <f>VLOOKUP(A11,'Données projet'!$A$35:$I$55,9,0)</f>
        <v>11.801282051282048</v>
      </c>
      <c r="M11" s="12">
        <f t="array" ref="M11">INDEX(L:L,MIN(IF(ISNUMBER(L11:L207),ROW(L11:L207),"")))</f>
        <v>11.801282051282048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344.28036368981492</v>
      </c>
      <c r="S11" s="59">
        <f ca="1">AVERAGE(OFFSET($R$3,0,0,'Données projet'!$E$9+1,1))-AVERAGE(OFFSET($H$3,0,0,'Données projet'!$E$9+1,1))</f>
        <v>93.133031460153916</v>
      </c>
      <c r="T11" s="59">
        <f t="shared" si="34"/>
        <v>261.91682850886338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56.797307692307676</v>
      </c>
      <c r="L12" s="12">
        <f>VLOOKUP(A12,'Données projet'!$A$35:$I$55,9,0)</f>
        <v>13.266794871794865</v>
      </c>
      <c r="M12" s="12">
        <f t="array" ref="M12">INDEX(L:L,MIN(IF(ISNUMBER(L12:L208),ROW(L12:L208),"")))</f>
        <v>13.266794871794865</v>
      </c>
      <c r="N12" s="13">
        <f>IF('Données projet'!$A$36&gt;35,N11+M12-V11,IF(A12&lt;'Données projet'!$A$36,$K$205^A12,IF(A12='Données projet'!$A$36,'Données projet'!$B$36,N11+M12-V11)))</f>
        <v>56.797307692307676</v>
      </c>
      <c r="O12" s="13">
        <f>N12*VLOOKUP('Données projet'!$B$9,Paramètres!$A$1:$I$89,3,0)*VLOOKUP('Données projet'!$B$9,Paramètres!$A$1:$I$89,5,0)</f>
        <v>28.884838799999994</v>
      </c>
      <c r="P12" s="13">
        <f t="shared" si="33"/>
        <v>8.9991197527674434</v>
      </c>
      <c r="Q12" s="20">
        <f t="shared" si="2"/>
        <v>65.98122781273662</v>
      </c>
      <c r="R12" s="59">
        <f t="shared" si="0"/>
        <v>359.31456114606993</v>
      </c>
      <c r="S12" s="59">
        <f ca="1">AVERAGE(OFFSET($R$3,0,0,'Données projet'!$E$9+1,1))-AVERAGE(OFFSET($H$3,0,0,'Données projet'!$E$9+1,1))</f>
        <v>93.133031460153916</v>
      </c>
      <c r="T12" s="59">
        <f t="shared" si="34"/>
        <v>261.91682850886338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71.373076923076894</v>
      </c>
      <c r="L13" s="12">
        <f>VLOOKUP(A13,'Données projet'!$A$35:$I$55,9,0)</f>
        <v>14.575769230769218</v>
      </c>
      <c r="M13" s="12">
        <f t="array" ref="M13">INDEX(L:L,MIN(IF(ISNUMBER(L13:L209),ROW(L13:L209),"")))</f>
        <v>14.575769230769218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375.7303824584942</v>
      </c>
      <c r="S13" s="59">
        <f ca="1">AVERAGE(OFFSET($R$3,0,0,'Données projet'!$E$9+1,1))-AVERAGE(OFFSET($H$3,0,0,'Données projet'!$E$9+1,1))</f>
        <v>93.133031460153916</v>
      </c>
      <c r="T13" s="59">
        <f t="shared" si="34"/>
        <v>261.91682850886338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393.35157535844723</v>
      </c>
      <c r="S14" s="59">
        <f ca="1">AVERAGE(OFFSET($R$3,0,0,'Données projet'!$E$9+1,1))-AVERAGE(OFFSET($H$3,0,0,'Données projet'!$E$9+1,1))</f>
        <v>93.133031460153916</v>
      </c>
      <c r="T14" s="59">
        <f t="shared" si="34"/>
        <v>261.91682850886338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103.82538461538462</v>
      </c>
      <c r="L15" s="12">
        <f>VLOOKUP(A15,'Données projet'!$A$35:$I$55,9,0)</f>
        <v>16.724102564102566</v>
      </c>
      <c r="M15" s="12">
        <f t="array" ref="M15">INDEX(L:L,MIN(IF(ISNUMBER(L15:L211),ROW(L15:L211),"")))</f>
        <v>16.724102564102566</v>
      </c>
      <c r="N15" s="13">
        <f>IF('Données projet'!$A$36&gt;35,N14+M15-V14,IF(A15&lt;'Données projet'!$A$36,$K$205^A15,IF(A15='Données projet'!$A$36,'Données projet'!$B$36,N14+M15-V14)))</f>
        <v>103.82538461538462</v>
      </c>
      <c r="O15" s="13">
        <f>N15*VLOOKUP('Données projet'!$B$9,Paramètres!$A$1:$I$89,3,0)*VLOOKUP('Données projet'!$B$9,Paramètres!$A$1:$I$89,5,0)</f>
        <v>52.801437600000007</v>
      </c>
      <c r="P15" s="13">
        <f t="shared" si="33"/>
        <v>15.334931732378159</v>
      </c>
      <c r="Q15" s="20">
        <f t="shared" si="2"/>
        <v>118.67084325389196</v>
      </c>
      <c r="R15" s="59">
        <f t="shared" si="0"/>
        <v>412.00417658722529</v>
      </c>
      <c r="S15" s="59">
        <f ca="1">AVERAGE(OFFSET($R$3,0,0,'Données projet'!$E$9+1,1))-AVERAGE(OFFSET($H$3,0,0,'Données projet'!$E$9+1,1))</f>
        <v>93.133031460153916</v>
      </c>
      <c r="T15" s="59">
        <f t="shared" si="34"/>
        <v>261.91682850886338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121.38884615384613</v>
      </c>
      <c r="L16" s="12">
        <f>VLOOKUP(A16,'Données projet'!$A$35:$I$55,9,0)</f>
        <v>17.56346153846151</v>
      </c>
      <c r="M16" s="12">
        <f t="array" ref="M16">INDEX(L:L,MIN(IF(ISNUMBER(L16:L212),ROW(L16:L212),"")))</f>
        <v>17.56346153846151</v>
      </c>
      <c r="N16" s="13">
        <f>IF('Données projet'!$A$36&gt;35,N15+M16-V15,IF(A16&lt;'Données projet'!$A$36,$K$205^A16,IF(A16='Données projet'!$A$36,'Données projet'!$B$36,N15+M16-V15)))</f>
        <v>121.38884615384613</v>
      </c>
      <c r="O16" s="13">
        <f>N16*VLOOKUP('Données projet'!$B$9,Paramètres!$A$1:$I$89,3,0)*VLOOKUP('Données projet'!$B$9,Paramètres!$A$1:$I$89,5,0)</f>
        <v>61.733511599999993</v>
      </c>
      <c r="P16" s="13">
        <f t="shared" si="33"/>
        <v>17.605825957786696</v>
      </c>
      <c r="Q16" s="20">
        <f t="shared" si="2"/>
        <v>138.18267957981183</v>
      </c>
      <c r="R16" s="59">
        <f t="shared" si="0"/>
        <v>431.51601291314512</v>
      </c>
      <c r="S16" s="59">
        <f ca="1">AVERAGE(OFFSET($R$3,0,0,'Données projet'!$E$9+1,1))-AVERAGE(OFFSET($H$3,0,0,'Données projet'!$E$9+1,1))</f>
        <v>93.133031460153916</v>
      </c>
      <c r="T16" s="59">
        <f t="shared" si="34"/>
        <v>261.91682850886338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139.63512820512813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139.63512820512813</v>
      </c>
      <c r="O17" s="13">
        <f>N17*VLOOKUP('Données projet'!$B$9,Paramètres!$A$1:$I$89,3,0)*VLOOKUP('Données projet'!$B$9,Paramètres!$A$1:$I$89,5,0)</f>
        <v>71.012840799999964</v>
      </c>
      <c r="P17" s="13">
        <f t="shared" si="33"/>
        <v>19.924770961221942</v>
      </c>
      <c r="Q17" s="20">
        <f t="shared" si="2"/>
        <v>158.38300715079481</v>
      </c>
      <c r="R17" s="59">
        <f t="shared" si="0"/>
        <v>451.71634048412812</v>
      </c>
      <c r="S17" s="59">
        <f ca="1">AVERAGE(OFFSET($R$3,0,0,'Données projet'!$E$9+1,1))-AVERAGE(OFFSET($H$3,0,0,'Données projet'!$E$9+1,1))</f>
        <v>93.133031460153916</v>
      </c>
      <c r="T17" s="59">
        <f t="shared" si="34"/>
        <v>261.91682850886338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158.40769230769226</v>
      </c>
      <c r="L18" s="12">
        <f>VLOOKUP(A18,'Données projet'!$A$35:$I$55,9,0)</f>
        <v>18.772564102564132</v>
      </c>
      <c r="M18" s="12">
        <f t="array" ref="M18">INDEX(L:L,MIN(IF(ISNUMBER(L18:L214),ROW(L18:L214),"")))</f>
        <v>18.772564102564132</v>
      </c>
      <c r="N18" s="13">
        <f>IF('Données projet'!$A$36&gt;35,N17+M18-V17,IF(A18&lt;'Données projet'!$A$36,$K$205^A18,IF(A18='Données projet'!$A$36,'Données projet'!$B$36,N17+M18-V17)))</f>
        <v>158.40769230769226</v>
      </c>
      <c r="O18" s="13">
        <f>N18*VLOOKUP('Données projet'!$B$9,Paramètres!$A$1:$I$89,3,0)*VLOOKUP('Données projet'!$B$9,Paramètres!$A$1:$I$89,5,0)</f>
        <v>80.559815999999984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472.43557410018218</v>
      </c>
      <c r="S18" s="59">
        <f ca="1">AVERAGE(OFFSET($R$3,0,0,'Données projet'!$E$9+1,1))-AVERAGE(OFFSET($H$3,0,0,'Données projet'!$E$9+1,1))</f>
        <v>93.133031460153916</v>
      </c>
      <c r="T18" s="59">
        <f t="shared" si="34"/>
        <v>261.91682850886338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177.54999999999995</v>
      </c>
      <c r="L19" s="12">
        <f>VLOOKUP(A19,'Données projet'!$A$35:$I$55,9,0)</f>
        <v>19.142307692307696</v>
      </c>
      <c r="M19" s="12">
        <f t="array" ref="M19">INDEX(L:L,MIN(IF(ISNUMBER(L19:L215),ROW(L19:L215),"")))</f>
        <v>19.142307692307696</v>
      </c>
      <c r="N19" s="13">
        <f>IF('Données projet'!$A$36&gt;35,N18+M19-V18,IF(A19&lt;'Données projet'!$A$36,$K$205^A19,IF(A19='Données projet'!$A$36,'Données projet'!$B$36,N18+M19-V18)))</f>
        <v>177.54999999999995</v>
      </c>
      <c r="O19" s="13">
        <f>N19*VLOOKUP('Données projet'!$B$9,Paramètres!$A$1:$I$89,3,0)*VLOOKUP('Données projet'!$B$9,Paramètres!$A$1:$I$89,5,0)</f>
        <v>90.294827999999981</v>
      </c>
      <c r="P19" s="13">
        <f t="shared" si="33"/>
        <v>24.636316867930056</v>
      </c>
      <c r="Q19" s="20">
        <f t="shared" si="2"/>
        <v>200.1717439783115</v>
      </c>
      <c r="R19" s="59">
        <f t="shared" si="0"/>
        <v>493.50507731164481</v>
      </c>
      <c r="S19" s="59">
        <f ca="1">AVERAGE(OFFSET($R$3,0,0,'Données projet'!$E$9+1,1))-AVERAGE(OFFSET($H$3,0,0,'Données projet'!$E$9+1,1))</f>
        <v>93.133031460153916</v>
      </c>
      <c r="T19" s="59">
        <f t="shared" si="34"/>
        <v>261.91682850886338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196.90551282051274</v>
      </c>
      <c r="L20" s="12">
        <f>VLOOKUP(A20,'Données projet'!$A$35:$I$55,9,0)</f>
        <v>19.355512820512786</v>
      </c>
      <c r="M20" s="12">
        <f t="array" ref="M20">INDEX(L:L,MIN(IF(ISNUMBER(L20:L216),ROW(L20:L216),"")))</f>
        <v>19.355512820512786</v>
      </c>
      <c r="N20" s="13">
        <f>IF('Données projet'!$A$36&gt;35,N19+M20-V19,IF(A20&lt;'Données projet'!$A$36,$K$205^A20,IF(A20='Données projet'!$A$36,'Données projet'!$B$36,N19+M20-V19)))</f>
        <v>196.90551282051274</v>
      </c>
      <c r="O20" s="13">
        <f>N20*VLOOKUP('Données projet'!$B$9,Paramètres!$A$1:$I$89,3,0)*VLOOKUP('Données projet'!$B$9,Paramètres!$A$1:$I$89,5,0)</f>
        <v>100.13826759999998</v>
      </c>
      <c r="P20" s="13">
        <f t="shared" si="33"/>
        <v>26.994935247983022</v>
      </c>
      <c r="Q20" s="20">
        <f t="shared" si="2"/>
        <v>221.42366162690371</v>
      </c>
      <c r="R20" s="59">
        <f t="shared" si="0"/>
        <v>514.75699496023708</v>
      </c>
      <c r="S20" s="59">
        <f ca="1">AVERAGE(OFFSET($R$3,0,0,'Données projet'!$E$9+1,1))-AVERAGE(OFFSET($H$3,0,0,'Données projet'!$E$9+1,1))</f>
        <v>93.133031460153916</v>
      </c>
      <c r="T20" s="59">
        <f t="shared" si="34"/>
        <v>261.91682850886338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216.31769230769225</v>
      </c>
      <c r="L21" s="12">
        <f>VLOOKUP(A21,'Données projet'!$A$35:$I$55,9,0)</f>
        <v>19.412179487179515</v>
      </c>
      <c r="M21" s="12">
        <f t="array" ref="M21">INDEX(L:L,MIN(IF(ISNUMBER(L21:L217),ROW(L21:L217),"")))</f>
        <v>19.412179487179515</v>
      </c>
      <c r="N21" s="13">
        <f>IF('Données projet'!$A$36&gt;35,N20+M21-V20,IF(A21&lt;'Données projet'!$A$36,$K$205^A21,IF(A21='Données projet'!$A$36,'Données projet'!$B$36,N20+M21-V20)))</f>
        <v>216.31769230769225</v>
      </c>
      <c r="O21" s="13">
        <f>N21*VLOOKUP('Données projet'!$B$9,Paramètres!$A$1:$I$89,3,0)*VLOOKUP('Données projet'!$B$9,Paramètres!$A$1:$I$89,5,0)</f>
        <v>110.01052559999998</v>
      </c>
      <c r="P21" s="13">
        <f t="shared" si="33"/>
        <v>29.333464472205538</v>
      </c>
      <c r="Q21" s="20">
        <f t="shared" si="2"/>
        <v>242.69078270909122</v>
      </c>
      <c r="R21" s="59">
        <f t="shared" si="0"/>
        <v>536.02411604242457</v>
      </c>
      <c r="S21" s="59">
        <f ca="1">AVERAGE(OFFSET($R$3,0,0,'Données projet'!$E$9+1,1))-AVERAGE(OFFSET($H$3,0,0,'Données projet'!$E$9+1,1))</f>
        <v>93.133031460153916</v>
      </c>
      <c r="T21" s="59">
        <f t="shared" si="34"/>
        <v>261.91682850886338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235.63</v>
      </c>
      <c r="L22" s="12">
        <f>VLOOKUP(A22,'Données projet'!$A$35:$I$55,9,0)</f>
        <v>19.312307692307741</v>
      </c>
      <c r="M22" s="12">
        <f t="array" ref="M22">INDEX(L:L,MIN(IF(ISNUMBER(L22:L218),ROW(L22:L218),"")))</f>
        <v>19.312307692307741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557.13975859697712</v>
      </c>
      <c r="S22" s="59">
        <f ca="1">AVERAGE(OFFSET($R$3,0,0,'Données projet'!$E$9+1,1))-AVERAGE(OFFSET($H$3,0,0,'Données projet'!$E$9+1,1))</f>
        <v>93.133031460153916</v>
      </c>
      <c r="T22" s="59">
        <f t="shared" si="34"/>
        <v>261.91682850886338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254.68589743589735</v>
      </c>
      <c r="L23" s="12">
        <f>VLOOKUP(A23,'Données projet'!$A$35:$I$55,9,0)</f>
        <v>19.05589743589735</v>
      </c>
      <c r="M23" s="12">
        <f t="array" ref="M23">INDEX(L:L,MIN(IF(ISNUMBER(L23:L219),ROW(L23:L219),"")))</f>
        <v>19.05589743589735</v>
      </c>
      <c r="N23" s="13">
        <f>IF('Données projet'!$A$36&gt;35,N22+M23-V22,IF(A23&lt;'Données projet'!$A$36,$K$205^A23,IF(A23='Données projet'!$A$36,'Données projet'!$B$36,N22+M23-V22)))</f>
        <v>254.68589743589735</v>
      </c>
      <c r="O23" s="13">
        <f>N23*VLOOKUP('Données projet'!$B$9,Paramètres!$A$1:$I$89,3,0)*VLOOKUP('Données projet'!$B$9,Paramètres!$A$1:$I$89,5,0)</f>
        <v>129.52305999999996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577.93767073340393</v>
      </c>
      <c r="S23" s="59">
        <f ca="1">AVERAGE(OFFSET($R$3,0,0,'Données projet'!$E$9+1,1))-AVERAGE(OFFSET($H$3,0,0,'Données projet'!$E$9+1,1))</f>
        <v>93.133031460153916</v>
      </c>
      <c r="T23" s="59">
        <f t="shared" si="34"/>
        <v>261.91682850886338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254.68589743589735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60.137240644516993</v>
      </c>
      <c r="AA23" s="21">
        <f>EXP(-LN(2)/25)*AA22+(1-EXP(-LN(2)/25))/(LN(2)/25)*Calculateur!V23*Calculateur!X23*VLOOKUP('Données projet'!$B$9,Paramètres!$A$1:$I$89,3,0)*0.475*44/12</f>
        <v>12.835812303003088</v>
      </c>
      <c r="AB23" s="21">
        <f>EXP(-LN(2)/2)*AB22+(1-EXP(-LN(2)/2))/(LN(2)/2)*V23*Y23*VLOOKUP('Données projet'!$B$9,Paramètres!$A$1:$I$89,3,0)*0.475*44/12</f>
        <v>18.331273975807282</v>
      </c>
      <c r="AC23" s="22">
        <f t="shared" si="3"/>
        <v>91.304326923327352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93.133031460153916</v>
      </c>
      <c r="T24" s="59">
        <f t="shared" si="34"/>
        <v>261.91682850886338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58.957986035572951</v>
      </c>
      <c r="AA24" s="21">
        <f>EXP(-LN(2)/25)*AA23+(1-EXP(-LN(2)/25))/(LN(2)/25)*Calculateur!V24*Calculateur!X24*VLOOKUP('Données projet'!$B$9,Paramètres!$A$1:$I$89,3,0)*0.475*44/12</f>
        <v>12.484816340571436</v>
      </c>
      <c r="AB24" s="21">
        <f>EXP(-LN(2)/2)*AB23+(1-EXP(-LN(2)/2))/(LN(2)/2)*V24*Y24*VLOOKUP('Données projet'!$B$9,Paramètres!$A$1:$I$89,3,0)*0.475*44/12</f>
        <v>12.962168136081813</v>
      </c>
      <c r="AC24" s="22">
        <f t="shared" si="3"/>
        <v>84.4049705122262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93.133031460153916</v>
      </c>
      <c r="T25" s="59">
        <f t="shared" si="34"/>
        <v>261.91682850886338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57.801855890236013</v>
      </c>
      <c r="AA25" s="21">
        <f>EXP(-LN(2)/25)*AA24+(1-EXP(-LN(2)/25))/(LN(2)/25)*Calculateur!V25*Calculateur!X25*VLOOKUP('Données projet'!$B$9,Paramètres!$A$1:$I$89,3,0)*0.475*44/12</f>
        <v>12.143418381190553</v>
      </c>
      <c r="AB25" s="21">
        <f>EXP(-LN(2)/2)*AB24+(1-EXP(-LN(2)/2))/(LN(2)/2)*V25*Y25*VLOOKUP('Données projet'!$B$9,Paramètres!$A$1:$I$89,3,0)*0.475*44/12</f>
        <v>9.1656369879036408</v>
      </c>
      <c r="AC25" s="22">
        <f t="shared" si="3"/>
        <v>79.110911259330209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93.133031460153916</v>
      </c>
      <c r="T26" s="59">
        <f t="shared" si="34"/>
        <v>261.91682850886338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56.668396751879371</v>
      </c>
      <c r="AA26" s="21">
        <f>EXP(-LN(2)/25)*AA25+(1-EXP(-LN(2)/25))/(LN(2)/25)*Calculateur!V26*Calculateur!X26*VLOOKUP('Données projet'!$B$9,Paramètres!$A$1:$I$89,3,0)*0.475*44/12</f>
        <v>11.81135596696228</v>
      </c>
      <c r="AB26" s="21">
        <f>EXP(-LN(2)/2)*AB25+(1-EXP(-LN(2)/2))/(LN(2)/2)*V26*Y26*VLOOKUP('Données projet'!$B$9,Paramètres!$A$1:$I$89,3,0)*0.475*44/12</f>
        <v>6.4810840680409063</v>
      </c>
      <c r="AC26" s="22">
        <f t="shared" si="3"/>
        <v>74.960836786882552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93.133031460153916</v>
      </c>
      <c r="T27" s="59">
        <f t="shared" si="34"/>
        <v>261.91682850886338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55.557164055884094</v>
      </c>
      <c r="AA27" s="21">
        <f>EXP(-LN(2)/25)*AA26+(1-EXP(-LN(2)/25))/(LN(2)/25)*Calculateur!V27*Calculateur!X27*VLOOKUP('Données projet'!$B$9,Paramètres!$A$1:$I$89,3,0)*0.475*44/12</f>
        <v>11.488373816913482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71.628356366749401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93.133031460153916</v>
      </c>
      <c r="T28" s="59">
        <f t="shared" si="34"/>
        <v>261.91682850886338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54.467721955272268</v>
      </c>
      <c r="AA28" s="21">
        <f>EXP(-LN(2)/25)*AA27+(1-EXP(-LN(2)/25))/(LN(2)/25)*Calculateur!V28*Calculateur!X28*VLOOKUP('Données projet'!$B$9,Paramètres!$A$1:$I$89,3,0)*0.475*44/12</f>
        <v>11.174223630742661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93.133031460153916</v>
      </c>
      <c r="T29" s="59">
        <f t="shared" si="34"/>
        <v>261.91682850886338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53.39964314975937</v>
      </c>
      <c r="AA29" s="21">
        <f>EXP(-LN(2)/25)*AA28+(1-EXP(-LN(2)/25))/(LN(2)/25)*Calculateur!V29*Calculateur!X29*VLOOKUP('Données projet'!$B$9,Paramètres!$A$1:$I$89,3,0)*0.475*44/12</f>
        <v>10.868663897933121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93.133031460153916</v>
      </c>
      <c r="T30" s="59">
        <f t="shared" si="34"/>
        <v>261.91682850886338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52.352508718158838</v>
      </c>
      <c r="AA30" s="21">
        <f>EXP(-LN(2)/25)*AA29+(1-EXP(-LN(2)/25))/(LN(2)/25)*Calculateur!V30*Calculateur!X30*VLOOKUP('Données projet'!$B$9,Paramètres!$A$1:$I$89,3,0)*0.475*44/12</f>
        <v>10.571459712085947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64.544239447255009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93.133031460153916</v>
      </c>
      <c r="T31" s="59">
        <f t="shared" si="34"/>
        <v>261.91682850886338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51.325907954073053</v>
      </c>
      <c r="AA31" s="21">
        <f>EXP(-LN(2)/25)*AA30+(1-EXP(-LN(2)/25))/(LN(2)/25)*Calculateur!V31*Calculateur!X31*VLOOKUP('Données projet'!$B$9,Paramètres!$A$1:$I$89,3,0)*0.475*44/12</f>
        <v>10.282382590330052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93.133031460153916</v>
      </c>
      <c r="T32" s="59">
        <f t="shared" si="34"/>
        <v>261.91682850886338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50.319438204806353</v>
      </c>
      <c r="AA32" s="21">
        <f>EXP(-LN(2)/25)*AA31+(1-EXP(-LN(2)/25))/(LN(2)/25)*Calculateur!V32*Calculateur!X32*VLOOKUP('Données projet'!$B$9,Paramètres!$A$1:$I$89,3,0)*0.475*44/12</f>
        <v>10.001210297670477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93.133031460153916</v>
      </c>
      <c r="T33" s="59">
        <f t="shared" si="34"/>
        <v>261.91682850886338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49.33270471343684</v>
      </c>
      <c r="AA33" s="21">
        <f>EXP(-LN(2)/25)*AA32+(1-EXP(-LN(2)/25))/(LN(2)/25)*Calculateur!V33*Calculateur!X33*VLOOKUP('Données projet'!$B$9,Paramètres!$A$1:$I$89,3,0)*0.475*44/12</f>
        <v>9.727726676139886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59.633283701320707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93.133031460153916</v>
      </c>
      <c r="T34" s="59">
        <f t="shared" si="34"/>
        <v>261.91682850886338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48.365320463985078</v>
      </c>
      <c r="AA34" s="21">
        <f>EXP(-LN(2)/25)*AA33+(1-EXP(-LN(2)/25))/(LN(2)/25)*Calculateur!V34*Calculateur!X34*VLOOKUP('Données projet'!$B$9,Paramètres!$A$1:$I$89,3,0)*0.475*44/12</f>
        <v>9.4617214786219286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93.133031460153916</v>
      </c>
      <c r="T35" s="59">
        <f t="shared" si="34"/>
        <v>261.91682850886338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47.416906029618936</v>
      </c>
      <c r="AA35" s="21">
        <f>EXP(-LN(2)/25)*AA34+(1-EXP(-LN(2)/25))/(LN(2)/25)*Calculateur!V35*Calculateur!X35*VLOOKUP('Données projet'!$B$9,Paramètres!$A$1:$I$89,3,0)*0.475*44/12</f>
        <v>9.2029902072187042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93.133031460153916</v>
      </c>
      <c r="T36" s="59">
        <f t="shared" si="34"/>
        <v>261.91682850886338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46.48708942383503</v>
      </c>
      <c r="AA36" s="21">
        <f>EXP(-LN(2)/25)*AA35+(1-EXP(-LN(2)/25))/(LN(2)/25)*Calculateur!V36*Calculateur!X36*VLOOKUP('Données projet'!$B$9,Paramètres!$A$1:$I$89,3,0)*0.475*44/12</f>
        <v>8.9513339560380878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93.133031460153916</v>
      </c>
      <c r="T37" s="59">
        <f t="shared" si="34"/>
        <v>261.91682850886338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45.575505954558416</v>
      </c>
      <c r="AA37" s="21">
        <f>EXP(-LN(2)/25)*AA36+(1-EXP(-LN(2)/25))/(LN(2)/25)*Calculateur!V37*Calculateur!X37*VLOOKUP('Données projet'!$B$9,Paramètres!$A$1:$I$89,3,0)*0.475*44/12</f>
        <v>8.7065592582800324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93.133031460153916</v>
      </c>
      <c r="T38" s="59">
        <f t="shared" si="34"/>
        <v>261.91682850886338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44.681798081103302</v>
      </c>
      <c r="AA38" s="21">
        <f>EXP(-LN(2)/25)*AA37+(1-EXP(-LN(2)/25))/(LN(2)/25)*Calculateur!V38*Calculateur!X38*VLOOKUP('Données projet'!$B$9,Paramètres!$A$1:$I$89,3,0)*0.475*44/12</f>
        <v>8.4684779375043124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93.133031460153916</v>
      </c>
      <c r="T39" s="59">
        <f t="shared" si="34"/>
        <v>261.91682850886338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43.805615273938663</v>
      </c>
      <c r="AA39" s="21">
        <f>EXP(-LN(2)/25)*AA38+(1-EXP(-LN(2)/25))/(LN(2)/25)*Calculateur!V39*Calculateur!X39*VLOOKUP('Données projet'!$B$9,Paramètres!$A$1:$I$89,3,0)*0.475*44/12</f>
        <v>8.2369069629653566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52.114128775872018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93.133031460153916</v>
      </c>
      <c r="T40" s="59">
        <f t="shared" si="34"/>
        <v>261.91682850886338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42.946613877203781</v>
      </c>
      <c r="AA40" s="21">
        <f>EXP(-LN(2)/25)*AA39+(1-EXP(-LN(2)/25))/(LN(2)/25)*Calculateur!V40*Calculateur!X40*VLOOKUP('Données projet'!$B$9,Paramètres!$A$1:$I$89,3,0)*0.475*44/12</f>
        <v>8.0116683089029568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51.008915655388307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93.133031460153916</v>
      </c>
      <c r="T41" s="59">
        <f t="shared" si="34"/>
        <v>261.91682850886338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42.104456973919753</v>
      </c>
      <c r="AA41" s="21">
        <f>EXP(-LN(2)/25)*AA40+(1-EXP(-LN(2)/25))/(LN(2)/25)*Calculateur!V41*Calculateur!X41*VLOOKUP('Données projet'!$B$9,Paramètres!$A$1:$I$89,3,0)*0.475*44/12</f>
        <v>7.7925888176806799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49.932849061084433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93.133031460153916</v>
      </c>
      <c r="T42" s="59">
        <f t="shared" si="34"/>
        <v>261.91682850886338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41.278814253844132</v>
      </c>
      <c r="AA42" s="21">
        <f>EXP(-LN(2)/25)*AA41+(1-EXP(-LN(2)/25))/(LN(2)/25)*Calculateur!V42*Calculateur!X42*VLOOKUP('Données projet'!$B$9,Paramètres!$A$1:$I$89,3,0)*0.475*44/12</f>
        <v>7.5795000666667658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93.133031460153916</v>
      </c>
      <c r="T43" s="59">
        <f t="shared" si="34"/>
        <v>261.91682850886338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40.469361883916861</v>
      </c>
      <c r="AA43" s="21">
        <f>EXP(-LN(2)/25)*AA42+(1-EXP(-LN(2)/25))/(LN(2)/25)*Calculateur!V43*Calculateur!X43*VLOOKUP('Données projet'!$B$9,Paramètres!$A$1:$I$89,3,0)*0.475*44/12</f>
        <v>7.3722382387551777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93.133031460153916</v>
      </c>
      <c r="T44" s="59">
        <f t="shared" si="34"/>
        <v>261.91682850886338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39.67578238124667</v>
      </c>
      <c r="AA44" s="21">
        <f>EXP(-LN(2)/25)*AA43+(1-EXP(-LN(2)/25))/(LN(2)/25)*Calculateur!V44*Calculateur!X44*VLOOKUP('Données projet'!$B$9,Paramètres!$A$1:$I$89,3,0)*0.475*44/12</f>
        <v>7.1706439964272581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93.133031460153916</v>
      </c>
      <c r="T45" s="59">
        <f t="shared" si="34"/>
        <v>261.91682850886338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38.897764488588138</v>
      </c>
      <c r="AA45" s="21">
        <f>EXP(-LN(2)/25)*AA44+(1-EXP(-LN(2)/25))/(LN(2)/25)*Calculateur!V45*Calculateur!X45*VLOOKUP('Données projet'!$B$9,Paramètres!$A$1:$I$89,3,0)*0.475*44/12</f>
        <v>6.9745623592571757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45.881277665216317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93.133031460153916</v>
      </c>
      <c r="T46" s="59">
        <f t="shared" si="34"/>
        <v>261.91682850886338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38.135003052260586</v>
      </c>
      <c r="AA46" s="21">
        <f>EXP(-LN(2)/25)*AA45+(1-EXP(-LN(2)/25))/(LN(2)/25)*Calculateur!V46*Calculateur!X46*VLOOKUP('Données projet'!$B$9,Paramètres!$A$1:$I$89,3,0)*0.475*44/12</f>
        <v>6.7838425847669948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93.133031460153916</v>
      </c>
      <c r="T47" s="59">
        <f t="shared" si="34"/>
        <v>261.91682850886338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37.387198902460881</v>
      </c>
      <c r="AA47" s="21">
        <f>EXP(-LN(2)/25)*AA46+(1-EXP(-LN(2)/25))/(LN(2)/25)*Calculateur!V47*Calculateur!X47*VLOOKUP('Données projet'!$B$9,Paramètres!$A$1:$I$89,3,0)*0.475*44/12</f>
        <v>6.5983380525397646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93.133031460153916</v>
      </c>
      <c r="T48" s="59">
        <f t="shared" si="34"/>
        <v>261.91682850886338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36.65405873592325</v>
      </c>
      <c r="AA48" s="21">
        <f>EXP(-LN(2)/25)*AA47+(1-EXP(-LN(2)/25))/(LN(2)/25)*Calculateur!V48*Calculateur!X48*VLOOKUP('Données projet'!$B$9,Paramètres!$A$1:$I$89,3,0)*0.475*44/12</f>
        <v>6.4179061515015476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93.133031460153916</v>
      </c>
      <c r="T49" s="59">
        <f t="shared" si="34"/>
        <v>261.91682850886338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35.935295000880075</v>
      </c>
      <c r="AA49" s="21">
        <f>EXP(-LN(2)/25)*AA48+(1-EXP(-LN(2)/25))/(LN(2)/25)*Calculateur!V49*Calculateur!X49*VLOOKUP('Données projet'!$B$9,Paramètres!$A$1:$I$89,3,0)*0.475*44/12</f>
        <v>6.2424081702857217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93.133031460153916</v>
      </c>
      <c r="T50" s="59">
        <f t="shared" si="34"/>
        <v>261.91682850886338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35.230625784278509</v>
      </c>
      <c r="AA50" s="21">
        <f>EXP(-LN(2)/25)*AA49+(1-EXP(-LN(2)/25))/(LN(2)/25)*Calculateur!V50*Calculateur!X50*VLOOKUP('Données projet'!$B$9,Paramètres!$A$1:$I$89,3,0)*0.475*44/12</f>
        <v>6.0717091905952802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93.133031460153916</v>
      </c>
      <c r="T51" s="59">
        <f t="shared" si="34"/>
        <v>261.91682850886338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34.539774701208714</v>
      </c>
      <c r="AA51" s="21">
        <f>EXP(-LN(2)/25)*AA50+(1-EXP(-LN(2)/25))/(LN(2)/25)*Calculateur!V51*Calculateur!X51*VLOOKUP('Données projet'!$B$9,Paramètres!$A$1:$I$89,3,0)*0.475*44/12</f>
        <v>5.9056779834811435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93.133031460153916</v>
      </c>
      <c r="T52" s="59">
        <f t="shared" si="34"/>
        <v>261.91682850886338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33.862470786500367</v>
      </c>
      <c r="AA52" s="21">
        <f>EXP(-LN(2)/25)*AA51+(1-EXP(-LN(2)/25))/(LN(2)/25)*Calculateur!V52*Calculateur!X52*VLOOKUP('Données projet'!$B$9,Paramètres!$A$1:$I$89,3,0)*0.475*44/12</f>
        <v>5.7441869084567445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93.133031460153916</v>
      </c>
      <c r="T53" s="59">
        <f t="shared" si="34"/>
        <v>261.91682850886338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33.198448388444852</v>
      </c>
      <c r="AA53" s="21">
        <f>EXP(-LN(2)/25)*AA52+(1-EXP(-LN(2)/25))/(LN(2)/25)*Calculateur!V53*Calculateur!X53*VLOOKUP('Données projet'!$B$9,Paramètres!$A$1:$I$89,3,0)*0.475*44/12</f>
        <v>5.5871118153713342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93.133031460153916</v>
      </c>
      <c r="T54" s="59">
        <f t="shared" si="34"/>
        <v>261.91682850886338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32.547447064601535</v>
      </c>
      <c r="AA54" s="21">
        <f>EXP(-LN(2)/25)*AA53+(1-EXP(-LN(2)/25))/(LN(2)/25)*Calculateur!V54*Calculateur!X54*VLOOKUP('Données projet'!$B$9,Paramètres!$A$1:$I$89,3,0)*0.475*44/12</f>
        <v>5.4343319489665642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93.133031460153916</v>
      </c>
      <c r="T55" s="59">
        <f t="shared" si="34"/>
        <v>261.91682850886338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31.909211479647187</v>
      </c>
      <c r="AA55" s="21">
        <f>EXP(-LN(2)/25)*AA54+(1-EXP(-LN(2)/25))/(LN(2)/25)*Calculateur!V55*Calculateur!X55*VLOOKUP('Données projet'!$B$9,Paramètres!$A$1:$I$89,3,0)*0.475*44/12</f>
        <v>5.2857298560429768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37.195221048733003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93.133031460153916</v>
      </c>
      <c r="T56" s="59">
        <f t="shared" si="34"/>
        <v>261.91682850886338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31.283491305228527</v>
      </c>
      <c r="AA56" s="21">
        <f>EXP(-LN(2)/25)*AA55+(1-EXP(-LN(2)/25))/(LN(2)/25)*Calculateur!V56*Calculateur!X56*VLOOKUP('Données projet'!$B$9,Paramètres!$A$1:$I$89,3,0)*0.475*44/12</f>
        <v>5.1411912951650294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93.133031460153916</v>
      </c>
      <c r="T57" s="59">
        <f t="shared" si="34"/>
        <v>261.91682850886338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30.670041121778596</v>
      </c>
      <c r="AA57" s="21">
        <f>EXP(-LN(2)/25)*AA56+(1-EXP(-LN(2)/25))/(LN(2)/25)*Calculateur!V57*Calculateur!X57*VLOOKUP('Données projet'!$B$9,Paramètres!$A$1:$I$89,3,0)*0.475*44/12</f>
        <v>5.0006051488352421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93.133031460153916</v>
      </c>
      <c r="T58" s="59">
        <f t="shared" si="34"/>
        <v>261.91682850886338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30.06862032225845</v>
      </c>
      <c r="AA58" s="21">
        <f>EXP(-LN(2)/25)*AA57+(1-EXP(-LN(2)/25))/(LN(2)/25)*Calculateur!V58*Calculateur!X58*VLOOKUP('Données projet'!$B$9,Paramètres!$A$1:$I$89,3,0)*0.475*44/12</f>
        <v>4.8638633380699465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93.133031460153916</v>
      </c>
      <c r="T59" s="59">
        <f t="shared" si="34"/>
        <v>261.91682850886338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29.478993017786429</v>
      </c>
      <c r="AA59" s="21">
        <f>EXP(-LN(2)/25)*AA58+(1-EXP(-LN(2)/25))/(LN(2)/25)*Calculateur!V59*Calculateur!X59*VLOOKUP('Données projet'!$B$9,Paramètres!$A$1:$I$89,3,0)*0.475*44/12</f>
        <v>4.7308607393109678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34.209923685358113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93.133031460153916</v>
      </c>
      <c r="T60" s="59">
        <f t="shared" si="34"/>
        <v>261.91682850886338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28.90092794511796</v>
      </c>
      <c r="AA60" s="21">
        <f>EXP(-LN(2)/25)*AA59+(1-EXP(-LN(2)/25))/(LN(2)/25)*Calculateur!V60*Calculateur!X60*VLOOKUP('Données projet'!$B$9,Paramètres!$A$1:$I$89,3,0)*0.475*44/12</f>
        <v>4.6014951036093557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93.133031460153916</v>
      </c>
      <c r="T61" s="59">
        <f t="shared" si="34"/>
        <v>261.91682850886338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28.334198375939639</v>
      </c>
      <c r="AA61" s="21">
        <f>EXP(-LN(2)/25)*AA60+(1-EXP(-LN(2)/25))/(LN(2)/25)*Calculateur!V61*Calculateur!X61*VLOOKUP('Données projet'!$B$9,Paramètres!$A$1:$I$89,3,0)*0.475*44/12</f>
        <v>4.4756669780190474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93.133031460153916</v>
      </c>
      <c r="T62" s="59">
        <f t="shared" si="34"/>
        <v>261.91682850886338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27.778582027942001</v>
      </c>
      <c r="AA62" s="21">
        <f>EXP(-LN(2)/25)*AA61+(1-EXP(-LN(2)/25))/(LN(2)/25)*Calculateur!V62*Calculateur!X62*VLOOKUP('Données projet'!$B$9,Paramètres!$A$1:$I$89,3,0)*0.475*44/12</f>
        <v>4.3532796291400198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93.133031460153916</v>
      </c>
      <c r="T63" s="59">
        <f t="shared" si="34"/>
        <v>261.91682850886338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27.233860977636088</v>
      </c>
      <c r="AA63" s="21">
        <f>EXP(-LN(2)/25)*AA62+(1-EXP(-LN(2)/25))/(LN(2)/25)*Calculateur!V63*Calculateur!X63*VLOOKUP('Données projet'!$B$9,Paramètres!$A$1:$I$89,3,0)*0.475*44/12</f>
        <v>4.2342389687521598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31.468117428453425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93.133031460153916</v>
      </c>
      <c r="T64" s="59">
        <f t="shared" si="34"/>
        <v>261.91682850886338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26.699821574879639</v>
      </c>
      <c r="AA64" s="21">
        <f>EXP(-LN(2)/25)*AA63+(1-EXP(-LN(2)/25))/(LN(2)/25)*Calculateur!V64*Calculateur!X64*VLOOKUP('Données projet'!$B$9,Paramètres!$A$1:$I$89,3,0)*0.475*44/12</f>
        <v>4.1184534814826819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93.133031460153916</v>
      </c>
      <c r="T65" s="59">
        <f t="shared" si="34"/>
        <v>261.91682850886338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26.176254359079373</v>
      </c>
      <c r="AA65" s="21">
        <f>EXP(-LN(2)/25)*AA64+(1-EXP(-LN(2)/25))/(LN(2)/25)*Calculateur!V65*Calculateur!X65*VLOOKUP('Données projet'!$B$9,Paramètres!$A$1:$I$89,3,0)*0.475*44/12</f>
        <v>4.0058341544514819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93.133031460153916</v>
      </c>
      <c r="T66" s="59">
        <f t="shared" si="34"/>
        <v>261.91682850886338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25.66295397703648</v>
      </c>
      <c r="AA66" s="21">
        <f>EXP(-LN(2)/25)*AA65+(1-EXP(-LN(2)/25))/(LN(2)/25)*Calculateur!V66*Calculateur!X66*VLOOKUP('Données projet'!$B$9,Paramètres!$A$1:$I$89,3,0)*0.475*44/12</f>
        <v>3.8962944088403435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93.133031460153916</v>
      </c>
      <c r="T67" s="59">
        <f t="shared" si="34"/>
        <v>261.91682850886338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25.15971910240313</v>
      </c>
      <c r="AA67" s="21">
        <f>EXP(-LN(2)/25)*AA66+(1-EXP(-LN(2)/25))/(LN(2)/25)*Calculateur!V67*Calculateur!X67*VLOOKUP('Données projet'!$B$9,Paramètres!$A$1:$I$89,3,0)*0.475*44/12</f>
        <v>3.7897500333333864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93.133031460153916</v>
      </c>
      <c r="T68" s="59">
        <f t="shared" si="34"/>
        <v>261.91682850886338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24.666352356718374</v>
      </c>
      <c r="AA68" s="21">
        <f>EXP(-LN(2)/25)*AA67+(1-EXP(-LN(2)/25))/(LN(2)/25)*Calculateur!V68*Calculateur!X68*VLOOKUP('Données projet'!$B$9,Paramètres!$A$1:$I$89,3,0)*0.475*44/12</f>
        <v>3.6861191193775924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93.133031460153916</v>
      </c>
      <c r="T69" s="59">
        <f t="shared" ref="T69:T132" si="88">$T$3</f>
        <v>261.91682850886338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24.182660231992493</v>
      </c>
      <c r="AA69" s="21">
        <f>EXP(-LN(2)/25)*AA68+(1-EXP(-LN(2)/25))/(LN(2)/25)*Calculateur!V69*Calculateur!X69*VLOOKUP('Données projet'!$B$9,Paramètres!$A$1:$I$89,3,0)*0.475*44/12</f>
        <v>3.5853219982136322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93.133031460153916</v>
      </c>
      <c r="T70" s="59">
        <f t="shared" si="88"/>
        <v>261.91682850886338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23.708453014809425</v>
      </c>
      <c r="AA70" s="21">
        <f>EXP(-LN(2)/25)*AA69+(1-EXP(-LN(2)/25))/(LN(2)/25)*Calculateur!V70*Calculateur!X70*VLOOKUP('Données projet'!$B$9,Paramètres!$A$1:$I$89,3,0)*0.475*44/12</f>
        <v>3.487281179628591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93.133031460153916</v>
      </c>
      <c r="T71" s="59">
        <f t="shared" si="88"/>
        <v>261.91682850886338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23.243544711917473</v>
      </c>
      <c r="AA71" s="21">
        <f>EXP(-LN(2)/25)*AA70+(1-EXP(-LN(2)/25))/(LN(2)/25)*Calculateur!V71*Calculateur!X71*VLOOKUP('Données projet'!$B$9,Paramètres!$A$1:$I$89,3,0)*0.475*44/12</f>
        <v>3.3919212923835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93.133031460153916</v>
      </c>
      <c r="T72" s="59">
        <f t="shared" si="88"/>
        <v>261.91682850886338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22.787752977279165</v>
      </c>
      <c r="AA72" s="21">
        <f>EXP(-LN(2)/25)*AA71+(1-EXP(-LN(2)/25))/(LN(2)/25)*Calculateur!V72*Calculateur!X72*VLOOKUP('Données projet'!$B$9,Paramètres!$A$1:$I$89,3,0)*0.475*44/12</f>
        <v>3.299169026269885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93.133031460153916</v>
      </c>
      <c r="T73" s="59">
        <f t="shared" si="88"/>
        <v>261.91682850886338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22.340899040551609</v>
      </c>
      <c r="AA73" s="21">
        <f>EXP(-LN(2)/25)*AA72+(1-EXP(-LN(2)/25))/(LN(2)/25)*Calculateur!V73*Calculateur!X73*VLOOKUP('Données projet'!$B$9,Paramètres!$A$1:$I$89,3,0)*0.475*44/12</f>
        <v>3.208953075750776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93.133031460153916</v>
      </c>
      <c r="T74" s="59">
        <f t="shared" si="88"/>
        <v>261.91682850886338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21.902807636969293</v>
      </c>
      <c r="AA74" s="21">
        <f>EXP(-LN(2)/25)*AA73+(1-EXP(-LN(2)/25))/(LN(2)/25)*Calculateur!V74*Calculateur!X74*VLOOKUP('Données projet'!$B$9,Paramètres!$A$1:$I$89,3,0)*0.475*44/12</f>
        <v>3.1212040851428631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93.133031460153916</v>
      </c>
      <c r="T75" s="59">
        <f t="shared" si="88"/>
        <v>261.91682850886338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21.473306938601851</v>
      </c>
      <c r="AA75" s="21">
        <f>EXP(-LN(2)/25)*AA74+(1-EXP(-LN(2)/25))/(LN(2)/25)*Calculateur!V75*Calculateur!X75*VLOOKUP('Données projet'!$B$9,Paramètres!$A$1:$I$89,3,0)*0.475*44/12</f>
        <v>3.0358545952976423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93.133031460153916</v>
      </c>
      <c r="T76" s="59">
        <f t="shared" si="88"/>
        <v>261.91682850886338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21.052228486959837</v>
      </c>
      <c r="AA76" s="21">
        <f>EXP(-LN(2)/25)*AA75+(1-EXP(-LN(2)/25))/(LN(2)/25)*Calculateur!V76*Calculateur!X76*VLOOKUP('Données projet'!$B$9,Paramètres!$A$1:$I$89,3,0)*0.475*44/12</f>
        <v>2.9528389917405735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93.133031460153916</v>
      </c>
      <c r="T77" s="59">
        <f t="shared" si="88"/>
        <v>261.91682850886338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20.63940712692203</v>
      </c>
      <c r="AA77" s="21">
        <f>EXP(-LN(2)/25)*AA76+(1-EXP(-LN(2)/25))/(LN(2)/25)*Calculateur!V77*Calculateur!X77*VLOOKUP('Données projet'!$B$9,Paramètres!$A$1:$I$89,3,0)*0.475*44/12</f>
        <v>2.8720934542283736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93.133031460153916</v>
      </c>
      <c r="T78" s="59">
        <f t="shared" si="88"/>
        <v>261.91682850886338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20.234680941958395</v>
      </c>
      <c r="AA78" s="21">
        <f>EXP(-LN(2)/25)*AA77+(1-EXP(-LN(2)/25))/(LN(2)/25)*Calculateur!V78*Calculateur!X78*VLOOKUP('Données projet'!$B$9,Paramètres!$A$1:$I$89,3,0)*0.475*44/12</f>
        <v>2.7935559076856684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93.133031460153916</v>
      </c>
      <c r="T79" s="59">
        <f t="shared" si="88"/>
        <v>261.91682850886338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19.837891190623299</v>
      </c>
      <c r="AA79" s="21">
        <f>EXP(-LN(2)/25)*AA78+(1-EXP(-LN(2)/25))/(LN(2)/25)*Calculateur!V79*Calculateur!X79*VLOOKUP('Données projet'!$B$9,Paramètres!$A$1:$I$89,3,0)*0.475*44/12</f>
        <v>2.7171659744832835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93.133031460153916</v>
      </c>
      <c r="T80" s="59">
        <f t="shared" si="88"/>
        <v>261.91682850886338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19.448882244294033</v>
      </c>
      <c r="AA80" s="21">
        <f>EXP(-LN(2)/25)*AA79+(1-EXP(-LN(2)/25))/(LN(2)/25)*Calculateur!V80*Calculateur!X80*VLOOKUP('Données projet'!$B$9,Paramètres!$A$1:$I$89,3,0)*0.475*44/12</f>
        <v>2.6428649280214898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93.133031460153916</v>
      </c>
      <c r="T81" s="59">
        <f t="shared" si="88"/>
        <v>261.91682850886338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19.067501526130258</v>
      </c>
      <c r="AA81" s="21">
        <f>EXP(-LN(2)/25)*AA80+(1-EXP(-LN(2)/25))/(LN(2)/25)*Calculateur!V81*Calculateur!X81*VLOOKUP('Données projet'!$B$9,Paramètres!$A$1:$I$89,3,0)*0.475*44/12</f>
        <v>2.570595647582516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93.133031460153916</v>
      </c>
      <c r="T82" s="59">
        <f t="shared" si="88"/>
        <v>261.91682850886338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18.693599451230405</v>
      </c>
      <c r="AA82" s="21">
        <f>EXP(-LN(2)/25)*AA81+(1-EXP(-LN(2)/25))/(LN(2)/25)*Calculateur!V82*Calculateur!X82*VLOOKUP('Données projet'!$B$9,Paramètres!$A$1:$I$89,3,0)*0.475*44/12</f>
        <v>2.5003025744176224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93.133031460153916</v>
      </c>
      <c r="T83" s="59">
        <f t="shared" si="88"/>
        <v>261.91682850886338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18.32702936796159</v>
      </c>
      <c r="AA83" s="21">
        <f>EXP(-LN(2)/25)*AA82+(1-EXP(-LN(2)/25))/(LN(2)/25)*Calculateur!V83*Calculateur!X83*VLOOKUP('Données projet'!$B$9,Paramètres!$A$1:$I$89,3,0)*0.475*44/12</f>
        <v>2.4319316690349746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93.133031460153916</v>
      </c>
      <c r="T84" s="59">
        <f t="shared" si="88"/>
        <v>261.91682850886338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17.967647500440005</v>
      </c>
      <c r="AA84" s="21">
        <f>EXP(-LN(2)/25)*AA83+(1-EXP(-LN(2)/25))/(LN(2)/25)*Calculateur!V84*Calculateur!X84*VLOOKUP('Données projet'!$B$9,Paramètres!$A$1:$I$89,3,0)*0.475*44/12</f>
        <v>2.3654303696554848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93.133031460153916</v>
      </c>
      <c r="T85" s="59">
        <f t="shared" si="88"/>
        <v>261.91682850886338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17.615312892139222</v>
      </c>
      <c r="AA85" s="21">
        <f>EXP(-LN(2)/25)*AA84+(1-EXP(-LN(2)/25))/(LN(2)/25)*Calculateur!V85*Calculateur!X85*VLOOKUP('Données projet'!$B$9,Paramètres!$A$1:$I$89,3,0)*0.475*44/12</f>
        <v>2.3007475518046787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93.133031460153916</v>
      </c>
      <c r="T86" s="59">
        <f t="shared" si="88"/>
        <v>261.91682850886338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17.269887350604328</v>
      </c>
      <c r="AA86" s="21">
        <f>EXP(-LN(2)/25)*AA85+(1-EXP(-LN(2)/25))/(LN(2)/25)*Calculateur!V86*Calculateur!X86*VLOOKUP('Données projet'!$B$9,Paramètres!$A$1:$I$89,3,0)*0.475*44/12</f>
        <v>2.2378334890095246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93.133031460153916</v>
      </c>
      <c r="T87" s="59">
        <f t="shared" si="88"/>
        <v>261.91682850886338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16.931235393250155</v>
      </c>
      <c r="AA87" s="21">
        <f>EXP(-LN(2)/25)*AA86+(1-EXP(-LN(2)/25))/(LN(2)/25)*Calculateur!V87*Calculateur!X87*VLOOKUP('Données projet'!$B$9,Paramètres!$A$1:$I$89,3,0)*0.475*44/12</f>
        <v>2.1766398145700108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93.133031460153916</v>
      </c>
      <c r="T88" s="59">
        <f t="shared" si="88"/>
        <v>261.91682850886338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16.599224194222401</v>
      </c>
      <c r="AA88" s="21">
        <f>EXP(-LN(2)/25)*AA87+(1-EXP(-LN(2)/25))/(LN(2)/25)*Calculateur!V88*Calculateur!X88*VLOOKUP('Données projet'!$B$9,Paramètres!$A$1:$I$89,3,0)*0.475*44/12</f>
        <v>2.1171194843760808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93.133031460153916</v>
      </c>
      <c r="T89" s="59">
        <f t="shared" si="88"/>
        <v>261.91682850886338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16.273723532300746</v>
      </c>
      <c r="AA89" s="21">
        <f>EXP(-LN(2)/25)*AA88+(1-EXP(-LN(2)/25))/(LN(2)/25)*Calculateur!V89*Calculateur!X89*VLOOKUP('Données projet'!$B$9,Paramètres!$A$1:$I$89,3,0)*0.475*44/12</f>
        <v>2.0592267407413418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93.133031460153916</v>
      </c>
      <c r="T90" s="59">
        <f t="shared" si="88"/>
        <v>261.91682850886338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15.954605739823572</v>
      </c>
      <c r="AA90" s="21">
        <f>EXP(-LN(2)/25)*AA89+(1-EXP(-LN(2)/25))/(LN(2)/25)*Calculateur!V90*Calculateur!X90*VLOOKUP('Données projet'!$B$9,Paramètres!$A$1:$I$89,3,0)*0.475*44/12</f>
        <v>2.0029170772257419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17.957522818558306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93.133031460153916</v>
      </c>
      <c r="T91" s="59">
        <f t="shared" si="88"/>
        <v>261.91682850886338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15.641745652614242</v>
      </c>
      <c r="AA91" s="21">
        <f>EXP(-LN(2)/25)*AA90+(1-EXP(-LN(2)/25))/(LN(2)/25)*Calculateur!V91*Calculateur!X91*VLOOKUP('Données projet'!$B$9,Paramètres!$A$1:$I$89,3,0)*0.475*44/12</f>
        <v>1.9481472044201726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93.133031460153916</v>
      </c>
      <c r="T92" s="59">
        <f t="shared" si="88"/>
        <v>261.91682850886338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15.335020560889276</v>
      </c>
      <c r="AA92" s="21">
        <f>EXP(-LN(2)/25)*AA91+(1-EXP(-LN(2)/25))/(LN(2)/25)*Calculateur!V92*Calculateur!X92*VLOOKUP('Données projet'!$B$9,Paramètres!$A$1:$I$89,3,0)*0.475*44/12</f>
        <v>1.8948750166666941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93.133031460153916</v>
      </c>
      <c r="T93" s="59">
        <f t="shared" si="88"/>
        <v>261.91682850886338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15.034310161129204</v>
      </c>
      <c r="AA93" s="21">
        <f>EXP(-LN(2)/25)*AA92+(1-EXP(-LN(2)/25))/(LN(2)/25)*Calculateur!V93*Calculateur!X93*VLOOKUP('Données projet'!$B$9,Paramètres!$A$1:$I$89,3,0)*0.475*44/12</f>
        <v>1.8430595596887971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93.133031460153916</v>
      </c>
      <c r="T94" s="59">
        <f t="shared" si="88"/>
        <v>261.91682850886338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14.739496508893193</v>
      </c>
      <c r="AA94" s="21">
        <f>EXP(-LN(2)/25)*AA93+(1-EXP(-LN(2)/25))/(LN(2)/25)*Calculateur!V94*Calculateur!X94*VLOOKUP('Données projet'!$B$9,Paramètres!$A$1:$I$89,3,0)*0.475*44/12</f>
        <v>1.792660999106817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93.133031460153916</v>
      </c>
      <c r="T95" s="59">
        <f t="shared" si="88"/>
        <v>261.91682850886338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14.450463972558959</v>
      </c>
      <c r="AA95" s="21">
        <f>EXP(-LN(2)/25)*AA94+(1-EXP(-LN(2)/25))/(LN(2)/25)*Calculateur!V95*Calculateur!X95*VLOOKUP('Données projet'!$B$9,Paramètres!$A$1:$I$89,3,0)*0.475*44/12</f>
        <v>1.7436405898142964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16.19410456264001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93.133031460153916</v>
      </c>
      <c r="T96" s="59">
        <f t="shared" si="88"/>
        <v>261.91682850886338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14.1670991879698</v>
      </c>
      <c r="AA96" s="21">
        <f>EXP(-LN(2)/25)*AA95+(1-EXP(-LN(2)/25))/(LN(2)/25)*Calculateur!V96*Calculateur!X96*VLOOKUP('Données projet'!$B$9,Paramètres!$A$1:$I$89,3,0)*0.475*44/12</f>
        <v>1.6959606461917509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93.133031460153916</v>
      </c>
      <c r="T97" s="59">
        <f t="shared" si="88"/>
        <v>261.91682850886338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13.889291013970981</v>
      </c>
      <c r="AA97" s="21">
        <f>EXP(-LN(2)/25)*AA96+(1-EXP(-LN(2)/25))/(LN(2)/25)*Calculateur!V97*Calculateur!X97*VLOOKUP('Données projet'!$B$9,Paramètres!$A$1:$I$89,3,0)*0.475*44/12</f>
        <v>1.6495845131349434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15.538875527239302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93.133031460153916</v>
      </c>
      <c r="T98" s="59">
        <f t="shared" si="88"/>
        <v>261.91682850886338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13.616930488818024</v>
      </c>
      <c r="AA98" s="21">
        <f>EXP(-LN(2)/25)*AA97+(1-EXP(-LN(2)/25))/(LN(2)/25)*Calculateur!V98*Calculateur!X98*VLOOKUP('Données projet'!$B$9,Paramètres!$A$1:$I$89,3,0)*0.475*44/12</f>
        <v>1.6044765378753889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93.133031460153916</v>
      </c>
      <c r="T99" s="59">
        <f t="shared" si="88"/>
        <v>261.91682850886338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13.3499107874398</v>
      </c>
      <c r="AA99" s="21">
        <f>EXP(-LN(2)/25)*AA98+(1-EXP(-LN(2)/25))/(LN(2)/25)*Calculateur!V99*Calculateur!X99*VLOOKUP('Données projet'!$B$9,Paramètres!$A$1:$I$89,3,0)*0.475*44/12</f>
        <v>1.5606020425714324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93.133031460153916</v>
      </c>
      <c r="T100" s="59">
        <f t="shared" si="88"/>
        <v>261.91682850886338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13.088127179539667</v>
      </c>
      <c r="AA100" s="21">
        <f>EXP(-LN(2)/25)*AA99+(1-EXP(-LN(2)/25))/(LN(2)/25)*Calculateur!V100*Calculateur!X100*VLOOKUP('Données projet'!$B$9,Paramètres!$A$1:$I$89,3,0)*0.475*44/12</f>
        <v>1.5179272976488221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93.133031460153916</v>
      </c>
      <c r="T101" s="59">
        <f t="shared" si="88"/>
        <v>261.91682850886338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12.83147698851822</v>
      </c>
      <c r="AA101" s="21">
        <f>EXP(-LN(2)/25)*AA100+(1-EXP(-LN(2)/25))/(LN(2)/25)*Calculateur!V101*Calculateur!X101*VLOOKUP('Données projet'!$B$9,Paramètres!$A$1:$I$89,3,0)*0.475*44/12</f>
        <v>1.4764194958702876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93.133031460153916</v>
      </c>
      <c r="T102" s="59">
        <f t="shared" si="88"/>
        <v>261.91682850886338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12.579859551201546</v>
      </c>
      <c r="AA102" s="21">
        <f>EXP(-LN(2)/25)*AA101+(1-EXP(-LN(2)/25))/(LN(2)/25)*Calculateur!V102*Calculateur!X102*VLOOKUP('Données projet'!$B$9,Paramètres!$A$1:$I$89,3,0)*0.475*44/12</f>
        <v>1.4360467271141877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93.133031460153916</v>
      </c>
      <c r="T103" s="59">
        <f t="shared" si="88"/>
        <v>261.91682850886338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12.333176178359167</v>
      </c>
      <c r="AA103" s="21">
        <f>EXP(-LN(2)/25)*AA102+(1-EXP(-LN(2)/25))/(LN(2)/25)*Calculateur!V103*Calculateur!X103*VLOOKUP('Données projet'!$B$9,Paramètres!$A$1:$I$89,3,0)*0.475*44/12</f>
        <v>1.3967779538428349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93.133031460153916</v>
      </c>
      <c r="T104" s="59">
        <f t="shared" si="88"/>
        <v>261.91682850886338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12.091330115996229</v>
      </c>
      <c r="AA104" s="21">
        <f>EXP(-LN(2)/25)*AA103+(1-EXP(-LN(2)/25))/(LN(2)/25)*Calculateur!V104*Calculateur!X104*VLOOKUP('Données projet'!$B$9,Paramètres!$A$1:$I$89,3,0)*0.475*44/12</f>
        <v>1.3585829872416424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93.133031460153916</v>
      </c>
      <c r="T105" s="59">
        <f t="shared" si="88"/>
        <v>261.91682850886338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11.854226507404695</v>
      </c>
      <c r="AA105" s="21">
        <f>EXP(-LN(2)/25)*AA104+(1-EXP(-LN(2)/25))/(LN(2)/25)*Calculateur!V105*Calculateur!X105*VLOOKUP('Données projet'!$B$9,Paramètres!$A$1:$I$89,3,0)*0.475*44/12</f>
        <v>1.3214324640107455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93.133031460153916</v>
      </c>
      <c r="T106" s="59">
        <f t="shared" si="88"/>
        <v>261.91682850886338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11.621772355958718</v>
      </c>
      <c r="AA106" s="21">
        <f>EXP(-LN(2)/25)*AA105+(1-EXP(-LN(2)/25))/(LN(2)/25)*Calculateur!V106*Calculateur!X106*VLOOKUP('Données projet'!$B$9,Paramètres!$A$1:$I$89,3,0)*0.475*44/12</f>
        <v>1.2852978237912587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93.133031460153916</v>
      </c>
      <c r="T107" s="59">
        <f t="shared" si="88"/>
        <v>261.91682850886338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11.393876488639567</v>
      </c>
      <c r="AA107" s="21">
        <f>EXP(-LN(2)/25)*AA106+(1-EXP(-LN(2)/25))/(LN(2)/25)*Calculateur!V107*Calculateur!X107*VLOOKUP('Données projet'!$B$9,Paramètres!$A$1:$I$89,3,0)*0.475*44/12</f>
        <v>1.2501512872088116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93.133031460153916</v>
      </c>
      <c r="T108" s="59">
        <f t="shared" si="88"/>
        <v>261.91682850886338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11.170449520275788</v>
      </c>
      <c r="AA108" s="21">
        <f>EXP(-LN(2)/25)*AA107+(1-EXP(-LN(2)/25))/(LN(2)/25)*Calculateur!V108*Calculateur!X108*VLOOKUP('Données projet'!$B$9,Paramètres!$A$1:$I$89,3,0)*0.475*44/12</f>
        <v>1.2159658345174877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93.133031460153916</v>
      </c>
      <c r="T109" s="59">
        <f t="shared" si="88"/>
        <v>261.91682850886338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10.95140381848463</v>
      </c>
      <c r="AA109" s="21">
        <f>EXP(-LN(2)/25)*AA108+(1-EXP(-LN(2)/25))/(LN(2)/25)*Calculateur!V109*Calculateur!X109*VLOOKUP('Données projet'!$B$9,Paramètres!$A$1:$I$89,3,0)*0.475*44/12</f>
        <v>1.1827151848277428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93.133031460153916</v>
      </c>
      <c r="T110" s="59">
        <f t="shared" si="88"/>
        <v>261.91682850886338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10.736653469300911</v>
      </c>
      <c r="AA110" s="21">
        <f>EXP(-LN(2)/25)*AA109+(1-EXP(-LN(2)/25))/(LN(2)/25)*Calculateur!V110*Calculateur!X110*VLOOKUP('Données projet'!$B$9,Paramètres!$A$1:$I$89,3,0)*0.475*44/12</f>
        <v>1.1503737759023398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93.133031460153916</v>
      </c>
      <c r="T111" s="59">
        <f t="shared" si="88"/>
        <v>261.91682850886338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10.526114243479904</v>
      </c>
      <c r="AA111" s="21">
        <f>EXP(-LN(2)/25)*AA110+(1-EXP(-LN(2)/25))/(LN(2)/25)*Calculateur!V111*Calculateur!X111*VLOOKUP('Données projet'!$B$9,Paramètres!$A$1:$I$89,3,0)*0.475*44/12</f>
        <v>1.1189167445047628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93.133031460153916</v>
      </c>
      <c r="T112" s="59">
        <f t="shared" si="88"/>
        <v>261.91682850886338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10.319703563461001</v>
      </c>
      <c r="AA112" s="21">
        <f>EXP(-LN(2)/25)*AA111+(1-EXP(-LN(2)/25))/(LN(2)/25)*Calculateur!V112*Calculateur!X112*VLOOKUP('Données projet'!$B$9,Paramètres!$A$1:$I$89,3,0)*0.475*44/12</f>
        <v>1.0883199072850058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93.133031460153916</v>
      </c>
      <c r="T113" s="59">
        <f t="shared" si="88"/>
        <v>261.91682850886338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10.117340470979185</v>
      </c>
      <c r="AA113" s="21">
        <f>EXP(-LN(2)/25)*AA112+(1-EXP(-LN(2)/25))/(LN(2)/25)*Calculateur!V113*Calculateur!X113*VLOOKUP('Données projet'!$B$9,Paramètres!$A$1:$I$89,3,0)*0.475*44/12</f>
        <v>1.0585597421880408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93.133031460153916</v>
      </c>
      <c r="T114" s="59">
        <f t="shared" si="88"/>
        <v>261.91682850886338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9.9189455953116372</v>
      </c>
      <c r="AA114" s="21">
        <f>EXP(-LN(2)/25)*AA113+(1-EXP(-LN(2)/25))/(LN(2)/25)*Calculateur!V114*Calculateur!X114*VLOOKUP('Données projet'!$B$9,Paramètres!$A$1:$I$89,3,0)*0.475*44/12</f>
        <v>1.0296133703706714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93.133031460153916</v>
      </c>
      <c r="T115" s="59">
        <f t="shared" si="88"/>
        <v>261.91682850886338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9.724441122147006</v>
      </c>
      <c r="AA115" s="21">
        <f>EXP(-LN(2)/25)*AA114+(1-EXP(-LN(2)/25))/(LN(2)/25)*Calculateur!V115*Calculateur!X115*VLOOKUP('Données projet'!$B$9,Paramètres!$A$1:$I$89,3,0)*0.475*44/12</f>
        <v>1.0014585386128714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93.133031460153916</v>
      </c>
      <c r="T116" s="59">
        <f t="shared" si="88"/>
        <v>261.91682850886338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9.5337507630651182</v>
      </c>
      <c r="AA116" s="21">
        <f>EXP(-LN(2)/25)*AA115+(1-EXP(-LN(2)/25))/(LN(2)/25)*Calculateur!V116*Calculateur!X116*VLOOKUP('Données projet'!$B$9,Paramètres!$A$1:$I$89,3,0)*0.475*44/12</f>
        <v>0.97407360221008676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93.133031460153916</v>
      </c>
      <c r="T117" s="59">
        <f t="shared" si="88"/>
        <v>261.91682850886338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9.3467997256151918</v>
      </c>
      <c r="AA117" s="21">
        <f>EXP(-LN(2)/25)*AA116+(1-EXP(-LN(2)/25))/(LN(2)/25)*Calculateur!V117*Calculateur!X117*VLOOKUP('Données projet'!$B$9,Paramètres!$A$1:$I$89,3,0)*0.475*44/12</f>
        <v>0.9474375083333475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93.133031460153916</v>
      </c>
      <c r="T118" s="59">
        <f t="shared" si="88"/>
        <v>261.91682850886338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9.1635146839807842</v>
      </c>
      <c r="AA118" s="21">
        <f>EXP(-LN(2)/25)*AA117+(1-EXP(-LN(2)/25))/(LN(2)/25)*Calculateur!V118*Calculateur!X118*VLOOKUP('Données projet'!$B$9,Paramètres!$A$1:$I$89,3,0)*0.475*44/12</f>
        <v>0.92152977984439899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93.133031460153916</v>
      </c>
      <c r="T119" s="59">
        <f t="shared" si="88"/>
        <v>261.91682850886338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8.983823750219992</v>
      </c>
      <c r="AA119" s="21">
        <f>EXP(-LN(2)/25)*AA118+(1-EXP(-LN(2)/25))/(LN(2)/25)*Calculateur!V119*Calculateur!X119*VLOOKUP('Données projet'!$B$9,Paramètres!$A$1:$I$89,3,0)*0.475*44/12</f>
        <v>0.89633049955340893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93.133031460153916</v>
      </c>
      <c r="T120" s="59">
        <f t="shared" si="88"/>
        <v>261.91682850886338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8.8076564460696005</v>
      </c>
      <c r="AA120" s="21">
        <f>EXP(-LN(2)/25)*AA119+(1-EXP(-LN(2)/25))/(LN(2)/25)*Calculateur!V120*Calculateur!X120*VLOOKUP('Données projet'!$B$9,Paramètres!$A$1:$I$89,3,0)*0.475*44/12</f>
        <v>0.87182029490714863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93.133031460153916</v>
      </c>
      <c r="T121" s="59">
        <f t="shared" si="88"/>
        <v>261.91682850886338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8.6349436753021536</v>
      </c>
      <c r="AA121" s="21">
        <f>EXP(-LN(2)/25)*AA120+(1-EXP(-LN(2)/25))/(LN(2)/25)*Calculateur!V121*Calculateur!X121*VLOOKUP('Données projet'!$B$9,Paramètres!$A$1:$I$89,3,0)*0.475*44/12</f>
        <v>0.8479803230958759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93.133031460153916</v>
      </c>
      <c r="T122" s="59">
        <f t="shared" si="88"/>
        <v>261.91682850886338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8.4656176966250669</v>
      </c>
      <c r="AA122" s="21">
        <f>EXP(-LN(2)/25)*AA121+(1-EXP(-LN(2)/25))/(LN(2)/25)*Calculateur!V122*Calculateur!X122*VLOOKUP('Données projet'!$B$9,Paramètres!$A$1:$I$89,3,0)*0.475*44/12</f>
        <v>0.82479225656747202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9.2904099531925617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93.133031460153916</v>
      </c>
      <c r="T123" s="59">
        <f t="shared" si="88"/>
        <v>261.91682850886338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8.29961209711119</v>
      </c>
      <c r="AA123" s="21">
        <f>EXP(-LN(2)/25)*AA122+(1-EXP(-LN(2)/25))/(LN(2)/25)*Calculateur!V123*Calculateur!X123*VLOOKUP('Données projet'!$B$9,Paramètres!$A$1:$I$89,3,0)*0.475*44/12</f>
        <v>0.80223826893769479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9.1018503660489003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93.133031460153916</v>
      </c>
      <c r="T124" s="59">
        <f t="shared" si="88"/>
        <v>261.91682850886338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8.1368617661503624</v>
      </c>
      <c r="AA124" s="21">
        <f>EXP(-LN(2)/25)*AA123+(1-EXP(-LN(2)/25))/(LN(2)/25)*Calculateur!V124*Calculateur!X124*VLOOKUP('Données projet'!$B$9,Paramètres!$A$1:$I$89,3,0)*0.475*44/12</f>
        <v>0.78030102128571655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93.133031460153916</v>
      </c>
      <c r="T125" s="59">
        <f t="shared" si="88"/>
        <v>261.91682850886338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7.9773028699117763</v>
      </c>
      <c r="AA125" s="21">
        <f>EXP(-LN(2)/25)*AA124+(1-EXP(-LN(2)/25))/(LN(2)/25)*Calculateur!V125*Calculateur!X125*VLOOKUP('Données projet'!$B$9,Paramètres!$A$1:$I$89,3,0)*0.475*44/12</f>
        <v>0.75896364882441136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93.133031460153916</v>
      </c>
      <c r="T126" s="59">
        <f t="shared" si="88"/>
        <v>261.91682850886338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7.8208728263071112</v>
      </c>
      <c r="AA126" s="21">
        <f>EXP(-LN(2)/25)*AA125+(1-EXP(-LN(2)/25))/(LN(2)/25)*Calculateur!V126*Calculateur!X126*VLOOKUP('Données projet'!$B$9,Paramètres!$A$1:$I$89,3,0)*0.475*44/12</f>
        <v>0.73820974793514416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8.5590825742422609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93.133031460153916</v>
      </c>
      <c r="T127" s="59">
        <f t="shared" si="88"/>
        <v>261.91682850886338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7.6675102804446285</v>
      </c>
      <c r="AA127" s="21">
        <f>EXP(-LN(2)/25)*AA126+(1-EXP(-LN(2)/25))/(LN(2)/25)*Calculateur!V127*Calculateur!X127*VLOOKUP('Données projet'!$B$9,Paramètres!$A$1:$I$89,3,0)*0.475*44/12</f>
        <v>0.71802336355709417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93.133031460153916</v>
      </c>
      <c r="T128" s="59">
        <f t="shared" si="88"/>
        <v>261.91682850886338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7.517155080564593</v>
      </c>
      <c r="AA128" s="21">
        <f>EXP(-LN(2)/25)*AA127+(1-EXP(-LN(2)/25))/(LN(2)/25)*Calculateur!V128*Calculateur!X128*VLOOKUP('Données projet'!$B$9,Paramètres!$A$1:$I$89,3,0)*0.475*44/12</f>
        <v>0.69838897692141777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8.2155440574860137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93.133031460153916</v>
      </c>
      <c r="T129" s="59">
        <f t="shared" si="88"/>
        <v>261.91682850886338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7.3697482544465878</v>
      </c>
      <c r="AA129" s="21">
        <f>EXP(-LN(2)/25)*AA128+(1-EXP(-LN(2)/25))/(LN(2)/25)*Calculateur!V129*Calculateur!X129*VLOOKUP('Données projet'!$B$9,Paramètres!$A$1:$I$89,3,0)*0.475*44/12</f>
        <v>0.67929149362082153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93.133031460153916</v>
      </c>
      <c r="T130" s="59">
        <f t="shared" si="88"/>
        <v>261.91682850886338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7.2252319862794705</v>
      </c>
      <c r="AA130" s="21">
        <f>EXP(-LN(2)/25)*AA129+(1-EXP(-LN(2)/25))/(LN(2)/25)*Calculateur!V130*Calculateur!X130*VLOOKUP('Données projet'!$B$9,Paramètres!$A$1:$I$89,3,0)*0.475*44/12</f>
        <v>0.66071623200537311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93.133031460153916</v>
      </c>
      <c r="T131" s="59">
        <f t="shared" si="88"/>
        <v>261.91682850886338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7.0835495939848911</v>
      </c>
      <c r="AA131" s="21">
        <f>EXP(-LN(2)/25)*AA130+(1-EXP(-LN(2)/25))/(LN(2)/25)*Calculateur!V131*Calculateur!X131*VLOOKUP('Données projet'!$B$9,Paramètres!$A$1:$I$89,3,0)*0.475*44/12</f>
        <v>0.64264891189562967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7.7261985058805216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93.133031460153916</v>
      </c>
      <c r="T132" s="59">
        <f t="shared" si="88"/>
        <v>261.91682850886338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6.9446455069854824</v>
      </c>
      <c r="AA132" s="21">
        <f>EXP(-LN(2)/25)*AA131+(1-EXP(-LN(2)/25))/(LN(2)/25)*Calculateur!V132*Calculateur!X132*VLOOKUP('Données projet'!$B$9,Paramètres!$A$1:$I$89,3,0)*0.475*44/12</f>
        <v>0.62507564360440615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93.133031460153916</v>
      </c>
      <c r="T133" s="59">
        <f t="shared" ref="T133:T196" si="142">$T$3</f>
        <v>261.91682850886338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6.8084652444090041</v>
      </c>
      <c r="AA133" s="21">
        <f>EXP(-LN(2)/25)*AA132+(1-EXP(-LN(2)/25))/(LN(2)/25)*Calculateur!V133*Calculateur!X133*VLOOKUP('Données projet'!$B$9,Paramètres!$A$1:$I$89,3,0)*0.475*44/12</f>
        <v>0.6079829172587442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93.133031460153916</v>
      </c>
      <c r="T134" s="59">
        <f t="shared" si="142"/>
        <v>261.91682850886338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6.674955393719892</v>
      </c>
      <c r="AA134" s="21">
        <f>EXP(-LN(2)/25)*AA133+(1-EXP(-LN(2)/25))/(LN(2)/25)*Calculateur!V134*Calculateur!X134*VLOOKUP('Données projet'!$B$9,Paramètres!$A$1:$I$89,3,0)*0.475*44/12</f>
        <v>0.59135759241387176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7.2663129861337641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93.133031460153916</v>
      </c>
      <c r="T135" s="59">
        <f t="shared" si="142"/>
        <v>261.91682850886338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6.5440635897698254</v>
      </c>
      <c r="AA135" s="21">
        <f>EXP(-LN(2)/25)*AA134+(1-EXP(-LN(2)/25))/(LN(2)/25)*Calculateur!V135*Calculateur!X135*VLOOKUP('Données projet'!$B$9,Paramètres!$A$1:$I$89,3,0)*0.475*44/12</f>
        <v>0.57518688795117023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93.133031460153916</v>
      </c>
      <c r="T136" s="59">
        <f t="shared" si="142"/>
        <v>261.91682850886338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6.4157384942591023</v>
      </c>
      <c r="AA136" s="21">
        <f>EXP(-LN(2)/25)*AA135+(1-EXP(-LN(2)/25))/(LN(2)/25)*Calculateur!V136*Calculateur!X136*VLOOKUP('Données projet'!$B$9,Paramètres!$A$1:$I$89,3,0)*0.475*44/12</f>
        <v>0.55945837225238171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6.9751968665114843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93.133031460153916</v>
      </c>
      <c r="T137" s="59">
        <f t="shared" si="142"/>
        <v>261.91682850886338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6.2899297756007648</v>
      </c>
      <c r="AA137" s="21">
        <f>EXP(-LN(2)/25)*AA136+(1-EXP(-LN(2)/25))/(LN(2)/25)*Calculateur!V137*Calculateur!X137*VLOOKUP('Données projet'!$B$9,Paramètres!$A$1:$I$89,3,0)*0.475*44/12</f>
        <v>0.54415995364250325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93.133031460153916</v>
      </c>
      <c r="T138" s="59">
        <f t="shared" si="142"/>
        <v>261.91682850886338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6.1665880891795766</v>
      </c>
      <c r="AA138" s="21">
        <f>EXP(-LN(2)/25)*AA137+(1-EXP(-LN(2)/25))/(LN(2)/25)*Calculateur!V138*Calculateur!X138*VLOOKUP('Données projet'!$B$9,Paramètres!$A$1:$I$89,3,0)*0.475*44/12</f>
        <v>0.52927987109402075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93.133031460153916</v>
      </c>
      <c r="T139" s="59">
        <f t="shared" si="142"/>
        <v>261.91682850886338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6.0456650579981073</v>
      </c>
      <c r="AA139" s="21">
        <f>EXP(-LN(2)/25)*AA138+(1-EXP(-LN(2)/25))/(LN(2)/25)*Calculateur!V139*Calculateur!X139*VLOOKUP('Données projet'!$B$9,Paramètres!$A$1:$I$89,3,0)*0.475*44/12</f>
        <v>0.51480668518533601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6.5604717431834434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93.133031460153916</v>
      </c>
      <c r="T140" s="59">
        <f t="shared" si="142"/>
        <v>261.91682850886338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5.9271132537023403</v>
      </c>
      <c r="AA140" s="21">
        <f>EXP(-LN(2)/25)*AA139+(1-EXP(-LN(2)/25))/(LN(2)/25)*Calculateur!V140*Calculateur!X140*VLOOKUP('Données projet'!$B$9,Paramètres!$A$1:$I$89,3,0)*0.475*44/12</f>
        <v>0.50072926930643602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93.133031460153916</v>
      </c>
      <c r="T141" s="59">
        <f t="shared" si="142"/>
        <v>261.91682850886338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5.810886177979353</v>
      </c>
      <c r="AA141" s="21">
        <f>EXP(-LN(2)/25)*AA140+(1-EXP(-LN(2)/25))/(LN(2)/25)*Calculateur!V141*Calculateur!X141*VLOOKUP('Données projet'!$B$9,Paramètres!$A$1:$I$89,3,0)*0.475*44/12</f>
        <v>0.48703680110504366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93.133031460153916</v>
      </c>
      <c r="T142" s="59">
        <f t="shared" si="142"/>
        <v>261.91682850886338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5.6969382443197771</v>
      </c>
      <c r="AA142" s="21">
        <f>EXP(-LN(2)/25)*AA141+(1-EXP(-LN(2)/25))/(LN(2)/25)*Calculateur!V142*Calculateur!X142*VLOOKUP('Données projet'!$B$9,Paramètres!$A$1:$I$89,3,0)*0.475*44/12</f>
        <v>0.47371875416667403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93.133031460153916</v>
      </c>
      <c r="T143" s="59">
        <f t="shared" si="142"/>
        <v>261.91682850886338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5.5852247601378888</v>
      </c>
      <c r="AA143" s="21">
        <f>EXP(-LN(2)/25)*AA142+(1-EXP(-LN(2)/25))/(LN(2)/25)*Calculateur!V143*Calculateur!X143*VLOOKUP('Données projet'!$B$9,Paramètres!$A$1:$I$89,3,0)*0.475*44/12</f>
        <v>0.46076488992219972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93.133031460153916</v>
      </c>
      <c r="T144" s="59">
        <f t="shared" si="142"/>
        <v>261.91682850886338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5.4757019092423098</v>
      </c>
      <c r="AA144" s="21">
        <f>EXP(-LN(2)/25)*AA143+(1-EXP(-LN(2)/25))/(LN(2)/25)*Calculateur!V144*Calculateur!X144*VLOOKUP('Données projet'!$B$9,Paramètres!$A$1:$I$89,3,0)*0.475*44/12</f>
        <v>0.44816524977670469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93.133031460153916</v>
      </c>
      <c r="T145" s="59">
        <f t="shared" si="142"/>
        <v>261.91682850886338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5.3683267346504504</v>
      </c>
      <c r="AA145" s="21">
        <f>EXP(-LN(2)/25)*AA144+(1-EXP(-LN(2)/25))/(LN(2)/25)*Calculateur!V145*Calculateur!X145*VLOOKUP('Données projet'!$B$9,Paramètres!$A$1:$I$89,3,0)*0.475*44/12</f>
        <v>0.43591014745357448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93.133031460153916</v>
      </c>
      <c r="T146" s="59">
        <f t="shared" si="142"/>
        <v>261.91682850886338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5.2630571217399478</v>
      </c>
      <c r="AA146" s="21">
        <f>EXP(-LN(2)/25)*AA145+(1-EXP(-LN(2)/25))/(LN(2)/25)*Calculateur!V146*Calculateur!X146*VLOOKUP('Données projet'!$B$9,Paramètres!$A$1:$I$89,3,0)*0.475*44/12</f>
        <v>0.42399016154793812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93.133031460153916</v>
      </c>
      <c r="T147" s="59">
        <f t="shared" si="142"/>
        <v>261.91682850886338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5.1598517817304961</v>
      </c>
      <c r="AA147" s="21">
        <f>EXP(-LN(2)/25)*AA146+(1-EXP(-LN(2)/25))/(LN(2)/25)*Calculateur!V147*Calculateur!X147*VLOOKUP('Données projet'!$B$9,Paramètres!$A$1:$I$89,3,0)*0.475*44/12</f>
        <v>0.41239612828373617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5.5722479100142319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93.133031460153916</v>
      </c>
      <c r="T148" s="59">
        <f t="shared" si="142"/>
        <v>261.91682850886338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5.0586702354895881</v>
      </c>
      <c r="AA148" s="21">
        <f>EXP(-LN(2)/25)*AA147+(1-EXP(-LN(2)/25))/(LN(2)/25)*Calculateur!V148*Calculateur!X148*VLOOKUP('Données projet'!$B$9,Paramètres!$A$1:$I$89,3,0)*0.475*44/12</f>
        <v>0.40111913446884756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93.133031460153916</v>
      </c>
      <c r="T149" s="59">
        <f t="shared" si="142"/>
        <v>261.91682850886338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4.9594727976558151</v>
      </c>
      <c r="AA149" s="21">
        <f>EXP(-LN(2)/25)*AA148+(1-EXP(-LN(2)/25))/(LN(2)/25)*Calculateur!V149*Calculateur!X149*VLOOKUP('Données projet'!$B$9,Paramètres!$A$1:$I$89,3,0)*0.475*44/12</f>
        <v>0.39015051064285844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5.3496233082986731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93.133031460153916</v>
      </c>
      <c r="T150" s="59">
        <f t="shared" si="142"/>
        <v>261.91682850886338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4.8622205610734994</v>
      </c>
      <c r="AA150" s="21">
        <f>EXP(-LN(2)/25)*AA149+(1-EXP(-LN(2)/25))/(LN(2)/25)*Calculateur!V150*Calculateur!X150*VLOOKUP('Données projet'!$B$9,Paramètres!$A$1:$I$89,3,0)*0.475*44/12</f>
        <v>0.37948182441220585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93.133031460153916</v>
      </c>
      <c r="T151" s="59">
        <f t="shared" si="142"/>
        <v>261.91682850886338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4.7668753815325555</v>
      </c>
      <c r="AA151" s="21">
        <f>EXP(-LN(2)/25)*AA150+(1-EXP(-LN(2)/25))/(LN(2)/25)*Calculateur!V151*Calculateur!X151*VLOOKUP('Données projet'!$B$9,Paramètres!$A$1:$I$89,3,0)*0.475*44/12</f>
        <v>0.36910487396757224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93.133031460153916</v>
      </c>
      <c r="T152" s="59">
        <f t="shared" si="142"/>
        <v>261.91682850886338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4.6733998628075923</v>
      </c>
      <c r="AA152" s="21">
        <f>EXP(-LN(2)/25)*AA151+(1-EXP(-LN(2)/25))/(LN(2)/25)*Calculateur!V152*Calculateur!X152*VLOOKUP('Données projet'!$B$9,Paramètres!$A$1:$I$89,3,0)*0.475*44/12</f>
        <v>0.35901168177854725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93.133031460153916</v>
      </c>
      <c r="T153" s="59">
        <f t="shared" si="142"/>
        <v>261.91682850886338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4.5817573419903894</v>
      </c>
      <c r="AA153" s="21">
        <f>EXP(-LN(2)/25)*AA152+(1-EXP(-LN(2)/25))/(LN(2)/25)*Calculateur!V153*Calculateur!X153*VLOOKUP('Données projet'!$B$9,Paramètres!$A$1:$I$89,3,0)*0.475*44/12</f>
        <v>0.34919448846070905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93.133031460153916</v>
      </c>
      <c r="T154" s="59">
        <f t="shared" si="142"/>
        <v>261.91682850886338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4.4919118751099933</v>
      </c>
      <c r="AA154" s="21">
        <f>EXP(-LN(2)/25)*AA153+(1-EXP(-LN(2)/25))/(LN(2)/25)*Calculateur!V154*Calculateur!X154*VLOOKUP('Données projet'!$B$9,Paramètres!$A$1:$I$89,3,0)*0.475*44/12</f>
        <v>0.33964574681041093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93.133031460153916</v>
      </c>
      <c r="T155" s="59">
        <f t="shared" si="142"/>
        <v>261.91682850886338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4.4038282230347976</v>
      </c>
      <c r="AA155" s="21">
        <f>EXP(-LN(2)/25)*AA154+(1-EXP(-LN(2)/25))/(LN(2)/25)*Calculateur!V155*Calculateur!X155*VLOOKUP('Données projet'!$B$9,Paramètres!$A$1:$I$89,3,0)*0.475*44/12</f>
        <v>0.33035811600268666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93.133031460153916</v>
      </c>
      <c r="T156" s="59">
        <f t="shared" si="142"/>
        <v>261.91682850886338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4.3174718376510741</v>
      </c>
      <c r="AA156" s="21">
        <f>EXP(-LN(2)/25)*AA155+(1-EXP(-LN(2)/25))/(LN(2)/25)*Calculateur!V156*Calculateur!X156*VLOOKUP('Données projet'!$B$9,Paramètres!$A$1:$I$89,3,0)*0.475*44/12</f>
        <v>0.32132445594781495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93.133031460153916</v>
      </c>
      <c r="T157" s="59">
        <f t="shared" si="142"/>
        <v>261.91682850886338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4.2328088483125308</v>
      </c>
      <c r="AA157" s="21">
        <f>EXP(-LN(2)/25)*AA156+(1-EXP(-LN(2)/25))/(LN(2)/25)*Calculateur!V157*Calculateur!X157*VLOOKUP('Données projet'!$B$9,Paramètres!$A$1:$I$89,3,0)*0.475*44/12</f>
        <v>0.31253782180220319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93.133031460153916</v>
      </c>
      <c r="T158" s="59">
        <f t="shared" si="142"/>
        <v>261.91682850886338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4.1498060485555923</v>
      </c>
      <c r="AA158" s="21">
        <f>EXP(-LN(2)/25)*AA157+(1-EXP(-LN(2)/25))/(LN(2)/25)*Calculateur!V158*Calculateur!X158*VLOOKUP('Données projet'!$B$9,Paramètres!$A$1:$I$89,3,0)*0.475*44/12</f>
        <v>0.30399145862937221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93.133031460153916</v>
      </c>
      <c r="T159" s="59">
        <f t="shared" si="142"/>
        <v>261.91682850886338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4.0684308830751785</v>
      </c>
      <c r="AA159" s="21">
        <f>EXP(-LN(2)/25)*AA158+(1-EXP(-LN(2)/25))/(LN(2)/25)*Calculateur!V159*Calculateur!X159*VLOOKUP('Données projet'!$B$9,Paramètres!$A$1:$I$89,3,0)*0.475*44/12</f>
        <v>0.29567879620693599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93.133031460153916</v>
      </c>
      <c r="T160" s="59">
        <f t="shared" si="142"/>
        <v>261.91682850886338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3.9886514349558855</v>
      </c>
      <c r="AA160" s="21">
        <f>EXP(-LN(2)/25)*AA159+(1-EXP(-LN(2)/25))/(LN(2)/25)*Calculateur!V160*Calculateur!X160*VLOOKUP('Données projet'!$B$9,Paramètres!$A$1:$I$89,3,0)*0.475*44/12</f>
        <v>0.28759344397558523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4.2762448789314709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93.133031460153916</v>
      </c>
      <c r="T161" s="59">
        <f t="shared" si="142"/>
        <v>261.91682850886338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3.9104364131535529</v>
      </c>
      <c r="AA161" s="21">
        <f>EXP(-LN(2)/25)*AA160+(1-EXP(-LN(2)/25))/(LN(2)/25)*Calculateur!V161*Calculateur!X161*VLOOKUP('Données projet'!$B$9,Paramètres!$A$1:$I$89,3,0)*0.475*44/12</f>
        <v>0.27972918612619091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93.133031460153916</v>
      </c>
      <c r="T162" s="59">
        <f t="shared" si="142"/>
        <v>261.91682850886338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3.8337551402223116</v>
      </c>
      <c r="AA162" s="21">
        <f>EXP(-LN(2)/25)*AA161+(1-EXP(-LN(2)/25))/(LN(2)/25)*Calculateur!V162*Calculateur!X162*VLOOKUP('Données projet'!$B$9,Paramètres!$A$1:$I$89,3,0)*0.475*44/12</f>
        <v>0.27207997682125162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4.1058351170435632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93.133031460153916</v>
      </c>
      <c r="T163" s="59">
        <f t="shared" si="142"/>
        <v>261.91682850886338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3.7585775402822938</v>
      </c>
      <c r="AA163" s="21">
        <f>EXP(-LN(2)/25)*AA162+(1-EXP(-LN(2)/25))/(LN(2)/25)*Calculateur!V163*Calculateur!X163*VLOOKUP('Données projet'!$B$9,Paramètres!$A$1:$I$89,3,0)*0.475*44/12</f>
        <v>0.26463993554701037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93.133031460153916</v>
      </c>
      <c r="T164" s="59">
        <f t="shared" si="142"/>
        <v>261.91682850886338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3.6848741272232917</v>
      </c>
      <c r="AA164" s="21">
        <f>EXP(-LN(2)/25)*AA163+(1-EXP(-LN(2)/25))/(LN(2)/25)*Calculateur!V164*Calculateur!X164*VLOOKUP('Données projet'!$B$9,Paramètres!$A$1:$I$89,3,0)*0.475*44/12</f>
        <v>0.25740334259266801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93.133031460153916</v>
      </c>
      <c r="T165" s="59">
        <f t="shared" si="142"/>
        <v>261.91682850886338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3.6126159931397335</v>
      </c>
      <c r="AA165" s="21">
        <f>EXP(-LN(2)/25)*AA164+(1-EXP(-LN(2)/25))/(LN(2)/25)*Calculateur!V165*Calculateur!X165*VLOOKUP('Données projet'!$B$9,Paramètres!$A$1:$I$89,3,0)*0.475*44/12</f>
        <v>0.25036463465321801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3.8629806277929513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93.133031460153916</v>
      </c>
      <c r="T166" s="59">
        <f t="shared" si="142"/>
        <v>261.91682850886338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3.5417747969924438</v>
      </c>
      <c r="AA166" s="21">
        <f>EXP(-LN(2)/25)*AA165+(1-EXP(-LN(2)/25))/(LN(2)/25)*Calculateur!V166*Calculateur!X166*VLOOKUP('Données projet'!$B$9,Paramètres!$A$1:$I$89,3,0)*0.475*44/12</f>
        <v>0.24351840055252183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93.133031460153916</v>
      </c>
      <c r="T167" s="59">
        <f t="shared" si="142"/>
        <v>261.91682850886338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3.4723227534927394</v>
      </c>
      <c r="AA167" s="21">
        <f>EXP(-LN(2)/25)*AA166+(1-EXP(-LN(2)/25))/(LN(2)/25)*Calculateur!V167*Calculateur!X167*VLOOKUP('Données projet'!$B$9,Paramètres!$A$1:$I$89,3,0)*0.475*44/12</f>
        <v>0.23685937708333701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93.133031460153916</v>
      </c>
      <c r="T168" s="59">
        <f t="shared" si="142"/>
        <v>261.91682850886338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3.4042326222045003</v>
      </c>
      <c r="AA168" s="21">
        <f>EXP(-LN(2)/25)*AA167+(1-EXP(-LN(2)/25))/(LN(2)/25)*Calculateur!V168*Calculateur!X168*VLOOKUP('Données projet'!$B$9,Paramètres!$A$1:$I$89,3,0)*0.475*44/12</f>
        <v>0.23038244496109986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3.6346150671656003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93.133031460153916</v>
      </c>
      <c r="T169" s="59">
        <f t="shared" si="142"/>
        <v>261.91682850886338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3.3374776968599442</v>
      </c>
      <c r="AA169" s="21">
        <f>EXP(-LN(2)/25)*AA168+(1-EXP(-LN(2)/25))/(LN(2)/25)*Calculateur!V169*Calculateur!X169*VLOOKUP('Données projet'!$B$9,Paramètres!$A$1:$I$89,3,0)*0.475*44/12</f>
        <v>0.22408262488835234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93.133031460153916</v>
      </c>
      <c r="T170" s="59">
        <f t="shared" si="142"/>
        <v>261.91682850886338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3.2720317948849109</v>
      </c>
      <c r="AA170" s="21">
        <f>EXP(-LN(2)/25)*AA169+(1-EXP(-LN(2)/25))/(LN(2)/25)*Calculateur!V170*Calculateur!X170*VLOOKUP('Données projet'!$B$9,Paramètres!$A$1:$I$89,3,0)*0.475*44/12</f>
        <v>0.21795507372678724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93.133031460153916</v>
      </c>
      <c r="T171" s="59">
        <f t="shared" si="142"/>
        <v>261.91682850886338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3.2078692471295494</v>
      </c>
      <c r="AA171" s="21">
        <f>EXP(-LN(2)/25)*AA170+(1-EXP(-LN(2)/25))/(LN(2)/25)*Calculateur!V171*Calculateur!X171*VLOOKUP('Données projet'!$B$9,Paramètres!$A$1:$I$89,3,0)*0.475*44/12</f>
        <v>0.21199508077396906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93.133031460153916</v>
      </c>
      <c r="T172" s="59">
        <f t="shared" si="142"/>
        <v>261.91682850886338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3.1449648878003806</v>
      </c>
      <c r="AA172" s="21">
        <f>EXP(-LN(2)/25)*AA171+(1-EXP(-LN(2)/25))/(LN(2)/25)*Calculateur!V172*Calculateur!X172*VLOOKUP('Données projet'!$B$9,Paramètres!$A$1:$I$89,3,0)*0.475*44/12</f>
        <v>0.20619806414186809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93.133031460153916</v>
      </c>
      <c r="T173" s="59">
        <f t="shared" si="142"/>
        <v>261.91682850886338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3.0832940445897865</v>
      </c>
      <c r="AA173" s="21">
        <f>EXP(-LN(2)/25)*AA172+(1-EXP(-LN(2)/25))/(LN(2)/25)*Calculateur!V173*Calculateur!X173*VLOOKUP('Données projet'!$B$9,Paramètres!$A$1:$I$89,3,0)*0.475*44/12</f>
        <v>0.20055956723442378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3.2838536118242101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93.133031460153916</v>
      </c>
      <c r="T174" s="59">
        <f t="shared" si="142"/>
        <v>261.91682850886338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3.0228325289990519</v>
      </c>
      <c r="AA174" s="21">
        <f>EXP(-LN(2)/25)*AA173+(1-EXP(-LN(2)/25))/(LN(2)/25)*Calculateur!V174*Calculateur!X174*VLOOKUP('Données projet'!$B$9,Paramètres!$A$1:$I$89,3,0)*0.475*44/12</f>
        <v>0.19507525532142922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3.2179077843204809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93.133031460153916</v>
      </c>
      <c r="T175" s="59">
        <f t="shared" si="142"/>
        <v>261.91682850886338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2.9635566268511684</v>
      </c>
      <c r="AA175" s="21">
        <f>EXP(-LN(2)/25)*AA174+(1-EXP(-LN(2)/25))/(LN(2)/25)*Calculateur!V175*Calculateur!X175*VLOOKUP('Données projet'!$B$9,Paramètres!$A$1:$I$89,3,0)*0.475*44/12</f>
        <v>0.18974091220610292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3.1532975390572715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93.133031460153916</v>
      </c>
      <c r="T176" s="59">
        <f t="shared" si="142"/>
        <v>261.91682850886338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2.9054430889896747</v>
      </c>
      <c r="AA176" s="21">
        <f>EXP(-LN(2)/25)*AA175+(1-EXP(-LN(2)/25))/(LN(2)/25)*Calculateur!V176*Calculateur!X176*VLOOKUP('Données projet'!$B$9,Paramètres!$A$1:$I$89,3,0)*0.475*44/12</f>
        <v>0.18455243698378612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3.0899955259734608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93.133031460153916</v>
      </c>
      <c r="T177" s="59">
        <f t="shared" si="142"/>
        <v>261.91682850886338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2.8484691221598868</v>
      </c>
      <c r="AA177" s="21">
        <f>EXP(-LN(2)/25)*AA176+(1-EXP(-LN(2)/25))/(LN(2)/25)*Calculateur!V177*Calculateur!X177*VLOOKUP('Données projet'!$B$9,Paramètres!$A$1:$I$89,3,0)*0.475*44/12</f>
        <v>0.17950584088927363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3.0279749630491604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93.133031460153916</v>
      </c>
      <c r="T178" s="59">
        <f t="shared" si="142"/>
        <v>261.91682850886338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2.7926123800689426</v>
      </c>
      <c r="AA178" s="21">
        <f>EXP(-LN(2)/25)*AA177+(1-EXP(-LN(2)/25))/(LN(2)/25)*Calculateur!V178*Calculateur!X178*VLOOKUP('Données projet'!$B$9,Paramètres!$A$1:$I$89,3,0)*0.475*44/12</f>
        <v>0.17459724423035453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93.133031460153916</v>
      </c>
      <c r="T179" s="59">
        <f t="shared" si="142"/>
        <v>261.91682850886338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2.7378509546211531</v>
      </c>
      <c r="AA179" s="21">
        <f>EXP(-LN(2)/25)*AA178+(1-EXP(-LN(2)/25))/(LN(2)/25)*Calculateur!V179*Calculateur!X179*VLOOKUP('Données projet'!$B$9,Paramètres!$A$1:$I$89,3,0)*0.475*44/12</f>
        <v>0.16982287340520547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93.133031460153916</v>
      </c>
      <c r="T180" s="59">
        <f t="shared" si="142"/>
        <v>261.91682850886338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2.6841633673252234</v>
      </c>
      <c r="AA180" s="21">
        <f>EXP(-LN(2)/25)*AA179+(1-EXP(-LN(2)/25))/(LN(2)/25)*Calculateur!V180*Calculateur!X180*VLOOKUP('Données projet'!$B$9,Paramètres!$A$1:$I$89,3,0)*0.475*44/12</f>
        <v>0.16517905800134333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93.133031460153916</v>
      </c>
      <c r="T181" s="59">
        <f t="shared" si="142"/>
        <v>261.91682850886338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2.6315285608699721</v>
      </c>
      <c r="AA181" s="21">
        <f>EXP(-LN(2)/25)*AA180+(1-EXP(-LN(2)/25))/(LN(2)/25)*Calculateur!V181*Calculateur!X181*VLOOKUP('Données projet'!$B$9,Paramètres!$A$1:$I$89,3,0)*0.475*44/12</f>
        <v>0.16066222797390747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93.133031460153916</v>
      </c>
      <c r="T182" s="59">
        <f t="shared" si="142"/>
        <v>261.91682850886338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2.5799258908652463</v>
      </c>
      <c r="AA182" s="21">
        <f>EXP(-LN(2)/25)*AA181+(1-EXP(-LN(2)/25))/(LN(2)/25)*Calculateur!V182*Calculateur!X182*VLOOKUP('Données projet'!$B$9,Paramètres!$A$1:$I$89,3,0)*0.475*44/12</f>
        <v>0.15626891090110159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93.133031460153916</v>
      </c>
      <c r="T183" s="59">
        <f t="shared" si="142"/>
        <v>261.91682850886338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2.5293351177447922</v>
      </c>
      <c r="AA183" s="21">
        <f>EXP(-LN(2)/25)*AA182+(1-EXP(-LN(2)/25))/(LN(2)/25)*Calculateur!V183*Calculateur!X183*VLOOKUP('Données projet'!$B$9,Paramètres!$A$1:$I$89,3,0)*0.475*44/12</f>
        <v>0.15199572931468611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93.133031460153916</v>
      </c>
      <c r="T184" s="59">
        <f t="shared" si="142"/>
        <v>261.91682850886338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2.4797363988279058</v>
      </c>
      <c r="AA184" s="21">
        <f>EXP(-LN(2)/25)*AA183+(1-EXP(-LN(2)/25))/(LN(2)/25)*Calculateur!V184*Calculateur!X184*VLOOKUP('Données projet'!$B$9,Paramètres!$A$1:$I$89,3,0)*0.475*44/12</f>
        <v>0.14783939810346799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93.133031460153916</v>
      </c>
      <c r="T185" s="59">
        <f t="shared" si="142"/>
        <v>261.91682850886338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2.4311102805367479</v>
      </c>
      <c r="AA185" s="21">
        <f>EXP(-LN(2)/25)*AA184+(1-EXP(-LN(2)/25))/(LN(2)/25)*Calculateur!V185*Calculateur!X185*VLOOKUP('Données projet'!$B$9,Paramètres!$A$1:$I$89,3,0)*0.475*44/12</f>
        <v>0.14379672198779261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2.5749070025245406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93.133031460153916</v>
      </c>
      <c r="T186" s="59">
        <f t="shared" si="142"/>
        <v>261.91682850886338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2.383437690766276</v>
      </c>
      <c r="AA186" s="21">
        <f>EXP(-LN(2)/25)*AA185+(1-EXP(-LN(2)/25))/(LN(2)/25)*Calculateur!V186*Calculateur!X186*VLOOKUP('Données projet'!$B$9,Paramètres!$A$1:$I$89,3,0)*0.475*44/12</f>
        <v>0.13986459306309545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93.133031460153916</v>
      </c>
      <c r="T187" s="59">
        <f t="shared" si="142"/>
        <v>261.91682850886338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2.3366999314037944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93.133031460153916</v>
      </c>
      <c r="T188" s="59">
        <f t="shared" si="142"/>
        <v>261.91682850886338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2.2908786709951929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93.133031460153916</v>
      </c>
      <c r="T189" s="59">
        <f t="shared" si="142"/>
        <v>261.91682850886338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2.2459559375549949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93.133031460153916</v>
      </c>
      <c r="T190" s="59">
        <f t="shared" si="142"/>
        <v>261.91682850886338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2.201914111517397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93.133031460153916</v>
      </c>
      <c r="T191" s="59">
        <f t="shared" si="142"/>
        <v>261.91682850886338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2.1587359188255353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93.133031460153916</v>
      </c>
      <c r="T192" s="59">
        <f t="shared" si="142"/>
        <v>261.91682850886338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2.1164044241562636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93.133031460153916</v>
      </c>
      <c r="T193" s="59">
        <f t="shared" si="142"/>
        <v>261.91682850886338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2.0749030242777944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93.133031460153916</v>
      </c>
      <c r="T194" s="59">
        <f t="shared" si="142"/>
        <v>261.91682850886338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2.0342154415375875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93.133031460153916</v>
      </c>
      <c r="T195" s="59">
        <f t="shared" si="142"/>
        <v>261.91682850886338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1.994325717477941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93.133031460153916</v>
      </c>
      <c r="T196" s="59">
        <f t="shared" si="142"/>
        <v>261.91682850886338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1.9552182065767749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93.133031460153916</v>
      </c>
      <c r="T197" s="59">
        <f t="shared" ref="T197:T203" si="204">$T$3</f>
        <v>261.91682850886338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1.9168775701111542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93.133031460153916</v>
      </c>
      <c r="T198" s="59">
        <f t="shared" si="204"/>
        <v>261.91682850886338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1.8792887701411454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93.133031460153916</v>
      </c>
      <c r="T199" s="59">
        <f t="shared" si="204"/>
        <v>261.91682850886338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1.8424370636116443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93.133031460153916</v>
      </c>
      <c r="T200" s="59">
        <f t="shared" si="204"/>
        <v>261.91682850886338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1.8063079965698652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93.133031460153916</v>
      </c>
      <c r="T201" s="59">
        <f t="shared" si="204"/>
        <v>261.91682850886338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1.7708873984962203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93.133031460153916</v>
      </c>
      <c r="T202" s="59">
        <f t="shared" si="204"/>
        <v>261.91682850886338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1.7361613767463682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93.133031460153916</v>
      </c>
      <c r="T203" s="59">
        <f t="shared" si="204"/>
        <v>261.91682850886338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1.7021163111022486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10</v>
      </c>
      <c r="C6" s="147">
        <f ca="1">IF(OR('Données projet'!B9="",'Données projet'!C9="",'Données projet'!C9=0%),0,Calculateur!S3)</f>
        <v>93.133031460153916</v>
      </c>
      <c r="D6" s="147">
        <f>IF(OR('Données projet'!B9="",'Données projet'!C9="",'Données projet'!C9=0%),0,Calculateur!T3)</f>
        <v>261.91682850886338</v>
      </c>
      <c r="E6" s="147">
        <f ca="1">MIN(C6,D6)</f>
        <v>93.133031460153916</v>
      </c>
      <c r="F6" s="147">
        <f ca="1">E6*B6</f>
        <v>931.33031460153916</v>
      </c>
      <c r="G6" s="147">
        <f ca="1">F6*(100%-'Données projet'!$C$24)*(100%-'Données projet'!$C$25)*(100%-'Données projet'!$C$26)*(100%-'Données projet'!$C$27)</f>
        <v>838.19728314138524</v>
      </c>
      <c r="H6" s="148">
        <f>IF(OR('Données projet'!B9="",'Données projet'!C9="",'Données projet'!C9=0%),0,AVERAGE(Calculateur!$AC$3:$AC$33)*B6)</f>
        <v>253.19803486795749</v>
      </c>
      <c r="I6" s="149">
        <f>H6*(100%-'Données projet'!$C$24)*(100%-'Données projet'!$C$25)*(100%-'Données projet'!$C$26)*(100%-'Données projet'!$C$27)</f>
        <v>227.87823138116175</v>
      </c>
      <c r="J6" s="150">
        <f>IF(OR('Données projet'!B9="",'Données projet'!C9="",'Données projet'!C9=0%),0,SUM(Calculateur!$V$3:$V$33)*VLOOKUP('Données projet'!$B$9,Paramètres!$A$1:$I$89,9,0)*B6)</f>
        <v>2623.2647435897429</v>
      </c>
      <c r="K6" s="151">
        <f>J6*(100%-'Données projet'!$C$24)*(100%-'Données projet'!$C$25)*(100%-'Données projet'!$C$26)*(100%-'Données projet'!$C$27)</f>
        <v>2360.9382692307686</v>
      </c>
      <c r="L6" s="152">
        <f ca="1">G6+I6+K6</f>
        <v>3427.0137837533157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931.33031460153916</v>
      </c>
      <c r="G16" s="166">
        <f t="shared" ca="1" si="3"/>
        <v>838.19728314138524</v>
      </c>
      <c r="H16" s="167">
        <f t="shared" si="3"/>
        <v>253.19803486795749</v>
      </c>
      <c r="I16" s="167">
        <f t="shared" si="3"/>
        <v>227.87823138116175</v>
      </c>
      <c r="J16" s="168">
        <f t="shared" si="3"/>
        <v>2623.2647435897429</v>
      </c>
      <c r="K16" s="168">
        <f t="shared" si="3"/>
        <v>2360.9382692307686</v>
      </c>
      <c r="L16" s="169">
        <f t="shared" ca="1" si="3"/>
        <v>3427.0137837533157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80" zoomScaleNormal="80" workbookViewId="0">
      <selection activeCell="G23" sqref="G23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6253.2927581123995</v>
      </c>
      <c r="U10" s="178">
        <f>'Données projet'!D9</f>
        <v>10</v>
      </c>
      <c r="V10" s="177">
        <f>U10*T10</f>
        <v>62532.927581123993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>
        <v>0</v>
      </c>
      <c r="I15" s="191">
        <v>3512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1200.0000000000007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10184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-4187.0724188760069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>
        <v>0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2063.1444130489222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>
        <v>0</v>
      </c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-6250.2168319249286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>
        <v>0</v>
      </c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>
        <v>0</v>
      </c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>
        <v>0</v>
      </c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>
        <v>0</v>
      </c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>
        <v>0</v>
      </c>
      <c r="D30" s="182">
        <f t="shared" si="2"/>
        <v>0</v>
      </c>
      <c r="E30" s="198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>
        <v>0</v>
      </c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>
        <v>0</v>
      </c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>
        <v>0</v>
      </c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>
        <v>0</v>
      </c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>
        <v>0</v>
      </c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>
        <v>0</v>
      </c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>
        <v>0</v>
      </c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>
        <v>0</v>
      </c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>
        <v>0</v>
      </c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>
        <v>0</v>
      </c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254.68589743589735</v>
      </c>
      <c r="C41" s="193">
        <v>60</v>
      </c>
      <c r="D41" s="182">
        <f t="shared" si="2"/>
        <v>15281.15384615384</v>
      </c>
      <c r="E41" s="193">
        <v>200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ée un document." ma:contentTypeScope="" ma:versionID="092ccfc0c500e6702652f5635bb5fe55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010577e839b03aaaee1ba94f253bf7e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C5551D-460C-4E66-8286-576281805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CAUCHOIS</cp:lastModifiedBy>
  <dcterms:created xsi:type="dcterms:W3CDTF">2021-02-01T08:22:39Z</dcterms:created>
  <dcterms:modified xsi:type="dcterms:W3CDTF">2025-07-11T07:40:12Z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