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V_LES LEVES ET TOUMEYRAGUES (33) Bernous Jean Claude\Dossier LBC\"/>
    </mc:Choice>
  </mc:AlternateContent>
  <xr:revisionPtr revIDLastSave="0" documentId="13_ncr:1_{41ABEB43-2FAF-4620-80CD-3B625C314C15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I40" i="2" s="1"/>
  <c r="BE109" i="2"/>
  <c r="BS107" i="2"/>
  <c r="BI30" i="2" l="1"/>
  <c r="BI100" i="2"/>
  <c r="BI174" i="2"/>
  <c r="BI96" i="2"/>
  <c r="BI70" i="2"/>
  <c r="BI129" i="2"/>
  <c r="BI151" i="2"/>
  <c r="BI168" i="2"/>
  <c r="BI14" i="2"/>
  <c r="BI98" i="2"/>
  <c r="BI7" i="2"/>
  <c r="BI146" i="2"/>
  <c r="BI94" i="2"/>
  <c r="BI6" i="2"/>
  <c r="BI150" i="2"/>
  <c r="BI157" i="2"/>
  <c r="BI27" i="2"/>
  <c r="BI63" i="2"/>
  <c r="BI52" i="2"/>
  <c r="BI169" i="2"/>
  <c r="BI5" i="2"/>
  <c r="BI33" i="2"/>
  <c r="BI156" i="2"/>
  <c r="BI147" i="2"/>
  <c r="BI155" i="2"/>
  <c r="BI3" i="2"/>
  <c r="C8" i="4" s="1"/>
  <c r="E8" i="4" s="1"/>
  <c r="F8" i="4" s="1"/>
  <c r="G8" i="4" s="1"/>
  <c r="L8" i="4" s="1"/>
  <c r="M8" i="4" s="1"/>
  <c r="BI80" i="2"/>
  <c r="BI35" i="2"/>
  <c r="BI12" i="2"/>
  <c r="BI195" i="2"/>
  <c r="BI192" i="2"/>
  <c r="BI54" i="2"/>
  <c r="BI158" i="2"/>
  <c r="BI8" i="2"/>
  <c r="BI25" i="2"/>
  <c r="BI26" i="2"/>
  <c r="BI46" i="2"/>
  <c r="BI164" i="2"/>
  <c r="BI104" i="2"/>
  <c r="BI55" i="2"/>
  <c r="BI159" i="2"/>
  <c r="BI42" i="2"/>
  <c r="BI84" i="2"/>
  <c r="BI59" i="2"/>
  <c r="BI200" i="2"/>
  <c r="BI39" i="2"/>
  <c r="BI105" i="2"/>
  <c r="BI177" i="2"/>
  <c r="BI108" i="2"/>
  <c r="BI28" i="2"/>
  <c r="BI182" i="2"/>
  <c r="BI181" i="2"/>
  <c r="BI83" i="2"/>
  <c r="BI123" i="2"/>
  <c r="BI32" i="2"/>
  <c r="BI97" i="2"/>
  <c r="BI18" i="2"/>
  <c r="BI139" i="2"/>
  <c r="BI112" i="2"/>
  <c r="BI133" i="2"/>
  <c r="BI111" i="2"/>
  <c r="BI162" i="2"/>
  <c r="BI127" i="2"/>
  <c r="BI74" i="2"/>
  <c r="BI125" i="2"/>
  <c r="BI138" i="2"/>
  <c r="BI148" i="2"/>
  <c r="BI165" i="2"/>
  <c r="BI45" i="2"/>
  <c r="BI118" i="2"/>
  <c r="BI23" i="2"/>
  <c r="BI106" i="2"/>
  <c r="BI183" i="2"/>
  <c r="BI141" i="2"/>
  <c r="BI58" i="2"/>
  <c r="BI128" i="2"/>
  <c r="BI172" i="2"/>
  <c r="BI24" i="2"/>
  <c r="BI170" i="2"/>
  <c r="BI199" i="2"/>
  <c r="BI29" i="2"/>
  <c r="BI43" i="2"/>
  <c r="BI197" i="2"/>
  <c r="BI93" i="2"/>
  <c r="BI31" i="2"/>
  <c r="BI87" i="2"/>
  <c r="BI185" i="2"/>
  <c r="BI144" i="2"/>
  <c r="BI160" i="2"/>
  <c r="BI167" i="2"/>
  <c r="BI9" i="2"/>
  <c r="BI122" i="2"/>
  <c r="BI152" i="2"/>
  <c r="BI13" i="2"/>
  <c r="BI22" i="2"/>
  <c r="BI135" i="2"/>
  <c r="BI186" i="2"/>
  <c r="BI82" i="2"/>
  <c r="BI188" i="2"/>
  <c r="BI48" i="2"/>
  <c r="BI89" i="2"/>
  <c r="BI187" i="2"/>
  <c r="BI10" i="2"/>
  <c r="BI53" i="2"/>
  <c r="BI140" i="2"/>
  <c r="BI196" i="2"/>
  <c r="BI110" i="2"/>
  <c r="BI91" i="2"/>
  <c r="BI180" i="2"/>
  <c r="BI57" i="2"/>
  <c r="BI103" i="2"/>
  <c r="BI62" i="2"/>
  <c r="BI124" i="2"/>
  <c r="BI86" i="2"/>
  <c r="BI131" i="2"/>
  <c r="BI81" i="2"/>
  <c r="BI114" i="2"/>
  <c r="BI21" i="2"/>
  <c r="BI44" i="2"/>
  <c r="BI99" i="2"/>
  <c r="BI78" i="2"/>
  <c r="BI102" i="2"/>
  <c r="BI101" i="2"/>
  <c r="BI72" i="2"/>
  <c r="BI137" i="2"/>
  <c r="BI176" i="2"/>
  <c r="BI16" i="2"/>
  <c r="BI66" i="2"/>
  <c r="BI20" i="2"/>
  <c r="BI173" i="2"/>
  <c r="BI130" i="2"/>
  <c r="BI92" i="2"/>
  <c r="BI190" i="2"/>
  <c r="BI67" i="2"/>
  <c r="BI163" i="2"/>
  <c r="BI171" i="2"/>
  <c r="BI75" i="2"/>
  <c r="BI34" i="2"/>
  <c r="BI154" i="2"/>
  <c r="BI69" i="2"/>
  <c r="BI65" i="2"/>
  <c r="BI117" i="2"/>
  <c r="BI56" i="2"/>
  <c r="BI189" i="2"/>
  <c r="BI36" i="2"/>
  <c r="BI202" i="2"/>
  <c r="BI126" i="2"/>
  <c r="BI109" i="2"/>
  <c r="BI38" i="2"/>
  <c r="BI193" i="2"/>
  <c r="BI121" i="2"/>
  <c r="BI136" i="2"/>
  <c r="BI191" i="2"/>
  <c r="BI166" i="2"/>
  <c r="BI179" i="2"/>
  <c r="BI194" i="2"/>
  <c r="BI116" i="2"/>
  <c r="BI175" i="2"/>
  <c r="BI107" i="2"/>
  <c r="BI71" i="2"/>
  <c r="BI76" i="2"/>
  <c r="BI73" i="2"/>
  <c r="BI142" i="2"/>
  <c r="BI17" i="2"/>
  <c r="BI49" i="2"/>
  <c r="BI41" i="2"/>
  <c r="BI37" i="2"/>
  <c r="BI149" i="2"/>
  <c r="BI51" i="2"/>
  <c r="BI90" i="2"/>
  <c r="BI115" i="2"/>
  <c r="BI85" i="2"/>
  <c r="BI113" i="2"/>
  <c r="BI47" i="2"/>
  <c r="BI198" i="2"/>
  <c r="BI134" i="2"/>
  <c r="BI15" i="2"/>
  <c r="BI119" i="2"/>
  <c r="BI120" i="2"/>
  <c r="BI61" i="2"/>
  <c r="BI143" i="2"/>
  <c r="BI203" i="2"/>
  <c r="BI88" i="2"/>
  <c r="BI50" i="2"/>
  <c r="BI145" i="2"/>
  <c r="BI19" i="2"/>
  <c r="BI64" i="2"/>
  <c r="BI79" i="2"/>
  <c r="BI132" i="2"/>
  <c r="BI153" i="2"/>
  <c r="BI4" i="2"/>
  <c r="BI184" i="2"/>
  <c r="BI178" i="2"/>
  <c r="BI161" i="2"/>
  <c r="BI201" i="2"/>
  <c r="BI95" i="2"/>
  <c r="BI60" i="2"/>
  <c r="BI77" i="2"/>
  <c r="BI68" i="2"/>
  <c r="BI11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<sst xmlns="http://schemas.openxmlformats.org/spreadsheetml/2006/main" count="1171" uniqueCount="324">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</sst>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C29" sqref="C2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6.37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0.36499999999999999</v>
      </c>
      <c r="D9" s="36">
        <f t="shared" ref="D9:D18" si="0">C9*$C$5</f>
        <v>2.3250500000000001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138</v>
      </c>
      <c r="C10" s="35">
        <v>0.32500000000000001</v>
      </c>
      <c r="D10" s="36">
        <f t="shared" si="0"/>
        <v>2.0702500000000001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0.31</v>
      </c>
      <c r="D11" s="36">
        <f t="shared" si="0"/>
        <v>1.9747000000000001</v>
      </c>
      <c r="E11" s="37">
        <v>105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6.370000000000001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3">
        <v>269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15.142857142857142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34</v>
      </c>
      <c r="B66" s="63">
        <v>325</v>
      </c>
      <c r="C66" s="63">
        <v>5</v>
      </c>
      <c r="D66" s="63">
        <v>325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30</v>
      </c>
      <c r="B88" s="63">
        <v>195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6.5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35</v>
      </c>
      <c r="B89" s="63">
        <v>280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17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42</v>
      </c>
      <c r="B90" s="63">
        <v>417</v>
      </c>
      <c r="C90" s="63">
        <v>3</v>
      </c>
      <c r="D90" s="63">
        <v>182</v>
      </c>
      <c r="E90" s="93"/>
      <c r="F90" s="93"/>
      <c r="G90" s="93"/>
      <c r="H90" s="93"/>
      <c r="I90" s="56">
        <f t="shared" si="3"/>
        <v>19.571428571428573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43</v>
      </c>
      <c r="B91" s="63">
        <v>256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21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49</v>
      </c>
      <c r="B92" s="63">
        <v>361</v>
      </c>
      <c r="C92" s="63">
        <v>5</v>
      </c>
      <c r="D92" s="63">
        <v>100</v>
      </c>
      <c r="E92" s="93"/>
      <c r="F92" s="93"/>
      <c r="G92" s="93"/>
      <c r="H92" s="93"/>
      <c r="I92" s="56">
        <f t="shared" si="3"/>
        <v>17.5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50</v>
      </c>
      <c r="B93" s="63">
        <v>278</v>
      </c>
      <c r="C93" s="63">
        <v>6</v>
      </c>
      <c r="D93" s="63">
        <v>0</v>
      </c>
      <c r="E93" s="93"/>
      <c r="F93" s="93"/>
      <c r="G93" s="93"/>
      <c r="H93" s="93"/>
      <c r="I93" s="56">
        <f t="shared" si="3"/>
        <v>17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56</v>
      </c>
      <c r="B94" s="63">
        <v>380</v>
      </c>
      <c r="C94" s="63">
        <v>7</v>
      </c>
      <c r="D94" s="63">
        <v>79</v>
      </c>
      <c r="E94" s="93"/>
      <c r="F94" s="93"/>
      <c r="G94" s="93"/>
      <c r="H94" s="93"/>
      <c r="I94" s="56">
        <f t="shared" si="3"/>
        <v>17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57</v>
      </c>
      <c r="B95" s="63">
        <v>316</v>
      </c>
      <c r="C95" s="63">
        <v>8</v>
      </c>
      <c r="D95" s="63">
        <v>0</v>
      </c>
      <c r="E95" s="93"/>
      <c r="F95" s="93"/>
      <c r="G95" s="93"/>
      <c r="H95" s="93"/>
      <c r="I95" s="56">
        <f t="shared" si="3"/>
        <v>15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63</v>
      </c>
      <c r="B96" s="63">
        <v>416</v>
      </c>
      <c r="C96" s="63">
        <v>9</v>
      </c>
      <c r="D96" s="63">
        <v>79</v>
      </c>
      <c r="E96" s="93"/>
      <c r="F96" s="93"/>
      <c r="G96" s="93"/>
      <c r="H96" s="93"/>
      <c r="I96" s="56">
        <f t="shared" si="3"/>
        <v>16.666666666666668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64</v>
      </c>
      <c r="B97" s="63">
        <v>353</v>
      </c>
      <c r="C97" s="63">
        <v>10</v>
      </c>
      <c r="D97" s="63">
        <v>0</v>
      </c>
      <c r="E97" s="93"/>
      <c r="F97" s="93"/>
      <c r="G97" s="93"/>
      <c r="H97" s="93"/>
      <c r="I97" s="56">
        <f t="shared" si="3"/>
        <v>16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71</v>
      </c>
      <c r="B98" s="63">
        <v>466</v>
      </c>
      <c r="C98" s="63">
        <v>11</v>
      </c>
      <c r="D98" s="63">
        <v>91</v>
      </c>
      <c r="E98" s="93"/>
      <c r="F98" s="93"/>
      <c r="G98" s="93"/>
      <c r="H98" s="93"/>
      <c r="I98" s="56">
        <f t="shared" si="3"/>
        <v>16.142857142857142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72</v>
      </c>
      <c r="B99" s="63">
        <v>390</v>
      </c>
      <c r="C99" s="63">
        <v>12</v>
      </c>
      <c r="D99" s="63">
        <v>0</v>
      </c>
      <c r="E99" s="93"/>
      <c r="F99" s="93"/>
      <c r="G99" s="93"/>
      <c r="H99" s="93"/>
      <c r="I99" s="56">
        <f t="shared" si="3"/>
        <v>15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79</v>
      </c>
      <c r="B100" s="63">
        <v>496</v>
      </c>
      <c r="C100" s="63">
        <v>13</v>
      </c>
      <c r="D100" s="63">
        <v>88</v>
      </c>
      <c r="E100" s="68"/>
      <c r="F100" s="68"/>
      <c r="G100" s="68"/>
      <c r="H100" s="68"/>
      <c r="I100" s="56">
        <f t="shared" si="3"/>
        <v>15.142857142857142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80</v>
      </c>
      <c r="B101" s="63">
        <v>423</v>
      </c>
      <c r="C101" s="63">
        <v>14</v>
      </c>
      <c r="D101" s="63">
        <v>0</v>
      </c>
      <c r="E101" s="68"/>
      <c r="F101" s="68"/>
      <c r="G101" s="68"/>
      <c r="H101" s="68"/>
      <c r="I101" s="56">
        <f t="shared" si="3"/>
        <v>15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87</v>
      </c>
      <c r="B102" s="53">
        <v>522</v>
      </c>
      <c r="C102" s="63">
        <v>15</v>
      </c>
      <c r="D102" s="53">
        <v>89</v>
      </c>
      <c r="E102" s="57"/>
      <c r="F102" s="57"/>
      <c r="G102" s="57"/>
      <c r="H102" s="57"/>
      <c r="I102" s="56">
        <f t="shared" si="3"/>
        <v>14.142857142857142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>
        <v>88</v>
      </c>
      <c r="B103" s="53">
        <v>447</v>
      </c>
      <c r="C103" s="63">
        <v>16</v>
      </c>
      <c r="D103" s="53">
        <v>0</v>
      </c>
      <c r="E103" s="57"/>
      <c r="F103" s="57"/>
      <c r="G103" s="57"/>
      <c r="H103" s="57"/>
      <c r="I103" s="56">
        <f t="shared" si="3"/>
        <v>14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94</v>
      </c>
      <c r="B104" s="53">
        <v>525</v>
      </c>
      <c r="C104" s="63">
        <v>17</v>
      </c>
      <c r="D104" s="53">
        <v>0</v>
      </c>
      <c r="E104" s="57"/>
      <c r="F104" s="57"/>
      <c r="G104" s="57"/>
      <c r="H104" s="57"/>
      <c r="I104" s="56">
        <f t="shared" si="3"/>
        <v>13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95</v>
      </c>
      <c r="B105" s="53">
        <v>538</v>
      </c>
      <c r="C105" s="53">
        <v>18</v>
      </c>
      <c r="D105" s="53">
        <v>269</v>
      </c>
      <c r="E105" s="57"/>
      <c r="F105" s="57"/>
      <c r="G105" s="57"/>
      <c r="H105" s="57"/>
      <c r="I105" s="56">
        <f t="shared" si="3"/>
        <v>13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96</v>
      </c>
      <c r="B106" s="53">
        <v>280</v>
      </c>
      <c r="C106" s="53">
        <v>19</v>
      </c>
      <c r="D106" s="53">
        <v>0</v>
      </c>
      <c r="E106" s="57"/>
      <c r="F106" s="57"/>
      <c r="G106" s="57"/>
      <c r="H106" s="57"/>
      <c r="I106" s="56">
        <f t="shared" si="3"/>
        <v>11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105</v>
      </c>
      <c r="B107" s="53">
        <v>357</v>
      </c>
      <c r="C107" s="53">
        <v>20</v>
      </c>
      <c r="D107" s="53">
        <v>357</v>
      </c>
      <c r="E107" s="57"/>
      <c r="F107" s="57"/>
      <c r="G107" s="57"/>
      <c r="H107" s="57"/>
      <c r="I107" s="56">
        <f t="shared" si="3"/>
        <v>8.5555555555555554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7" sqref="C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/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0.37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0.63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taeda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Cèdre de l'Atlas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3.15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11.549999999999999</v>
      </c>
      <c r="H3" s="70">
        <f>(B3+E3+F3)*44/12+(C3+D3)*0.475*44/12</f>
        <v>180.4366666666667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46.06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168.88666666666668</v>
      </c>
      <c r="S3" s="62">
        <f ca="1">AVERAGE(OFFSET($R$3,0,0,'Données projet'!$E$9+1,1))-AVERAGE(OFFSET($H$3,0,0,'Données projet'!$E$9+1,1))</f>
        <v>205.82424356780339</v>
      </c>
      <c r="T3" s="62">
        <f>IF('Données projet'!E9&gt;30,$R$33-$H$33,LOOKUP('Données projet'!$E$9,$A$3:$A$203,R3:R203)-LOOKUP('Données projet'!$E$9,$A$3:$A$203,$H$3:$H$203))</f>
        <v>412.6104879825707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46.06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168.88666666666668</v>
      </c>
      <c r="AN3" s="62">
        <f ca="1">AVERAGE(OFFSET($AM$3,0,0,'Données projet'!$E$10+1,1))-AVERAGE(OFFSET($H$3,0,0,'Données projet'!$E$10+1,1))</f>
        <v>205.82424356780339</v>
      </c>
      <c r="AO3" s="62">
        <f>IF('Données projet'!E10&gt;30,$AM$33-$H$33,LOOKUP('Données projet'!$E$10,$A$3:$A$203,AM3:AM203)-LOOKUP('Données projet'!$E$10,$A$3:$A$203,$H$3:$H$203))</f>
        <v>412.6104879825707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46.06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168.88666666666668</v>
      </c>
      <c r="BI3" s="62">
        <f ca="1">AVERAGE(OFFSET($BH$3,0,0,'Données projet'!$E$11+1,1))-AVERAGE(OFFSET($H$3,0,0,'Données projet'!$E$11+1,1))</f>
        <v>353.50518727755082</v>
      </c>
      <c r="BJ3" s="62">
        <f>IF('Données projet'!E11&gt;30,$BH$33-$H$33,LOOKUP('Données projet'!$E$11,$A$3:$A$203,BH3:BH203)-LOOKUP('Données projet'!$E$11,$A$3:$A$203,$H$3:$H$203))</f>
        <v>263.22770185886998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46.06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46.06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46.06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46.06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46.06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46.06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46.06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3.15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11.549999999999999</v>
      </c>
      <c r="H4" s="70">
        <f t="shared" ref="H4:H67" si="1">(B4+E4+F4)*44/12+(C4+D4)*0.475*44/12</f>
        <v>180.4366666666667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46.475305478178143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173.81441692276789</v>
      </c>
      <c r="S4" s="62">
        <f ca="1">AVERAGE(OFFSET($R$3,0,0,'Données projet'!$E$9+1,1))-AVERAGE(OFFSET($H$3,0,0,'Données projet'!$E$9+1,1))</f>
        <v>205.82424356780339</v>
      </c>
      <c r="T4" s="62">
        <f>$T$3</f>
        <v>412.6104879825707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46.475305478178143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173.81441692276789</v>
      </c>
      <c r="AN4" s="62">
        <f ca="1">AVERAGE(OFFSET($AM$3,0,0,'Données projet'!$E$10+1,1))-AVERAGE(OFFSET($H$3,0,0,'Données projet'!$E$10+1,1))</f>
        <v>205.82424356780339</v>
      </c>
      <c r="AO4" s="62">
        <f>$AO$3</f>
        <v>412.6104879825707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46.475305478178143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6.5</v>
      </c>
      <c r="BD4" s="13">
        <f>IF('Données projet'!$A$88&gt;35,BD3+BC4-BL3,IF(A4&lt;'Données projet'!$A$88,$BA$205^A4,IF(A4='Données projet'!$A$88,'Données projet'!$B$88,BD3+BC4-BL3)))</f>
        <v>1.1921598380198544</v>
      </c>
      <c r="BE4" s="14">
        <f>BD4*VLOOKUP('Données projet'!$B$11,Paramètres!$A$1:$I$89,3,0)*VLOOKUP('Données projet'!$B$11,Paramètres!$A$1:$I$89,5,0)</f>
        <v>0.55793080419329188</v>
      </c>
      <c r="BF4" s="14">
        <f>EXP(-1.0587+0.8836*LN(BE4)+0.284)</f>
        <v>0.27518860925423011</v>
      </c>
      <c r="BG4" s="22">
        <f t="shared" ref="BG4:BG67" si="7">(BE4+BF4)*0.475*44/12</f>
        <v>1.4510163117544339</v>
      </c>
      <c r="BH4" s="62">
        <f t="shared" ref="BH4:BH67" si="8">BG4+(AY4+AZ4)*44/12</f>
        <v>173.08269195396321</v>
      </c>
      <c r="BI4" s="62">
        <f ca="1">AVERAGE(OFFSET($BH$3,0,0,'Données projet'!$E$11+1,1))-AVERAGE(OFFSET($H$3,0,0,'Données projet'!$E$11+1,1))</f>
        <v>353.50518727755082</v>
      </c>
      <c r="BJ4" s="62">
        <f>$BJ$3</f>
        <v>263.22770185886998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46.475305478178143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46.475305478178143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46.475305478178143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46.475305478178143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46.475305478178143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46.475305478178143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46.475305478178143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3.15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11.549999999999999</v>
      </c>
      <c r="H5" s="70">
        <f t="shared" si="1"/>
        <v>180.4366666666667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46.883406334793861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177.42302013838099</v>
      </c>
      <c r="S5" s="62">
        <f ca="1">AVERAGE(OFFSET($R$3,0,0,'Données projet'!$E$9+1,1))-AVERAGE(OFFSET($H$3,0,0,'Données projet'!$E$9+1,1))</f>
        <v>205.82424356780339</v>
      </c>
      <c r="T5" s="62">
        <f t="shared" ref="T5:T68" si="34">$T$3</f>
        <v>412.6104879825707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46.883406334793861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177.42302013838099</v>
      </c>
      <c r="AN5" s="62">
        <f ca="1">AVERAGE(OFFSET($AM$3,0,0,'Données projet'!$E$10+1,1))-AVERAGE(OFFSET($H$3,0,0,'Données projet'!$E$10+1,1))</f>
        <v>205.82424356780339</v>
      </c>
      <c r="AO5" s="62">
        <f t="shared" ref="AO5:AO68" si="36">$AO$3</f>
        <v>412.6104879825707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46.883406334793861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6.5</v>
      </c>
      <c r="BD5" s="13">
        <f>IF('Données projet'!$A$88&gt;35,BD4+BC5-BL4,IF(A5&lt;'Données projet'!$A$88,$BA$205^A5,IF(A5='Données projet'!$A$88,'Données projet'!$B$88,BD4+BC5-BL4)))</f>
        <v>1.4212450793875253</v>
      </c>
      <c r="BE5" s="14">
        <f>BD5*VLOOKUP('Données projet'!$B$11,Paramètres!$A$1:$I$89,3,0)*VLOOKUP('Données projet'!$B$11,Paramètres!$A$1:$I$89,5,0)</f>
        <v>0.66514269715336183</v>
      </c>
      <c r="BF5" s="14">
        <f t="shared" ref="BF5:BF68" si="37">EXP(-1.0587+0.8836*LN(BE5)+0.284)</f>
        <v>0.3214249656415451</v>
      </c>
      <c r="BG5" s="22">
        <f t="shared" si="7"/>
        <v>1.7182720127011295</v>
      </c>
      <c r="BH5" s="62">
        <f t="shared" si="8"/>
        <v>176.06853968472305</v>
      </c>
      <c r="BI5" s="62">
        <f ca="1">AVERAGE(OFFSET($BH$3,0,0,'Données projet'!$E$11+1,1))-AVERAGE(OFFSET($H$3,0,0,'Données projet'!$E$11+1,1))</f>
        <v>353.50518727755082</v>
      </c>
      <c r="BJ5" s="62">
        <f t="shared" ref="BJ5:BJ68" si="38">$BJ$3</f>
        <v>263.22770185886998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46.883406334793861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46.883406334793861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46.883406334793861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46.883406334793861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46.883406334793861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46.883406334793861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46.883406334793861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3.15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11.549999999999999</v>
      </c>
      <c r="H6" s="70">
        <f t="shared" si="1"/>
        <v>180.4366666666667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47.284427553924118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181.37014787185143</v>
      </c>
      <c r="S6" s="62">
        <f ca="1">AVERAGE(OFFSET($R$3,0,0,'Données projet'!$E$9+1,1))-AVERAGE(OFFSET($H$3,0,0,'Données projet'!$E$9+1,1))</f>
        <v>205.82424356780339</v>
      </c>
      <c r="T6" s="62">
        <f t="shared" si="34"/>
        <v>412.6104879825707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47.284427553924118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181.37014787185143</v>
      </c>
      <c r="AN6" s="62">
        <f ca="1">AVERAGE(OFFSET($AM$3,0,0,'Données projet'!$E$10+1,1))-AVERAGE(OFFSET($H$3,0,0,'Données projet'!$E$10+1,1))</f>
        <v>205.82424356780339</v>
      </c>
      <c r="AO6" s="62">
        <f t="shared" si="36"/>
        <v>412.6104879825707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47.284427553924118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6.5</v>
      </c>
      <c r="BD6" s="13">
        <f>IF('Données projet'!$A$88&gt;35,BD5+BC6-BL5,IF(A6&lt;'Données projet'!$A$88,$BA$205^A6,IF(A6='Données projet'!$A$88,'Données projet'!$B$88,BD5+BC6-BL5)))</f>
        <v>1.6943513036291473</v>
      </c>
      <c r="BE6" s="14">
        <f>BD6*VLOOKUP('Données projet'!$B$11,Paramètres!$A$1:$I$89,3,0)*VLOOKUP('Données projet'!$B$11,Paramètres!$A$1:$I$89,5,0)</f>
        <v>0.79295641009844098</v>
      </c>
      <c r="BF6" s="14">
        <f t="shared" si="37"/>
        <v>0.37542981454665864</v>
      </c>
      <c r="BG6" s="22">
        <f t="shared" si="7"/>
        <v>2.0349393412568815</v>
      </c>
      <c r="BH6" s="62">
        <f t="shared" si="8"/>
        <v>179.07784037231198</v>
      </c>
      <c r="BI6" s="62">
        <f ca="1">AVERAGE(OFFSET($BH$3,0,0,'Données projet'!$E$11+1,1))-AVERAGE(OFFSET($H$3,0,0,'Données projet'!$E$11+1,1))</f>
        <v>353.50518727755082</v>
      </c>
      <c r="BJ6" s="62">
        <f t="shared" si="38"/>
        <v>263.22770185886998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47.284427553924118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47.284427553924118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47.284427553924118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47.284427553924118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47.284427553924118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47.284427553924118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47.284427553924118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3.15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11.549999999999999</v>
      </c>
      <c r="H7" s="70">
        <f t="shared" si="1"/>
        <v>180.4366666666667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47.678491951451598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185.80612516457484</v>
      </c>
      <c r="S7" s="62">
        <f ca="1">AVERAGE(OFFSET($R$3,0,0,'Données projet'!$E$9+1,1))-AVERAGE(OFFSET($H$3,0,0,'Données projet'!$E$9+1,1))</f>
        <v>205.82424356780339</v>
      </c>
      <c r="T7" s="62">
        <f t="shared" si="34"/>
        <v>412.6104879825707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47.678491951451598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185.80612516457484</v>
      </c>
      <c r="AN7" s="62">
        <f ca="1">AVERAGE(OFFSET($AM$3,0,0,'Données projet'!$E$10+1,1))-AVERAGE(OFFSET($H$3,0,0,'Données projet'!$E$10+1,1))</f>
        <v>205.82424356780339</v>
      </c>
      <c r="AO7" s="62">
        <f t="shared" si="36"/>
        <v>412.6104879825707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47.678491951451598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6.5</v>
      </c>
      <c r="BD7" s="13">
        <f>IF('Données projet'!$A$88&gt;35,BD6+BC7-BL6,IF(A7&lt;'Données projet'!$A$88,$BA$205^A7,IF(A7='Données projet'!$A$88,'Données projet'!$B$88,BD6+BC7-BL6)))</f>
        <v>2.0199375756832532</v>
      </c>
      <c r="BE7" s="14">
        <f>BD7*VLOOKUP('Données projet'!$B$11,Paramètres!$A$1:$I$89,3,0)*VLOOKUP('Données projet'!$B$11,Paramètres!$A$1:$I$89,5,0)</f>
        <v>0.94533078541976245</v>
      </c>
      <c r="BF7" s="14">
        <f t="shared" si="37"/>
        <v>0.43850839454619067</v>
      </c>
      <c r="BG7" s="22">
        <f t="shared" si="7"/>
        <v>2.4101865717740352</v>
      </c>
      <c r="BH7" s="62">
        <f t="shared" si="8"/>
        <v>182.12021261598545</v>
      </c>
      <c r="BI7" s="62">
        <f ca="1">AVERAGE(OFFSET($BH$3,0,0,'Données projet'!$E$11+1,1))-AVERAGE(OFFSET($H$3,0,0,'Données projet'!$E$11+1,1))</f>
        <v>353.50518727755082</v>
      </c>
      <c r="BJ7" s="62">
        <f t="shared" si="38"/>
        <v>263.22770185886998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47.678491951451598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47.678491951451598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47.678491951451598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47.678491951451598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47.678491951451598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47.678491951451598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47.678491951451598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3.15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11.549999999999999</v>
      </c>
      <c r="H8" s="70">
        <f t="shared" si="1"/>
        <v>180.4366666666667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48.065720212677988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190.9431310072066</v>
      </c>
      <c r="S8" s="62">
        <f ca="1">AVERAGE(OFFSET($R$3,0,0,'Données projet'!$E$9+1,1))-AVERAGE(OFFSET($H$3,0,0,'Données projet'!$E$9+1,1))</f>
        <v>205.82424356780339</v>
      </c>
      <c r="T8" s="62">
        <f t="shared" si="34"/>
        <v>412.6104879825707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48.065720212677988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190.9431310072066</v>
      </c>
      <c r="AN8" s="62">
        <f ca="1">AVERAGE(OFFSET($AM$3,0,0,'Données projet'!$E$10+1,1))-AVERAGE(OFFSET($H$3,0,0,'Données projet'!$E$10+1,1))</f>
        <v>205.82424356780339</v>
      </c>
      <c r="AO8" s="62">
        <f t="shared" si="36"/>
        <v>412.6104879825707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48.065720212677988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6.5</v>
      </c>
      <c r="BD8" s="13">
        <f>IF('Données projet'!$A$88&gt;35,BD7+BC8-BL7,IF(A8&lt;'Données projet'!$A$88,$BA$205^A8,IF(A8='Données projet'!$A$88,'Données projet'!$B$88,BD7+BC8-BL7)))</f>
        <v>2.4080884530367643</v>
      </c>
      <c r="BE8" s="14">
        <f>BD8*VLOOKUP('Données projet'!$B$11,Paramètres!$A$1:$I$89,3,0)*VLOOKUP('Données projet'!$B$11,Paramètres!$A$1:$I$89,5,0)</f>
        <v>1.1269853960212057</v>
      </c>
      <c r="BF8" s="14">
        <f t="shared" si="37"/>
        <v>0.51218524644792107</v>
      </c>
      <c r="BG8" s="22">
        <f t="shared" si="7"/>
        <v>2.8548888689670626</v>
      </c>
      <c r="BH8" s="62">
        <f t="shared" si="8"/>
        <v>185.2069740932308</v>
      </c>
      <c r="BI8" s="62">
        <f ca="1">AVERAGE(OFFSET($BH$3,0,0,'Données projet'!$E$11+1,1))-AVERAGE(OFFSET($H$3,0,0,'Données projet'!$E$11+1,1))</f>
        <v>353.50518727755082</v>
      </c>
      <c r="BJ8" s="62">
        <f t="shared" si="38"/>
        <v>263.22770185886998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48.065720212677988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48.065720212677988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48.065720212677988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48.065720212677988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48.065720212677988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48.065720212677988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48.065720212677988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3.15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11.549999999999999</v>
      </c>
      <c r="H9" s="70">
        <f t="shared" si="1"/>
        <v>180.4366666666667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48.446230929284802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197.08082152778849</v>
      </c>
      <c r="S9" s="62">
        <f ca="1">AVERAGE(OFFSET($R$3,0,0,'Données projet'!$E$9+1,1))-AVERAGE(OFFSET($H$3,0,0,'Données projet'!$E$9+1,1))</f>
        <v>205.82424356780339</v>
      </c>
      <c r="T9" s="62">
        <f t="shared" si="34"/>
        <v>412.6104879825707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48.446230929284802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197.08082152778849</v>
      </c>
      <c r="AN9" s="62">
        <f ca="1">AVERAGE(OFFSET($AM$3,0,0,'Données projet'!$E$10+1,1))-AVERAGE(OFFSET($H$3,0,0,'Données projet'!$E$10+1,1))</f>
        <v>205.82424356780339</v>
      </c>
      <c r="AO9" s="62">
        <f t="shared" si="36"/>
        <v>412.6104879825707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48.446230929284802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6.5</v>
      </c>
      <c r="BD9" s="13">
        <f>IF('Données projet'!$A$88&gt;35,BD8+BC9-BL8,IF(A9&lt;'Données projet'!$A$88,$BA$205^A9,IF(A9='Données projet'!$A$88,'Données projet'!$B$88,BD8+BC9-BL8)))</f>
        <v>2.8708263401097907</v>
      </c>
      <c r="BE9" s="14">
        <f>BD9*VLOOKUP('Données projet'!$B$11,Paramètres!$A$1:$I$89,3,0)*VLOOKUP('Données projet'!$B$11,Paramètres!$A$1:$I$89,5,0)</f>
        <v>1.3435467271713821</v>
      </c>
      <c r="BF9" s="14">
        <f t="shared" si="37"/>
        <v>0.59824105978724762</v>
      </c>
      <c r="BG9" s="22">
        <f t="shared" si="7"/>
        <v>3.3819470622862799</v>
      </c>
      <c r="BH9" s="62">
        <f t="shared" si="8"/>
        <v>188.35146046966389</v>
      </c>
      <c r="BI9" s="62">
        <f ca="1">AVERAGE(OFFSET($BH$3,0,0,'Données projet'!$E$11+1,1))-AVERAGE(OFFSET($H$3,0,0,'Données projet'!$E$11+1,1))</f>
        <v>353.50518727755082</v>
      </c>
      <c r="BJ9" s="62">
        <f t="shared" si="38"/>
        <v>263.22770185886998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48.446230929284802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48.446230929284802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48.446230929284802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48.446230929284802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48.446230929284802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48.446230929284802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48.446230929284802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3.15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11.549999999999999</v>
      </c>
      <c r="H10" s="70">
        <f t="shared" si="1"/>
        <v>180.4366666666667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48.820140635653004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204.64260014924605</v>
      </c>
      <c r="S10" s="62">
        <f ca="1">AVERAGE(OFFSET($R$3,0,0,'Données projet'!$E$9+1,1))-AVERAGE(OFFSET($H$3,0,0,'Données projet'!$E$9+1,1))</f>
        <v>205.82424356780339</v>
      </c>
      <c r="T10" s="62">
        <f t="shared" si="34"/>
        <v>412.6104879825707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48.820140635653004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204.64260014924605</v>
      </c>
      <c r="AN10" s="62">
        <f ca="1">AVERAGE(OFFSET($AM$3,0,0,'Données projet'!$E$10+1,1))-AVERAGE(OFFSET($H$3,0,0,'Données projet'!$E$10+1,1))</f>
        <v>205.82424356780339</v>
      </c>
      <c r="AO10" s="62">
        <f t="shared" si="36"/>
        <v>412.6104879825707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48.820140635653004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6.5</v>
      </c>
      <c r="BD10" s="13">
        <f>IF('Données projet'!$A$88&gt;35,BD9+BC10-BL9,IF(A10&lt;'Données projet'!$A$88,$BA$205^A10,IF(A10='Données projet'!$A$88,'Données projet'!$B$88,BD9+BC10-BL9)))</f>
        <v>3.4224838646084192</v>
      </c>
      <c r="BE10" s="14">
        <f>BD10*VLOOKUP('Données projet'!$B$11,Paramètres!$A$1:$I$89,3,0)*VLOOKUP('Données projet'!$B$11,Paramètres!$A$1:$I$89,5,0)</f>
        <v>1.6017224486367401</v>
      </c>
      <c r="BF10" s="14">
        <f t="shared" si="37"/>
        <v>0.69875571016034643</v>
      </c>
      <c r="BG10" s="22">
        <f t="shared" si="7"/>
        <v>4.0066661265715924</v>
      </c>
      <c r="BH10" s="62">
        <f t="shared" si="8"/>
        <v>191.56940401285482</v>
      </c>
      <c r="BI10" s="62">
        <f ca="1">AVERAGE(OFFSET($BH$3,0,0,'Données projet'!$E$11+1,1))-AVERAGE(OFFSET($H$3,0,0,'Données projet'!$E$11+1,1))</f>
        <v>353.50518727755082</v>
      </c>
      <c r="BJ10" s="62">
        <f t="shared" si="38"/>
        <v>263.22770185886998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48.820140635653004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48.820140635653004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48.820140635653004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48.820140635653004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48.820140635653004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48.820140635653004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48.820140635653004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3.15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11.549999999999999</v>
      </c>
      <c r="H11" s="70">
        <f t="shared" si="1"/>
        <v>180.4366666666667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49.187563844552585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214.22697164737988</v>
      </c>
      <c r="S11" s="62">
        <f ca="1">AVERAGE(OFFSET($R$3,0,0,'Données projet'!$E$9+1,1))-AVERAGE(OFFSET($H$3,0,0,'Données projet'!$E$9+1,1))</f>
        <v>205.82424356780339</v>
      </c>
      <c r="T11" s="62">
        <f t="shared" si="34"/>
        <v>412.6104879825707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49.187563844552585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214.22697164737988</v>
      </c>
      <c r="AN11" s="62">
        <f ca="1">AVERAGE(OFFSET($AM$3,0,0,'Données projet'!$E$10+1,1))-AVERAGE(OFFSET($H$3,0,0,'Données projet'!$E$10+1,1))</f>
        <v>205.82424356780339</v>
      </c>
      <c r="AO11" s="62">
        <f t="shared" si="36"/>
        <v>412.6104879825707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49.187563844552585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6.5</v>
      </c>
      <c r="BD11" s="13">
        <f>IF('Données projet'!$A$88&gt;35,BD10+BC11-BL10,IF(A11&lt;'Données projet'!$A$88,$BA$205^A11,IF(A11='Données projet'!$A$88,'Données projet'!$B$88,BD10+BC11-BL10)))</f>
        <v>4.080147809657138</v>
      </c>
      <c r="BE11" s="14">
        <f>BD11*VLOOKUP('Données projet'!$B$11,Paramètres!$A$1:$I$89,3,0)*VLOOKUP('Données projet'!$B$11,Paramètres!$A$1:$I$89,5,0)</f>
        <v>1.9095091749195405</v>
      </c>
      <c r="BF11" s="14">
        <f t="shared" si="37"/>
        <v>0.81615852755965934</v>
      </c>
      <c r="BG11" s="22">
        <f t="shared" si="7"/>
        <v>4.7472045818179396</v>
      </c>
      <c r="BH11" s="62">
        <f t="shared" si="8"/>
        <v>194.87938312295518</v>
      </c>
      <c r="BI11" s="62">
        <f ca="1">AVERAGE(OFFSET($BH$3,0,0,'Données projet'!$E$11+1,1))-AVERAGE(OFFSET($H$3,0,0,'Données projet'!$E$11+1,1))</f>
        <v>353.50518727755082</v>
      </c>
      <c r="BJ11" s="62">
        <f t="shared" si="38"/>
        <v>263.22770185886998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49.187563844552585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49.187563844552585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49.187563844552585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49.187563844552585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49.187563844552585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49.187563844552585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49.187563844552585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3.15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11.549999999999999</v>
      </c>
      <c r="H12" s="70">
        <f t="shared" si="1"/>
        <v>180.4366666666667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49.548613082212995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226.68027091351362</v>
      </c>
      <c r="S12" s="62">
        <f ca="1">AVERAGE(OFFSET($R$3,0,0,'Données projet'!$E$9+1,1))-AVERAGE(OFFSET($H$3,0,0,'Données projet'!$E$9+1,1))</f>
        <v>205.82424356780339</v>
      </c>
      <c r="T12" s="62">
        <f t="shared" si="34"/>
        <v>412.6104879825707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49.548613082212995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226.68027091351362</v>
      </c>
      <c r="AN12" s="62">
        <f ca="1">AVERAGE(OFFSET($AM$3,0,0,'Données projet'!$E$10+1,1))-AVERAGE(OFFSET($H$3,0,0,'Données projet'!$E$10+1,1))</f>
        <v>205.82424356780339</v>
      </c>
      <c r="AO12" s="62">
        <f t="shared" si="36"/>
        <v>412.6104879825707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49.548613082212995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6.5</v>
      </c>
      <c r="BD12" s="13">
        <f>IF('Données projet'!$A$88&gt;35,BD11+BC12-BL11,IF(A12&lt;'Données projet'!$A$88,$BA$205^A12,IF(A12='Données projet'!$A$88,'Données projet'!$B$88,BD11+BC12-BL11)))</f>
        <v>4.8641883518579174</v>
      </c>
      <c r="BE12" s="14">
        <f>BD12*VLOOKUP('Données projet'!$B$11,Paramètres!$A$1:$I$89,3,0)*VLOOKUP('Données projet'!$B$11,Paramètres!$A$1:$I$89,5,0)</f>
        <v>2.2764401486695052</v>
      </c>
      <c r="BF12" s="14">
        <f t="shared" si="37"/>
        <v>0.95328701064281096</v>
      </c>
      <c r="BG12" s="22">
        <f t="shared" si="7"/>
        <v>5.6251081358022832</v>
      </c>
      <c r="BH12" s="62">
        <f t="shared" si="8"/>
        <v>198.3033561039166</v>
      </c>
      <c r="BI12" s="62">
        <f ca="1">AVERAGE(OFFSET($BH$3,0,0,'Données projet'!$E$11+1,1))-AVERAGE(OFFSET($H$3,0,0,'Données projet'!$E$11+1,1))</f>
        <v>353.50518727755082</v>
      </c>
      <c r="BJ12" s="62">
        <f t="shared" si="38"/>
        <v>263.22770185886998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49.548613082212995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49.548613082212995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49.548613082212995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49.548613082212995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49.548613082212995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49.548613082212995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49.548613082212995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3.15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11.549999999999999</v>
      </c>
      <c r="H13" s="70">
        <f t="shared" si="1"/>
        <v>180.4366666666667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49.903398922785172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243.19968753116581</v>
      </c>
      <c r="S13" s="62">
        <f ca="1">AVERAGE(OFFSET($R$3,0,0,'Données projet'!$E$9+1,1))-AVERAGE(OFFSET($H$3,0,0,'Données projet'!$E$9+1,1))</f>
        <v>205.82424356780339</v>
      </c>
      <c r="T13" s="62">
        <f t="shared" si="34"/>
        <v>412.6104879825707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49.903398922785172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243.19968753116581</v>
      </c>
      <c r="AN13" s="62">
        <f ca="1">AVERAGE(OFFSET($AM$3,0,0,'Données projet'!$E$10+1,1))-AVERAGE(OFFSET($H$3,0,0,'Données projet'!$E$10+1,1))</f>
        <v>205.82424356780339</v>
      </c>
      <c r="AO13" s="62">
        <f t="shared" si="36"/>
        <v>412.6104879825707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49.903398922785172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6.5</v>
      </c>
      <c r="BD13" s="13">
        <f>IF('Données projet'!$A$88&gt;35,BD12+BC13-BL12,IF(A13&lt;'Données projet'!$A$88,$BA$205^A13,IF(A13='Données projet'!$A$88,'Données projet'!$B$88,BD12+BC13-BL12)))</f>
        <v>5.7988899976489963</v>
      </c>
      <c r="BE13" s="14">
        <f>BD13*VLOOKUP('Données projet'!$B$11,Paramètres!$A$1:$I$89,3,0)*VLOOKUP('Données projet'!$B$11,Paramètres!$A$1:$I$89,5,0)</f>
        <v>2.7138805188997304</v>
      </c>
      <c r="BF13" s="14">
        <f t="shared" si="37"/>
        <v>1.1134554059951043</v>
      </c>
      <c r="BG13" s="22">
        <f t="shared" si="7"/>
        <v>6.66594340252517</v>
      </c>
      <c r="BH13" s="62">
        <f t="shared" si="8"/>
        <v>201.86729500829301</v>
      </c>
      <c r="BI13" s="62">
        <f ca="1">AVERAGE(OFFSET($BH$3,0,0,'Données projet'!$E$11+1,1))-AVERAGE(OFFSET($H$3,0,0,'Données projet'!$E$11+1,1))</f>
        <v>353.50518727755082</v>
      </c>
      <c r="BJ13" s="62">
        <f t="shared" si="38"/>
        <v>263.22770185886998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49.903398922785172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49.903398922785172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49.903398922785172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49.903398922785172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49.903398922785172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49.903398922785172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49.903398922785172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3.15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11.549999999999999</v>
      </c>
      <c r="H14" s="70">
        <f t="shared" si="1"/>
        <v>180.4366666666667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50.25203002220573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265.47923988461531</v>
      </c>
      <c r="S14" s="62">
        <f ca="1">AVERAGE(OFFSET($R$3,0,0,'Données projet'!$E$9+1,1))-AVERAGE(OFFSET($H$3,0,0,'Données projet'!$E$9+1,1))</f>
        <v>205.82424356780339</v>
      </c>
      <c r="T14" s="62">
        <f t="shared" si="34"/>
        <v>412.6104879825707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50.25203002220573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265.47923988461531</v>
      </c>
      <c r="AN14" s="62">
        <f ca="1">AVERAGE(OFFSET($AM$3,0,0,'Données projet'!$E$10+1,1))-AVERAGE(OFFSET($H$3,0,0,'Données projet'!$E$10+1,1))</f>
        <v>205.82424356780339</v>
      </c>
      <c r="AO14" s="62">
        <f t="shared" si="36"/>
        <v>412.6104879825707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50.25203002220573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6.5</v>
      </c>
      <c r="BD14" s="13">
        <f>IF('Données projet'!$A$88&gt;35,BD13+BC14-BL13,IF(A14&lt;'Données projet'!$A$88,$BA$205^A14,IF(A14='Données projet'!$A$88,'Données projet'!$B$88,BD13+BC14-BL13)))</f>
        <v>6.9132037602921814</v>
      </c>
      <c r="BE14" s="14">
        <f>BD14*VLOOKUP('Données projet'!$B$11,Paramètres!$A$1:$I$89,3,0)*VLOOKUP('Données projet'!$B$11,Paramètres!$A$1:$I$89,5,0)</f>
        <v>3.2353793598167409</v>
      </c>
      <c r="BF14" s="14">
        <f t="shared" si="37"/>
        <v>1.3005348098719234</v>
      </c>
      <c r="BG14" s="22">
        <f t="shared" si="7"/>
        <v>7.9000505122077564</v>
      </c>
      <c r="BH14" s="62">
        <f t="shared" si="8"/>
        <v>205.60193837140656</v>
      </c>
      <c r="BI14" s="62">
        <f ca="1">AVERAGE(OFFSET($BH$3,0,0,'Données projet'!$E$11+1,1))-AVERAGE(OFFSET($H$3,0,0,'Données projet'!$E$11+1,1))</f>
        <v>353.50518727755082</v>
      </c>
      <c r="BJ14" s="62">
        <f t="shared" si="38"/>
        <v>263.22770185886998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50.25203002220573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50.25203002220573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50.25203002220573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50.25203002220573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50.25203002220573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50.25203002220573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50.25203002220573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3.15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11.549999999999999</v>
      </c>
      <c r="H15" s="70">
        <f t="shared" si="1"/>
        <v>180.4366666666667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50.594613151473723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295.91665032760062</v>
      </c>
      <c r="S15" s="62">
        <f ca="1">AVERAGE(OFFSET($R$3,0,0,'Données projet'!$E$9+1,1))-AVERAGE(OFFSET($H$3,0,0,'Données projet'!$E$9+1,1))</f>
        <v>205.82424356780339</v>
      </c>
      <c r="T15" s="62">
        <f t="shared" si="34"/>
        <v>412.6104879825707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50.594613151473723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295.91665032760062</v>
      </c>
      <c r="AN15" s="62">
        <f ca="1">AVERAGE(OFFSET($AM$3,0,0,'Données projet'!$E$10+1,1))-AVERAGE(OFFSET($H$3,0,0,'Données projet'!$E$10+1,1))</f>
        <v>205.82424356780339</v>
      </c>
      <c r="AO15" s="62">
        <f t="shared" si="36"/>
        <v>412.6104879825707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50.594613151473723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6.5</v>
      </c>
      <c r="BD15" s="13">
        <f>IF('Données projet'!$A$88&gt;35,BD14+BC15-BL14,IF(A15&lt;'Données projet'!$A$88,$BA$205^A15,IF(A15='Données projet'!$A$88,'Données projet'!$B$88,BD14+BC15-BL14)))</f>
        <v>8.2416438750681742</v>
      </c>
      <c r="BE15" s="14">
        <f>BD15*VLOOKUP('Données projet'!$B$11,Paramètres!$A$1:$I$89,3,0)*VLOOKUP('Données projet'!$B$11,Paramètres!$A$1:$I$89,5,0)</f>
        <v>3.8570893335319059</v>
      </c>
      <c r="BF15" s="14">
        <f t="shared" si="37"/>
        <v>1.5190467283932132</v>
      </c>
      <c r="BG15" s="22">
        <f t="shared" si="7"/>
        <v>9.3634369745195816</v>
      </c>
      <c r="BH15" s="62">
        <f t="shared" si="8"/>
        <v>209.54368519658988</v>
      </c>
      <c r="BI15" s="62">
        <f ca="1">AVERAGE(OFFSET($BH$3,0,0,'Données projet'!$E$11+1,1))-AVERAGE(OFFSET($H$3,0,0,'Données projet'!$E$11+1,1))</f>
        <v>353.50518727755082</v>
      </c>
      <c r="BJ15" s="62">
        <f t="shared" si="38"/>
        <v>263.22770185886998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50.594613151473723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50.594613151473723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50.594613151473723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50.594613151473723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50.594613151473723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50.594613151473723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50.594613151473723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3.15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11.549999999999999</v>
      </c>
      <c r="H16" s="70">
        <f t="shared" si="1"/>
        <v>180.4366666666667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50.931253229350048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337.90659359469907</v>
      </c>
      <c r="S16" s="62">
        <f ca="1">AVERAGE(OFFSET($R$3,0,0,'Données projet'!$E$9+1,1))-AVERAGE(OFFSET($H$3,0,0,'Données projet'!$E$9+1,1))</f>
        <v>205.82424356780339</v>
      </c>
      <c r="T16" s="62">
        <f t="shared" si="34"/>
        <v>412.6104879825707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50.931253229350048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337.90659359469907</v>
      </c>
      <c r="AN16" s="62">
        <f ca="1">AVERAGE(OFFSET($AM$3,0,0,'Données projet'!$E$10+1,1))-AVERAGE(OFFSET($H$3,0,0,'Données projet'!$E$10+1,1))</f>
        <v>205.82424356780339</v>
      </c>
      <c r="AO16" s="62">
        <f t="shared" si="36"/>
        <v>412.6104879825707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50.931253229350048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6.5</v>
      </c>
      <c r="BD16" s="13">
        <f>IF('Données projet'!$A$88&gt;35,BD15+BC16-BL15,IF(A16&lt;'Données projet'!$A$88,$BA$205^A16,IF(A16='Données projet'!$A$88,'Données projet'!$B$88,BD15+BC16-BL15)))</f>
        <v>9.8253568271186005</v>
      </c>
      <c r="BE16" s="14">
        <f>BD16*VLOOKUP('Données projet'!$B$11,Paramètres!$A$1:$I$89,3,0)*VLOOKUP('Données projet'!$B$11,Paramètres!$A$1:$I$89,5,0)</f>
        <v>4.5982669950915049</v>
      </c>
      <c r="BF16" s="14">
        <f t="shared" si="37"/>
        <v>1.7742723574383734</v>
      </c>
      <c r="BG16" s="22">
        <f t="shared" si="7"/>
        <v>11.098839372322871</v>
      </c>
      <c r="BH16" s="62">
        <f t="shared" si="8"/>
        <v>213.73565676882862</v>
      </c>
      <c r="BI16" s="62">
        <f ca="1">AVERAGE(OFFSET($BH$3,0,0,'Données projet'!$E$11+1,1))-AVERAGE(OFFSET($H$3,0,0,'Données projet'!$E$11+1,1))</f>
        <v>353.50518727755082</v>
      </c>
      <c r="BJ16" s="62">
        <f t="shared" si="38"/>
        <v>263.22770185886998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50.931253229350048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50.931253229350048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50.931253229350048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50.931253229350048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50.931253229350048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50.931253229350048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50.931253229350048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3.15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11.549999999999999</v>
      </c>
      <c r="H17" s="70">
        <f t="shared" si="1"/>
        <v>180.4366666666667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51.26205335448968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328.06422739445719</v>
      </c>
      <c r="S17" s="62">
        <f ca="1">AVERAGE(OFFSET($R$3,0,0,'Données projet'!$E$9+1,1))-AVERAGE(OFFSET($H$3,0,0,'Données projet'!$E$9+1,1))</f>
        <v>205.82424356780339</v>
      </c>
      <c r="T17" s="62">
        <f t="shared" si="34"/>
        <v>412.6104879825707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51.26205335448968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328.06422739445719</v>
      </c>
      <c r="AN17" s="62">
        <f ca="1">AVERAGE(OFFSET($AM$3,0,0,'Données projet'!$E$10+1,1))-AVERAGE(OFFSET($H$3,0,0,'Données projet'!$E$10+1,1))</f>
        <v>205.82424356780339</v>
      </c>
      <c r="AO17" s="62">
        <f t="shared" si="36"/>
        <v>412.6104879825707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51.26205335448968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6.5</v>
      </c>
      <c r="BD17" s="13">
        <f>IF('Données projet'!$A$88&gt;35,BD16+BC17-BL16,IF(A17&lt;'Données projet'!$A$88,$BA$205^A17,IF(A17='Données projet'!$A$88,'Données projet'!$B$88,BD16+BC17-BL16)))</f>
        <v>11.71339580350498</v>
      </c>
      <c r="BE17" s="14">
        <f>BD17*VLOOKUP('Données projet'!$B$11,Paramètres!$A$1:$I$89,3,0)*VLOOKUP('Données projet'!$B$11,Paramètres!$A$1:$I$89,5,0)</f>
        <v>5.4818692360403301</v>
      </c>
      <c r="BF17" s="14">
        <f t="shared" si="37"/>
        <v>2.0723802234180093</v>
      </c>
      <c r="BG17" s="22">
        <f t="shared" si="7"/>
        <v>13.156984475223274</v>
      </c>
      <c r="BH17" s="62">
        <f t="shared" si="8"/>
        <v>218.22895788612988</v>
      </c>
      <c r="BI17" s="62">
        <f ca="1">AVERAGE(OFFSET($BH$3,0,0,'Données projet'!$E$11+1,1))-AVERAGE(OFFSET($H$3,0,0,'Données projet'!$E$11+1,1))</f>
        <v>353.50518727755082</v>
      </c>
      <c r="BJ17" s="62">
        <f t="shared" si="38"/>
        <v>263.22770185886998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51.26205335448968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51.26205335448968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51.26205335448968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51.26205335448968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51.26205335448968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51.26205335448968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51.26205335448968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3.15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11.549999999999999</v>
      </c>
      <c r="H18" s="70">
        <f t="shared" si="1"/>
        <v>180.4366666666667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51.587114837016422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354.74615386042126</v>
      </c>
      <c r="S18" s="62">
        <f ca="1">AVERAGE(OFFSET($R$3,0,0,'Données projet'!$E$9+1,1))-AVERAGE(OFFSET($H$3,0,0,'Données projet'!$E$9+1,1))</f>
        <v>205.82424356780339</v>
      </c>
      <c r="T18" s="62">
        <f t="shared" si="34"/>
        <v>412.6104879825707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51.587114837016422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354.74615386042126</v>
      </c>
      <c r="AN18" s="62">
        <f ca="1">AVERAGE(OFFSET($AM$3,0,0,'Données projet'!$E$10+1,1))-AVERAGE(OFFSET($H$3,0,0,'Données projet'!$E$10+1,1))</f>
        <v>205.82424356780339</v>
      </c>
      <c r="AO18" s="62">
        <f t="shared" si="36"/>
        <v>412.6104879825707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51.587114837016422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6.5</v>
      </c>
      <c r="BD18" s="13">
        <f>IF('Données projet'!$A$88&gt;35,BD17+BC18-BL17,IF(A18&lt;'Données projet'!$A$88,$BA$205^A18,IF(A18='Données projet'!$A$88,'Données projet'!$B$88,BD17+BC18-BL17)))</f>
        <v>13.964240043768939</v>
      </c>
      <c r="BE18" s="14">
        <f>BD18*VLOOKUP('Données projet'!$B$11,Paramètres!$A$1:$I$89,3,0)*VLOOKUP('Données projet'!$B$11,Paramètres!$A$1:$I$89,5,0)</f>
        <v>6.5352643404838631</v>
      </c>
      <c r="BF18" s="14">
        <f t="shared" si="37"/>
        <v>2.4205752698614362</v>
      </c>
      <c r="BG18" s="22">
        <f t="shared" si="7"/>
        <v>15.598087321351393</v>
      </c>
      <c r="BH18" s="62">
        <f t="shared" si="8"/>
        <v>223.08417505707826</v>
      </c>
      <c r="BI18" s="62">
        <f ca="1">AVERAGE(OFFSET($BH$3,0,0,'Données projet'!$E$11+1,1))-AVERAGE(OFFSET($H$3,0,0,'Données projet'!$E$11+1,1))</f>
        <v>353.50518727755082</v>
      </c>
      <c r="BJ18" s="62">
        <f t="shared" si="38"/>
        <v>263.22770185886998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51.587114837016422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51.587114837016422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51.587114837016422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51.587114837016422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51.587114837016422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51.587114837016422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51.587114837016422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3.15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11.549999999999999</v>
      </c>
      <c r="H19" s="70">
        <f t="shared" si="1"/>
        <v>180.4366666666667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51.906537229549926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381.31168149435189</v>
      </c>
      <c r="S19" s="62">
        <f ca="1">AVERAGE(OFFSET($R$3,0,0,'Données projet'!$E$9+1,1))-AVERAGE(OFFSET($H$3,0,0,'Données projet'!$E$9+1,1))</f>
        <v>205.82424356780339</v>
      </c>
      <c r="T19" s="62">
        <f t="shared" si="34"/>
        <v>412.6104879825707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51.906537229549926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381.31168149435189</v>
      </c>
      <c r="AN19" s="62">
        <f ca="1">AVERAGE(OFFSET($AM$3,0,0,'Données projet'!$E$10+1,1))-AVERAGE(OFFSET($H$3,0,0,'Données projet'!$E$10+1,1))</f>
        <v>205.82424356780339</v>
      </c>
      <c r="AO19" s="62">
        <f t="shared" si="36"/>
        <v>412.6104879825707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51.906537229549926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6.5</v>
      </c>
      <c r="BD19" s="13">
        <f>IF('Données projet'!$A$88&gt;35,BD18+BC19-BL18,IF(A19&lt;'Données projet'!$A$88,$BA$205^A19,IF(A19='Données projet'!$A$88,'Données projet'!$B$88,BD18+BC19-BL18)))</f>
        <v>16.647606148649942</v>
      </c>
      <c r="BE19" s="14">
        <f>BD19*VLOOKUP('Données projet'!$B$11,Paramètres!$A$1:$I$89,3,0)*VLOOKUP('Données projet'!$B$11,Paramètres!$A$1:$I$89,5,0)</f>
        <v>7.791079677568173</v>
      </c>
      <c r="BF19" s="14">
        <f t="shared" si="37"/>
        <v>2.8272729930809319</v>
      </c>
      <c r="BG19" s="22">
        <f t="shared" si="7"/>
        <v>18.493630901380524</v>
      </c>
      <c r="BH19" s="62">
        <f t="shared" si="8"/>
        <v>228.37315629861914</v>
      </c>
      <c r="BI19" s="62">
        <f ca="1">AVERAGE(OFFSET($BH$3,0,0,'Données projet'!$E$11+1,1))-AVERAGE(OFFSET($H$3,0,0,'Données projet'!$E$11+1,1))</f>
        <v>353.50518727755082</v>
      </c>
      <c r="BJ19" s="62">
        <f t="shared" si="38"/>
        <v>263.22770185886998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51.906537229549926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51.906537229549926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51.906537229549926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51.906537229549926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51.906537229549926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51.906537229549926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51.906537229549926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3.15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11.549999999999999</v>
      </c>
      <c r="H20" s="70">
        <f t="shared" si="1"/>
        <v>180.4366666666667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52.22041835769447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407.77658841017296</v>
      </c>
      <c r="S20" s="62">
        <f ca="1">AVERAGE(OFFSET($R$3,0,0,'Données projet'!$E$9+1,1))-AVERAGE(OFFSET($H$3,0,0,'Données projet'!$E$9+1,1))</f>
        <v>205.82424356780339</v>
      </c>
      <c r="T20" s="62">
        <f t="shared" si="34"/>
        <v>412.6104879825707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52.22041835769447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407.77658841017296</v>
      </c>
      <c r="AN20" s="62">
        <f ca="1">AVERAGE(OFFSET($AM$3,0,0,'Données projet'!$E$10+1,1))-AVERAGE(OFFSET($H$3,0,0,'Données projet'!$E$10+1,1))</f>
        <v>205.82424356780339</v>
      </c>
      <c r="AO20" s="62">
        <f t="shared" si="36"/>
        <v>412.6104879825707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52.22041835769447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6.5</v>
      </c>
      <c r="BD20" s="13">
        <f>IF('Données projet'!$A$88&gt;35,BD19+BC20-BL19,IF(A20&lt;'Données projet'!$A$88,$BA$205^A20,IF(A20='Données projet'!$A$88,'Données projet'!$B$88,BD19+BC20-BL19)))</f>
        <v>19.846607449592845</v>
      </c>
      <c r="BE20" s="14">
        <f>BD20*VLOOKUP('Données projet'!$B$11,Paramètres!$A$1:$I$89,3,0)*VLOOKUP('Données projet'!$B$11,Paramètres!$A$1:$I$89,5,0)</f>
        <v>9.2882122864094523</v>
      </c>
      <c r="BF20" s="14">
        <f t="shared" si="37"/>
        <v>3.3023028355827138</v>
      </c>
      <c r="BG20" s="22">
        <f t="shared" si="7"/>
        <v>21.928480504136356</v>
      </c>
      <c r="BH20" s="62">
        <f t="shared" si="8"/>
        <v>234.18112559346051</v>
      </c>
      <c r="BI20" s="62">
        <f ca="1">AVERAGE(OFFSET($BH$3,0,0,'Données projet'!$E$11+1,1))-AVERAGE(OFFSET($H$3,0,0,'Données projet'!$E$11+1,1))</f>
        <v>353.50518727755082</v>
      </c>
      <c r="BJ20" s="62">
        <f t="shared" si="38"/>
        <v>263.22770185886998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52.22041835769447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52.22041835769447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52.22041835769447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52.22041835769447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52.22041835769447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52.22041835769447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52.22041835769447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3.15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11.549999999999999</v>
      </c>
      <c r="H21" s="70">
        <f t="shared" si="1"/>
        <v>180.4366666666667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52.528854349998781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434.15252125316385</v>
      </c>
      <c r="S21" s="62">
        <f ca="1">AVERAGE(OFFSET($R$3,0,0,'Données projet'!$E$9+1,1))-AVERAGE(OFFSET($H$3,0,0,'Données projet'!$E$9+1,1))</f>
        <v>205.82424356780339</v>
      </c>
      <c r="T21" s="62">
        <f t="shared" si="34"/>
        <v>412.6104879825707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52.528854349998781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434.15252125316385</v>
      </c>
      <c r="AN21" s="62">
        <f ca="1">AVERAGE(OFFSET($AM$3,0,0,'Données projet'!$E$10+1,1))-AVERAGE(OFFSET($H$3,0,0,'Données projet'!$E$10+1,1))</f>
        <v>205.82424356780339</v>
      </c>
      <c r="AO21" s="62">
        <f t="shared" si="36"/>
        <v>412.6104879825707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52.528854349998781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6.5</v>
      </c>
      <c r="BD21" s="13">
        <f>IF('Données projet'!$A$88&gt;35,BD20+BC21-BL20,IF(A21&lt;'Données projet'!$A$88,$BA$205^A21,IF(A21='Données projet'!$A$88,'Données projet'!$B$88,BD20+BC21-BL20)))</f>
        <v>23.660328322350242</v>
      </c>
      <c r="BE21" s="14">
        <f>BD21*VLOOKUP('Données projet'!$B$11,Paramètres!$A$1:$I$89,3,0)*VLOOKUP('Données projet'!$B$11,Paramètres!$A$1:$I$89,5,0)</f>
        <v>11.073033654859913</v>
      </c>
      <c r="BF21" s="14">
        <f t="shared" si="37"/>
        <v>3.8571457530226052</v>
      </c>
      <c r="BG21" s="22">
        <f t="shared" si="7"/>
        <v>26.003395802062048</v>
      </c>
      <c r="BH21" s="62">
        <f t="shared" si="8"/>
        <v>240.60919508539092</v>
      </c>
      <c r="BI21" s="62">
        <f ca="1">AVERAGE(OFFSET($BH$3,0,0,'Données projet'!$E$11+1,1))-AVERAGE(OFFSET($H$3,0,0,'Données projet'!$E$11+1,1))</f>
        <v>353.50518727755082</v>
      </c>
      <c r="BJ21" s="62">
        <f t="shared" si="38"/>
        <v>263.22770185886998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52.528854349998781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52.528854349998781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52.528854349998781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52.528854349998781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52.528854349998781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52.528854349998781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52.528854349998781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3.15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11.549999999999999</v>
      </c>
      <c r="H22" s="70">
        <f t="shared" si="1"/>
        <v>180.4366666666667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52.831939667396185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407.80604325361497</v>
      </c>
      <c r="S22" s="62">
        <f ca="1">AVERAGE(OFFSET($R$3,0,0,'Données projet'!$E$9+1,1))-AVERAGE(OFFSET($H$3,0,0,'Données projet'!$E$9+1,1))</f>
        <v>205.82424356780339</v>
      </c>
      <c r="T22" s="62">
        <f t="shared" si="34"/>
        <v>412.6104879825707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52.831939667396185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407.80604325361497</v>
      </c>
      <c r="AN22" s="62">
        <f ca="1">AVERAGE(OFFSET($AM$3,0,0,'Données projet'!$E$10+1,1))-AVERAGE(OFFSET($H$3,0,0,'Données projet'!$E$10+1,1))</f>
        <v>205.82424356780339</v>
      </c>
      <c r="AO22" s="62">
        <f t="shared" si="36"/>
        <v>412.6104879825707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52.831939667396185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6.5</v>
      </c>
      <c r="BD22" s="13">
        <f>IF('Données projet'!$A$88&gt;35,BD21+BC22-BL21,IF(A22&lt;'Données projet'!$A$88,$BA$205^A22,IF(A22='Données projet'!$A$88,'Données projet'!$B$88,BD21+BC22-BL21)))</f>
        <v>28.206893180269638</v>
      </c>
      <c r="BE22" s="14">
        <f>BD22*VLOOKUP('Données projet'!$B$11,Paramètres!$A$1:$I$89,3,0)*VLOOKUP('Données projet'!$B$11,Paramètres!$A$1:$I$89,5,0)</f>
        <v>13.200826008366192</v>
      </c>
      <c r="BF22" s="14">
        <f t="shared" si="37"/>
        <v>4.5052116964418483</v>
      </c>
      <c r="BG22" s="22">
        <f t="shared" si="7"/>
        <v>30.838015669207337</v>
      </c>
      <c r="BH22" s="62">
        <f t="shared" si="8"/>
        <v>247.77735000521557</v>
      </c>
      <c r="BI22" s="62">
        <f ca="1">AVERAGE(OFFSET($BH$3,0,0,'Données projet'!$E$11+1,1))-AVERAGE(OFFSET($H$3,0,0,'Données projet'!$E$11+1,1))</f>
        <v>353.50518727755082</v>
      </c>
      <c r="BJ22" s="62">
        <f t="shared" si="38"/>
        <v>263.22770185886998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52.831939667396185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52.831939667396185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52.831939667396185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52.831939667396185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52.831939667396185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52.831939667396185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52.831939667396185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3.15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11.549999999999999</v>
      </c>
      <c r="H23" s="70">
        <f t="shared" si="1"/>
        <v>180.4366666666667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53.129767132133999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433.12324394534653</v>
      </c>
      <c r="S23" s="62">
        <f ca="1">AVERAGE(OFFSET($R$3,0,0,'Données projet'!$E$9+1,1))-AVERAGE(OFFSET($H$3,0,0,'Données projet'!$E$9+1,1))</f>
        <v>205.82424356780339</v>
      </c>
      <c r="T23" s="62">
        <f t="shared" si="34"/>
        <v>412.6104879825707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53.129767132133999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433.12324394534653</v>
      </c>
      <c r="AN23" s="62">
        <f ca="1">AVERAGE(OFFSET($AM$3,0,0,'Données projet'!$E$10+1,1))-AVERAGE(OFFSET($H$3,0,0,'Données projet'!$E$10+1,1))</f>
        <v>205.82424356780339</v>
      </c>
      <c r="AO23" s="62">
        <f t="shared" si="36"/>
        <v>412.6104879825707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53.129767132133999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6.5</v>
      </c>
      <c r="BD23" s="13">
        <f>IF('Données projet'!$A$88&gt;35,BD22+BC23-BL22,IF(A23&lt;'Données projet'!$A$88,$BA$205^A23,IF(A23='Données projet'!$A$88,'Données projet'!$B$88,BD22+BC23-BL22)))</f>
        <v>33.627125204833582</v>
      </c>
      <c r="BE23" s="14">
        <f>BD23*VLOOKUP('Données projet'!$B$11,Paramètres!$A$1:$I$89,3,0)*VLOOKUP('Données projet'!$B$11,Paramètres!$A$1:$I$89,5,0)</f>
        <v>15.737494595862117</v>
      </c>
      <c r="BF23" s="14">
        <f t="shared" si="37"/>
        <v>5.2621637162274721</v>
      </c>
      <c r="BG23" s="22">
        <f t="shared" si="7"/>
        <v>36.574404893556029</v>
      </c>
      <c r="BH23" s="62">
        <f t="shared" si="8"/>
        <v>255.82799548915844</v>
      </c>
      <c r="BI23" s="62">
        <f ca="1">AVERAGE(OFFSET($BH$3,0,0,'Données projet'!$E$11+1,1))-AVERAGE(OFFSET($H$3,0,0,'Données projet'!$E$11+1,1))</f>
        <v>353.50518727755082</v>
      </c>
      <c r="BJ23" s="62">
        <f t="shared" si="38"/>
        <v>263.22770185886998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53.129767132133999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53.129767132133999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53.129767132133999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53.129767132133999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53.129767132133999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53.129767132133999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53.129767132133999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3.15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11.549999999999999</v>
      </c>
      <c r="H24" s="70">
        <f t="shared" si="1"/>
        <v>180.4366666666667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53.422427956201076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458.36451054767656</v>
      </c>
      <c r="S24" s="62">
        <f ca="1">AVERAGE(OFFSET($R$3,0,0,'Données projet'!$E$9+1,1))-AVERAGE(OFFSET($H$3,0,0,'Données projet'!$E$9+1,1))</f>
        <v>205.82424356780339</v>
      </c>
      <c r="T24" s="62">
        <f t="shared" si="34"/>
        <v>412.6104879825707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53.422427956201076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458.36451054767656</v>
      </c>
      <c r="AN24" s="62">
        <f ca="1">AVERAGE(OFFSET($AM$3,0,0,'Données projet'!$E$10+1,1))-AVERAGE(OFFSET($H$3,0,0,'Données projet'!$E$10+1,1))</f>
        <v>205.82424356780339</v>
      </c>
      <c r="AO24" s="62">
        <f t="shared" si="36"/>
        <v>412.6104879825707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53.422427956201076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</v>
      </c>
      <c r="BD24" s="13">
        <f>IF('Données projet'!$A$88&gt;35,BD23+BC24-BL23,IF(A24&lt;'Données projet'!$A$88,$BA$205^A24,IF(A24='Données projet'!$A$88,'Données projet'!$B$88,BD23+BC24-BL23)))</f>
        <v>40.088908137267765</v>
      </c>
      <c r="BE24" s="14">
        <f>BD24*VLOOKUP('Données projet'!$B$11,Paramètres!$A$1:$I$89,3,0)*VLOOKUP('Données projet'!$B$11,Paramètres!$A$1:$I$89,5,0)</f>
        <v>18.761609008241315</v>
      </c>
      <c r="BF24" s="14">
        <f t="shared" si="37"/>
        <v>6.1462965210381464</v>
      </c>
      <c r="BG24" s="22">
        <f t="shared" si="7"/>
        <v>43.381268796828387</v>
      </c>
      <c r="BH24" s="62">
        <f t="shared" si="8"/>
        <v>264.930171302899</v>
      </c>
      <c r="BI24" s="62">
        <f ca="1">AVERAGE(OFFSET($BH$3,0,0,'Données projet'!$E$11+1,1))-AVERAGE(OFFSET($H$3,0,0,'Données projet'!$E$11+1,1))</f>
        <v>353.50518727755082</v>
      </c>
      <c r="BJ24" s="62">
        <f t="shared" si="38"/>
        <v>263.22770185886998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53.422427956201076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53.422427956201076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53.422427956201076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53.422427956201076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53.422427956201076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53.422427956201076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53.422427956201076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3.15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11.549999999999999</v>
      </c>
      <c r="H25" s="70">
        <f t="shared" si="1"/>
        <v>180.4366666666667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53.710011769262167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483.53646982567318</v>
      </c>
      <c r="S25" s="62">
        <f ca="1">AVERAGE(OFFSET($R$3,0,0,'Données projet'!$E$9+1,1))-AVERAGE(OFFSET($H$3,0,0,'Données projet'!$E$9+1,1))</f>
        <v>205.82424356780339</v>
      </c>
      <c r="T25" s="62">
        <f t="shared" si="34"/>
        <v>412.6104879825707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53.710011769262167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483.53646982567318</v>
      </c>
      <c r="AN25" s="62">
        <f ca="1">AVERAGE(OFFSET($AM$3,0,0,'Données projet'!$E$10+1,1))-AVERAGE(OFFSET($H$3,0,0,'Données projet'!$E$10+1,1))</f>
        <v>205.82424356780339</v>
      </c>
      <c r="AO25" s="62">
        <f t="shared" si="36"/>
        <v>412.6104879825707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53.710011769262167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</v>
      </c>
      <c r="BD25" s="13">
        <f>IF('Données projet'!$A$88&gt;35,BD24+BC25-BL24,IF(A25&lt;'Données projet'!$A$88,$BA$205^A25,IF(A25='Données projet'!$A$88,'Données projet'!$B$88,BD24+BC25-BL24)))</f>
        <v>47.792386231317963</v>
      </c>
      <c r="BE25" s="14">
        <f>BD25*VLOOKUP('Données projet'!$B$11,Paramètres!$A$1:$I$89,3,0)*VLOOKUP('Données projet'!$B$11,Paramètres!$A$1:$I$89,5,0)</f>
        <v>22.366836756256806</v>
      </c>
      <c r="BF25" s="14">
        <f t="shared" si="37"/>
        <v>7.178978641053865</v>
      </c>
      <c r="BG25" s="22">
        <f t="shared" si="7"/>
        <v>51.458961816982743</v>
      </c>
      <c r="BH25" s="62">
        <f t="shared" si="8"/>
        <v>275.2845605264996</v>
      </c>
      <c r="BI25" s="62">
        <f ca="1">AVERAGE(OFFSET($BH$3,0,0,'Données projet'!$E$11+1,1))-AVERAGE(OFFSET($H$3,0,0,'Données projet'!$E$11+1,1))</f>
        <v>353.50518727755082</v>
      </c>
      <c r="BJ25" s="62">
        <f t="shared" si="38"/>
        <v>263.22770185886998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53.710011769262167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53.710011769262167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53.710011769262167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53.710011769262167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53.710011769262167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53.710011769262167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53.710011769262167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3.15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11.549999999999999</v>
      </c>
      <c r="H26" s="70">
        <f t="shared" si="1"/>
        <v>180.4366666666667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53.992606646107745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508.64454068178748</v>
      </c>
      <c r="S26" s="62">
        <f ca="1">AVERAGE(OFFSET($R$3,0,0,'Données projet'!$E$9+1,1))-AVERAGE(OFFSET($H$3,0,0,'Données projet'!$E$9+1,1))</f>
        <v>205.82424356780339</v>
      </c>
      <c r="T26" s="62">
        <f t="shared" si="34"/>
        <v>412.6104879825707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53.992606646107745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508.64454068178748</v>
      </c>
      <c r="AN26" s="62">
        <f ca="1">AVERAGE(OFFSET($AM$3,0,0,'Données projet'!$E$10+1,1))-AVERAGE(OFFSET($H$3,0,0,'Données projet'!$E$10+1,1))</f>
        <v>205.82424356780339</v>
      </c>
      <c r="AO26" s="62">
        <f t="shared" si="36"/>
        <v>412.6104879825707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53.992606646107745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</v>
      </c>
      <c r="BD26" s="13">
        <f>IF('Données projet'!$A$88&gt;35,BD25+BC26-BL25,IF(A26&lt;'Données projet'!$A$88,$BA$205^A26,IF(A26='Données projet'!$A$88,'Données projet'!$B$88,BD25+BC26-BL25)))</f>
        <v>56.976163428110333</v>
      </c>
      <c r="BE26" s="14">
        <f>BD26*VLOOKUP('Données projet'!$B$11,Paramètres!$A$1:$I$89,3,0)*VLOOKUP('Données projet'!$B$11,Paramètres!$A$1:$I$89,5,0)</f>
        <v>26.664844484355637</v>
      </c>
      <c r="BF26" s="14">
        <f t="shared" si="37"/>
        <v>8.3851688821551527</v>
      </c>
      <c r="BG26" s="22">
        <f t="shared" si="7"/>
        <v>61.045439946672957</v>
      </c>
      <c r="BH26" s="62">
        <f t="shared" si="8"/>
        <v>287.12944209351247</v>
      </c>
      <c r="BI26" s="62">
        <f ca="1">AVERAGE(OFFSET($BH$3,0,0,'Données projet'!$E$11+1,1))-AVERAGE(OFFSET($H$3,0,0,'Données projet'!$E$11+1,1))</f>
        <v>353.50518727755082</v>
      </c>
      <c r="BJ26" s="62">
        <f t="shared" si="38"/>
        <v>263.22770185886998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53.992606646107745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53.992606646107745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53.992606646107745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53.992606646107745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53.992606646107745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53.992606646107745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53.992606646107745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3.15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11.549999999999999</v>
      </c>
      <c r="H27" s="70">
        <f t="shared" si="1"/>
        <v>180.4366666666667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54.270299133627539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463.52118687286884</v>
      </c>
      <c r="S27" s="62">
        <f ca="1">AVERAGE(OFFSET($R$3,0,0,'Données projet'!$E$9+1,1))-AVERAGE(OFFSET($H$3,0,0,'Données projet'!$E$9+1,1))</f>
        <v>205.82424356780339</v>
      </c>
      <c r="T27" s="62">
        <f t="shared" si="34"/>
        <v>412.6104879825707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54.270299133627539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15.142857142857142</v>
      </c>
      <c r="AI27" s="14">
        <f>IF('Données projet'!$A$62&gt;35,AI26+AH27-AQ26,IF(A27&lt;'Données projet'!$A$62,$AF$205^A27,IF(A27='Données projet'!$A$62,'Données projet'!$B$62,AI26+AH27-AQ26)))</f>
        <v>178.14285714285717</v>
      </c>
      <c r="AJ27" s="14">
        <f>AI27*VLOOKUP('Données projet'!$B$10,Paramètres!$A$1:$I$89,3,0)*VLOOKUP('Données projet'!$B$10,Paramètres!$A$1:$I$89,5,0)</f>
        <v>106.5294285714286</v>
      </c>
      <c r="AK27" s="14">
        <f t="shared" si="35"/>
        <v>28.511771457031461</v>
      </c>
      <c r="AL27" s="22">
        <f t="shared" si="4"/>
        <v>235.19675671623455</v>
      </c>
      <c r="AM27" s="62">
        <f t="shared" si="5"/>
        <v>463.52118687286884</v>
      </c>
      <c r="AN27" s="62">
        <f ca="1">AVERAGE(OFFSET($AM$3,0,0,'Données projet'!$E$10+1,1))-AVERAGE(OFFSET($H$3,0,0,'Données projet'!$E$10+1,1))</f>
        <v>205.82424356780339</v>
      </c>
      <c r="AO27" s="62">
        <f t="shared" si="36"/>
        <v>412.6104879825707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54.270299133627539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</v>
      </c>
      <c r="BD27" s="13">
        <f>IF('Données projet'!$A$88&gt;35,BD26+BC27-BL26,IF(A27&lt;'Données projet'!$A$88,$BA$205^A27,IF(A27='Données projet'!$A$88,'Données projet'!$B$88,BD26+BC27-BL26)))</f>
        <v>67.924693763448758</v>
      </c>
      <c r="BE27" s="14">
        <f>BD27*VLOOKUP('Données projet'!$B$11,Paramètres!$A$1:$I$89,3,0)*VLOOKUP('Données projet'!$B$11,Paramètres!$A$1:$I$89,5,0)</f>
        <v>31.788756681294021</v>
      </c>
      <c r="BF27" s="14">
        <f t="shared" si="37"/>
        <v>9.7940195531688623</v>
      </c>
      <c r="BG27" s="22">
        <f t="shared" si="7"/>
        <v>72.423335275022851</v>
      </c>
      <c r="BH27" s="62">
        <f t="shared" si="8"/>
        <v>300.74776543165717</v>
      </c>
      <c r="BI27" s="62">
        <f ca="1">AVERAGE(OFFSET($BH$3,0,0,'Données projet'!$E$11+1,1))-AVERAGE(OFFSET($H$3,0,0,'Données projet'!$E$11+1,1))</f>
        <v>353.50518727755082</v>
      </c>
      <c r="BJ27" s="62">
        <f t="shared" si="38"/>
        <v>263.22770185886998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54.270299133627539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54.270299133627539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54.270299133627539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54.270299133627539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54.270299133627539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54.270299133627539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54.270299133627539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3.15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11.549999999999999</v>
      </c>
      <c r="H28" s="70">
        <f t="shared" si="1"/>
        <v>180.4366666666667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54.543174277316268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485.22738582731159</v>
      </c>
      <c r="S28" s="62">
        <f ca="1">AVERAGE(OFFSET($R$3,0,0,'Données projet'!$E$9+1,1))-AVERAGE(OFFSET($H$3,0,0,'Données projet'!$E$9+1,1))</f>
        <v>205.82424356780339</v>
      </c>
      <c r="T28" s="62">
        <f t="shared" si="34"/>
        <v>412.6104879825707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54.543174277316268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15.142857142857142</v>
      </c>
      <c r="AI28" s="14">
        <f>IF('Données projet'!$A$62&gt;35,AI27+AH28-AQ27,IF(A28&lt;'Données projet'!$A$62,$AF$205^A28,IF(A28='Données projet'!$A$62,'Données projet'!$B$62,AI27+AH28-AQ27)))</f>
        <v>193.28571428571431</v>
      </c>
      <c r="AJ28" s="14">
        <f>AI28*VLOOKUP('Données projet'!$B$10,Paramètres!$A$1:$I$89,3,0)*VLOOKUP('Données projet'!$B$10,Paramètres!$A$1:$I$89,5,0)</f>
        <v>115.58485714285716</v>
      </c>
      <c r="AK28" s="14">
        <f t="shared" si="35"/>
        <v>30.643003864758004</v>
      </c>
      <c r="AL28" s="22">
        <f t="shared" si="4"/>
        <v>254.68019125492972</v>
      </c>
      <c r="AM28" s="62">
        <f t="shared" si="5"/>
        <v>485.22738582731159</v>
      </c>
      <c r="AN28" s="62">
        <f ca="1">AVERAGE(OFFSET($AM$3,0,0,'Données projet'!$E$10+1,1))-AVERAGE(OFFSET($H$3,0,0,'Données projet'!$E$10+1,1))</f>
        <v>205.82424356780339</v>
      </c>
      <c r="AO28" s="62">
        <f t="shared" si="36"/>
        <v>412.6104879825707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54.543174277316268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6.5</v>
      </c>
      <c r="BD28" s="13">
        <f>IF('Données projet'!$A$88&gt;35,BD27+BC28-BL27,IF(A28&lt;'Données projet'!$A$88,$BA$205^A28,IF(A28='Données projet'!$A$88,'Données projet'!$B$88,BD27+BC28-BL27)))</f>
        <v>80.977091914581294</v>
      </c>
      <c r="BE28" s="14">
        <f>BD28*VLOOKUP('Données projet'!$B$11,Paramètres!$A$1:$I$89,3,0)*VLOOKUP('Données projet'!$B$11,Paramètres!$A$1:$I$89,5,0)</f>
        <v>37.897279016024044</v>
      </c>
      <c r="BF28" s="14">
        <f t="shared" si="37"/>
        <v>11.43958104552808</v>
      </c>
      <c r="BG28" s="22">
        <f t="shared" si="7"/>
        <v>85.928364607203278</v>
      </c>
      <c r="BH28" s="62">
        <f t="shared" si="8"/>
        <v>316.47555917958516</v>
      </c>
      <c r="BI28" s="62">
        <f ca="1">AVERAGE(OFFSET($BH$3,0,0,'Données projet'!$E$11+1,1))-AVERAGE(OFFSET($H$3,0,0,'Données projet'!$E$11+1,1))</f>
        <v>353.50518727755082</v>
      </c>
      <c r="BJ28" s="62">
        <f t="shared" si="38"/>
        <v>263.22770185886998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54.543174277316268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54.543174277316268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54.543174277316268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54.543174277316268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54.543174277316268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54.543174277316268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54.543174277316268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3.15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11.549999999999999</v>
      </c>
      <c r="H29" s="70">
        <f t="shared" si="1"/>
        <v>180.4366666666667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54.811315647319418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506.88249522128797</v>
      </c>
      <c r="S29" s="62">
        <f ca="1">AVERAGE(OFFSET($R$3,0,0,'Données projet'!$E$9+1,1))-AVERAGE(OFFSET($H$3,0,0,'Données projet'!$E$9+1,1))</f>
        <v>205.82424356780339</v>
      </c>
      <c r="T29" s="62">
        <f t="shared" si="34"/>
        <v>412.6104879825707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54.811315647319418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15.142857142857142</v>
      </c>
      <c r="AI29" s="14">
        <f>IF('Données projet'!$A$62&gt;35,AI28+AH29-AQ28,IF(A29&lt;'Données projet'!$A$62,$AF$205^A29,IF(A29='Données projet'!$A$62,'Données projet'!$B$62,AI28+AH29-AQ28)))</f>
        <v>208.42857142857144</v>
      </c>
      <c r="AJ29" s="14">
        <f>AI29*VLOOKUP('Données projet'!$B$10,Paramètres!$A$1:$I$89,3,0)*VLOOKUP('Données projet'!$B$10,Paramètres!$A$1:$I$89,5,0)</f>
        <v>124.64028571428574</v>
      </c>
      <c r="AK29" s="14">
        <f t="shared" si="35"/>
        <v>32.754868392894572</v>
      </c>
      <c r="AL29" s="22">
        <f t="shared" si="4"/>
        <v>274.129893403339</v>
      </c>
      <c r="AM29" s="62">
        <f t="shared" si="5"/>
        <v>506.88249522128797</v>
      </c>
      <c r="AN29" s="62">
        <f ca="1">AVERAGE(OFFSET($AM$3,0,0,'Données projet'!$E$10+1,1))-AVERAGE(OFFSET($H$3,0,0,'Données projet'!$E$10+1,1))</f>
        <v>205.82424356780339</v>
      </c>
      <c r="AO29" s="62">
        <f t="shared" si="36"/>
        <v>412.6104879825707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54.811315647319418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6.5</v>
      </c>
      <c r="BD29" s="13">
        <f>IF('Données projet'!$A$88&gt;35,BD28+BC29-BL28,IF(A29&lt;'Données projet'!$A$88,$BA$205^A29,IF(A29='Données projet'!$A$88,'Données projet'!$B$88,BD28+BC29-BL28)))</f>
        <v>96.537636780206071</v>
      </c>
      <c r="BE29" s="14">
        <f>BD29*VLOOKUP('Données projet'!$B$11,Paramètres!$A$1:$I$89,3,0)*VLOOKUP('Données projet'!$B$11,Paramètres!$A$1:$I$89,5,0)</f>
        <v>45.179614013136444</v>
      </c>
      <c r="BF29" s="14">
        <f t="shared" si="37"/>
        <v>13.361624794271938</v>
      </c>
      <c r="BG29" s="22">
        <f t="shared" si="7"/>
        <v>101.95932425623626</v>
      </c>
      <c r="BH29" s="62">
        <f t="shared" si="8"/>
        <v>334.71192607418521</v>
      </c>
      <c r="BI29" s="62">
        <f ca="1">AVERAGE(OFFSET($BH$3,0,0,'Données projet'!$E$11+1,1))-AVERAGE(OFFSET($H$3,0,0,'Données projet'!$E$11+1,1))</f>
        <v>353.50518727755082</v>
      </c>
      <c r="BJ29" s="62">
        <f t="shared" si="38"/>
        <v>263.22770185886998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54.811315647319418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54.811315647319418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54.811315647319418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54.811315647319418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54.811315647319418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54.811315647319418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54.811315647319418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3.15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11.549999999999999</v>
      </c>
      <c r="H30" s="70">
        <f t="shared" si="1"/>
        <v>180.4366666666667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55.074805364027313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528.48954561330197</v>
      </c>
      <c r="S30" s="62">
        <f ca="1">AVERAGE(OFFSET($R$3,0,0,'Données projet'!$E$9+1,1))-AVERAGE(OFFSET($H$3,0,0,'Données projet'!$E$9+1,1))</f>
        <v>205.82424356780339</v>
      </c>
      <c r="T30" s="62">
        <f t="shared" si="34"/>
        <v>412.6104879825707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55.074805364027313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15.142857142857142</v>
      </c>
      <c r="AI30" s="14">
        <f>IF('Données projet'!$A$62&gt;35,AI29+AH30-AQ29,IF(A30&lt;'Données projet'!$A$62,$AF$205^A30,IF(A30='Données projet'!$A$62,'Données projet'!$B$62,AI29+AH30-AQ29)))</f>
        <v>223.57142857142858</v>
      </c>
      <c r="AJ30" s="14">
        <f>AI30*VLOOKUP('Données projet'!$B$10,Paramètres!$A$1:$I$89,3,0)*VLOOKUP('Données projet'!$B$10,Paramètres!$A$1:$I$89,5,0)</f>
        <v>133.6957142857143</v>
      </c>
      <c r="AK30" s="14">
        <f t="shared" si="35"/>
        <v>34.848932189999701</v>
      </c>
      <c r="AL30" s="22">
        <f t="shared" si="4"/>
        <v>293.54859261186851</v>
      </c>
      <c r="AM30" s="62">
        <f t="shared" si="5"/>
        <v>528.48954561330197</v>
      </c>
      <c r="AN30" s="62">
        <f ca="1">AVERAGE(OFFSET($AM$3,0,0,'Données projet'!$E$10+1,1))-AVERAGE(OFFSET($H$3,0,0,'Données projet'!$E$10+1,1))</f>
        <v>205.82424356780339</v>
      </c>
      <c r="AO30" s="62">
        <f t="shared" si="36"/>
        <v>412.6104879825707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55.074805364027313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6.5</v>
      </c>
      <c r="BD30" s="13">
        <f>IF('Données projet'!$A$88&gt;35,BD29+BC30-BL29,IF(A30&lt;'Données projet'!$A$88,$BA$205^A30,IF(A30='Données projet'!$A$88,'Données projet'!$B$88,BD29+BC30-BL29)))</f>
        <v>115.08829342671002</v>
      </c>
      <c r="BE30" s="14">
        <f>BD30*VLOOKUP('Données projet'!$B$11,Paramètres!$A$1:$I$89,3,0)*VLOOKUP('Données projet'!$B$11,Paramètres!$A$1:$I$89,5,0)</f>
        <v>53.861321323700288</v>
      </c>
      <c r="BF30" s="14">
        <f t="shared" si="37"/>
        <v>15.606604510459258</v>
      </c>
      <c r="BG30" s="22">
        <f t="shared" si="7"/>
        <v>120.98997082782786</v>
      </c>
      <c r="BH30" s="62">
        <f t="shared" si="8"/>
        <v>355.93092382926136</v>
      </c>
      <c r="BI30" s="62">
        <f ca="1">AVERAGE(OFFSET($BH$3,0,0,'Données projet'!$E$11+1,1))-AVERAGE(OFFSET($H$3,0,0,'Données projet'!$E$11+1,1))</f>
        <v>353.50518727755082</v>
      </c>
      <c r="BJ30" s="62">
        <f t="shared" si="38"/>
        <v>263.22770185886998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55.074805364027313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55.074805364027313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55.074805364027313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55.074805364027313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55.074805364027313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55.074805364027313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55.074805364027313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3.15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11.549999999999999</v>
      </c>
      <c r="H31" s="70">
        <f t="shared" si="1"/>
        <v>180.4366666666667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55.333724123225082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550.05117167365756</v>
      </c>
      <c r="S31" s="62">
        <f ca="1">AVERAGE(OFFSET($R$3,0,0,'Données projet'!$E$9+1,1))-AVERAGE(OFFSET($H$3,0,0,'Données projet'!$E$9+1,1))</f>
        <v>205.82424356780339</v>
      </c>
      <c r="T31" s="62">
        <f t="shared" si="34"/>
        <v>412.6104879825707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55.333724123225082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15.142857142857142</v>
      </c>
      <c r="AI31" s="14">
        <f>IF('Données projet'!$A$62&gt;35,AI30+AH31-AQ30,IF(A31&lt;'Données projet'!$A$62,$AF$205^A31,IF(A31='Données projet'!$A$62,'Données projet'!$B$62,AI30+AH31-AQ30)))</f>
        <v>238.71428571428572</v>
      </c>
      <c r="AJ31" s="14">
        <f>AI31*VLOOKUP('Données projet'!$B$10,Paramètres!$A$1:$I$89,3,0)*VLOOKUP('Données projet'!$B$10,Paramètres!$A$1:$I$89,5,0)</f>
        <v>142.75114285714287</v>
      </c>
      <c r="AK31" s="14">
        <f t="shared" si="35"/>
        <v>36.926538099571019</v>
      </c>
      <c r="AL31" s="22">
        <f t="shared" si="4"/>
        <v>312.93862766627666</v>
      </c>
      <c r="AM31" s="62">
        <f t="shared" si="5"/>
        <v>550.05117167365756</v>
      </c>
      <c r="AN31" s="62">
        <f ca="1">AVERAGE(OFFSET($AM$3,0,0,'Données projet'!$E$10+1,1))-AVERAGE(OFFSET($H$3,0,0,'Données projet'!$E$10+1,1))</f>
        <v>205.82424356780339</v>
      </c>
      <c r="AO31" s="62">
        <f t="shared" si="36"/>
        <v>412.6104879825707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55.333724123225082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6.5</v>
      </c>
      <c r="BD31" s="13">
        <f>IF('Données projet'!$A$88&gt;35,BD30+BC31-BL30,IF(A31&lt;'Données projet'!$A$88,$BA$205^A31,IF(A31='Données projet'!$A$88,'Données projet'!$B$88,BD30+BC31-BL30)))</f>
        <v>137.20364124956808</v>
      </c>
      <c r="BE31" s="14">
        <f>BD31*VLOOKUP('Données projet'!$B$11,Paramètres!$A$1:$I$89,3,0)*VLOOKUP('Données projet'!$B$11,Paramètres!$A$1:$I$89,5,0)</f>
        <v>64.211304104797861</v>
      </c>
      <c r="BF31" s="14">
        <f t="shared" si="37"/>
        <v>18.228778916940001</v>
      </c>
      <c r="BG31" s="22">
        <f t="shared" si="7"/>
        <v>143.58314459619342</v>
      </c>
      <c r="BH31" s="62">
        <f t="shared" si="8"/>
        <v>380.69568860357424</v>
      </c>
      <c r="BI31" s="62">
        <f ca="1">AVERAGE(OFFSET($BH$3,0,0,'Données projet'!$E$11+1,1))-AVERAGE(OFFSET($H$3,0,0,'Données projet'!$E$11+1,1))</f>
        <v>353.50518727755082</v>
      </c>
      <c r="BJ31" s="62">
        <f t="shared" si="38"/>
        <v>263.22770185886998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55.333724123225082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55.333724123225082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55.333724123225082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55.333724123225082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55.333724123225082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55.333724123225082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55.333724123225082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3.15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11.549999999999999</v>
      </c>
      <c r="H32" s="70">
        <f t="shared" si="1"/>
        <v>180.4366666666667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55.588151220806395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571.56968944382322</v>
      </c>
      <c r="S32" s="62">
        <f ca="1">AVERAGE(OFFSET($R$3,0,0,'Données projet'!$E$9+1,1))-AVERAGE(OFFSET($H$3,0,0,'Données projet'!$E$9+1,1))</f>
        <v>205.82424356780339</v>
      </c>
      <c r="T32" s="62">
        <f t="shared" si="34"/>
        <v>412.6104879825707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55.588151220806395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15.142857142857142</v>
      </c>
      <c r="AI32" s="14">
        <f>IF('Données projet'!$A$62&gt;35,AI31+AH32-AQ31,IF(A32&lt;'Données projet'!$A$62,$AF$205^A32,IF(A32='Données projet'!$A$62,'Données projet'!$B$62,AI31+AH32-AQ31)))</f>
        <v>253.85714285714286</v>
      </c>
      <c r="AJ32" s="14">
        <f>AI32*VLOOKUP('Données projet'!$B$10,Paramètres!$A$1:$I$89,3,0)*VLOOKUP('Données projet'!$B$10,Paramètres!$A$1:$I$89,5,0)</f>
        <v>151.80657142857146</v>
      </c>
      <c r="AK32" s="14">
        <f t="shared" si="35"/>
        <v>38.988848967460292</v>
      </c>
      <c r="AL32" s="22">
        <f t="shared" si="4"/>
        <v>332.30202385642195</v>
      </c>
      <c r="AM32" s="62">
        <f t="shared" si="5"/>
        <v>571.56968944382322</v>
      </c>
      <c r="AN32" s="62">
        <f ca="1">AVERAGE(OFFSET($AM$3,0,0,'Données projet'!$E$10+1,1))-AVERAGE(OFFSET($H$3,0,0,'Données projet'!$E$10+1,1))</f>
        <v>205.82424356780339</v>
      </c>
      <c r="AO32" s="62">
        <f t="shared" si="36"/>
        <v>412.6104879825707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55.588151220806395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6.5</v>
      </c>
      <c r="BD32" s="13">
        <f>IF('Données projet'!$A$88&gt;35,BD31+BC32-BL31,IF(A32&lt;'Données projet'!$A$88,$BA$205^A32,IF(A32='Données projet'!$A$88,'Données projet'!$B$88,BD31+BC32-BL31)))</f>
        <v>163.5686707278193</v>
      </c>
      <c r="BE32" s="14">
        <f>BD32*VLOOKUP('Données projet'!$B$11,Paramètres!$A$1:$I$89,3,0)*VLOOKUP('Données projet'!$B$11,Paramètres!$A$1:$I$89,5,0)</f>
        <v>76.550137900619433</v>
      </c>
      <c r="BF32" s="14">
        <f t="shared" si="37"/>
        <v>21.291523122789648</v>
      </c>
      <c r="BG32" s="22">
        <f t="shared" si="7"/>
        <v>170.40755961577079</v>
      </c>
      <c r="BH32" s="62">
        <f t="shared" si="8"/>
        <v>409.67522520317203</v>
      </c>
      <c r="BI32" s="62">
        <f ca="1">AVERAGE(OFFSET($BH$3,0,0,'Données projet'!$E$11+1,1))-AVERAGE(OFFSET($H$3,0,0,'Données projet'!$E$11+1,1))</f>
        <v>353.50518727755082</v>
      </c>
      <c r="BJ32" s="62">
        <f t="shared" si="38"/>
        <v>263.22770185886998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55.588151220806395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55.588151220806395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55.588151220806395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55.588151220806395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55.588151220806395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55.588151220806395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55.588151220806395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3.15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11.549999999999999</v>
      </c>
      <c r="H33" s="70">
        <f t="shared" si="1"/>
        <v>180.4366666666667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55.83816457705845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593.04715464923743</v>
      </c>
      <c r="S33" s="62">
        <f ca="1">AVERAGE(OFFSET($R$3,0,0,'Données projet'!$E$9+1,1))-AVERAGE(OFFSET($H$3,0,0,'Données projet'!$E$9+1,1))</f>
        <v>205.82424356780339</v>
      </c>
      <c r="T33" s="62">
        <f t="shared" si="34"/>
        <v>412.6104879825707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55.83816457705845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269</v>
      </c>
      <c r="AG33" s="13">
        <f>VLOOKUP(A33,'Données projet'!$A$61:$I$81,9,0)</f>
        <v>15.142857142857142</v>
      </c>
      <c r="AH33" s="13">
        <f t="array" ref="AH33">INDEX(AG:AG,MIN(IF(ISNUMBER(AG33:AG229),ROW(AG33:AG229),"")))</f>
        <v>15.142857142857142</v>
      </c>
      <c r="AI33" s="14">
        <f>IF('Données projet'!$A$62&gt;35,AI32+AH33-AQ32,IF(A33&lt;'Données projet'!$A$62,$AF$205^A33,IF(A33='Données projet'!$A$62,'Données projet'!$B$62,AI32+AH33-AQ32)))</f>
        <v>269</v>
      </c>
      <c r="AJ33" s="14">
        <f>AI33*VLOOKUP('Données projet'!$B$10,Paramètres!$A$1:$I$89,3,0)*VLOOKUP('Données projet'!$B$10,Paramètres!$A$1:$I$89,5,0)</f>
        <v>160.86200000000002</v>
      </c>
      <c r="AK33" s="14">
        <f t="shared" si="35"/>
        <v>41.03688107178359</v>
      </c>
      <c r="AL33" s="22">
        <f t="shared" si="4"/>
        <v>351.64055120002314</v>
      </c>
      <c r="AM33" s="62">
        <f t="shared" si="5"/>
        <v>593.04715464923743</v>
      </c>
      <c r="AN33" s="62">
        <f ca="1">AVERAGE(OFFSET($AM$3,0,0,'Données projet'!$E$10+1,1))-AVERAGE(OFFSET($H$3,0,0,'Données projet'!$E$10+1,1))</f>
        <v>205.82424356780339</v>
      </c>
      <c r="AO33" s="62">
        <f t="shared" si="36"/>
        <v>412.6104879825707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55.83816457705845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195</v>
      </c>
      <c r="BB33" s="13">
        <f>VLOOKUP(A33,'Données projet'!$A$87:$I$107,9,0)</f>
        <v>6.5</v>
      </c>
      <c r="BC33" s="13">
        <f t="array" ref="BC33">INDEX(BB:BB,MIN(IF(ISNUMBER(BB33:BB229),ROW(BB33:BB229),"")))</f>
        <v>6.5</v>
      </c>
      <c r="BD33" s="13">
        <f>IF('Données projet'!$A$88&gt;35,BD32+BC33-BL32,IF(A33&lt;'Données projet'!$A$88,$BA$205^A33,IF(A33='Données projet'!$A$88,'Données projet'!$B$88,BD32+BC33-BL32)))</f>
        <v>195</v>
      </c>
      <c r="BE33" s="14">
        <f>BD33*VLOOKUP('Données projet'!$B$11,Paramètres!$A$1:$I$89,3,0)*VLOOKUP('Données projet'!$B$11,Paramètres!$A$1:$I$89,5,0)</f>
        <v>91.26</v>
      </c>
      <c r="BF33" s="14">
        <f t="shared" si="37"/>
        <v>24.868860330902777</v>
      </c>
      <c r="BG33" s="22">
        <f t="shared" si="7"/>
        <v>202.25776507632233</v>
      </c>
      <c r="BH33" s="62">
        <f t="shared" si="8"/>
        <v>443.66436852553664</v>
      </c>
      <c r="BI33" s="62">
        <f ca="1">AVERAGE(OFFSET($BH$3,0,0,'Données projet'!$E$11+1,1))-AVERAGE(OFFSET($H$3,0,0,'Données projet'!$E$11+1,1))</f>
        <v>353.50518727755082</v>
      </c>
      <c r="BJ33" s="62">
        <f t="shared" si="38"/>
        <v>263.22770185886998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55.83816457705845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55.83816457705845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55.83816457705845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55.83816457705845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55.83816457705845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55.83816457705845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55.83816457705845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3.15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11.549999999999999</v>
      </c>
      <c r="H34" s="70">
        <f t="shared" si="1"/>
        <v>180.4366666666667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56.083840760525661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611.80621429080497</v>
      </c>
      <c r="S34" s="62">
        <f ca="1">AVERAGE(OFFSET($R$3,0,0,'Données projet'!$E$9+1,1))-AVERAGE(OFFSET($H$3,0,0,'Données projet'!$E$9+1,1))</f>
        <v>205.82424356780339</v>
      </c>
      <c r="T34" s="62">
        <f t="shared" si="34"/>
        <v>412.6104879825707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56.083840760525661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283</v>
      </c>
      <c r="AJ34" s="14">
        <f>AI34*VLOOKUP('Données projet'!$B$10,Paramètres!$A$1:$I$89,3,0)*VLOOKUP('Données projet'!$B$10,Paramètres!$A$1:$I$89,5,0)</f>
        <v>169.23400000000001</v>
      </c>
      <c r="AK34" s="14">
        <f t="shared" si="35"/>
        <v>42.918420001269354</v>
      </c>
      <c r="AL34" s="22">
        <f t="shared" si="4"/>
        <v>369.4987981688775</v>
      </c>
      <c r="AM34" s="62">
        <f t="shared" si="5"/>
        <v>611.80621429080497</v>
      </c>
      <c r="AN34" s="62">
        <f ca="1">AVERAGE(OFFSET($AM$3,0,0,'Données projet'!$E$10+1,1))-AVERAGE(OFFSET($H$3,0,0,'Données projet'!$E$10+1,1))</f>
        <v>205.82424356780339</v>
      </c>
      <c r="AO34" s="62">
        <f t="shared" si="36"/>
        <v>412.6104879825707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56.083840760525661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17</v>
      </c>
      <c r="BD34" s="13">
        <f>IF('Données projet'!$A$88&gt;35,BD33+BC34-BL33,IF(A34&lt;'Données projet'!$A$88,$BA$205^A34,IF(A34='Données projet'!$A$88,'Données projet'!$B$88,BD33+BC34-BL33)))</f>
        <v>212</v>
      </c>
      <c r="BE34" s="14">
        <f>BD34*VLOOKUP('Données projet'!$B$11,Paramètres!$A$1:$I$89,3,0)*VLOOKUP('Données projet'!$B$11,Paramètres!$A$1:$I$89,5,0)</f>
        <v>99.215999999999994</v>
      </c>
      <c r="BF34" s="14">
        <f t="shared" si="37"/>
        <v>26.775134885576414</v>
      </c>
      <c r="BG34" s="22">
        <f t="shared" si="7"/>
        <v>219.43455992571219</v>
      </c>
      <c r="BH34" s="62">
        <f t="shared" si="8"/>
        <v>461.74197604763958</v>
      </c>
      <c r="BI34" s="62">
        <f ca="1">AVERAGE(OFFSET($BH$3,0,0,'Données projet'!$E$11+1,1))-AVERAGE(OFFSET($H$3,0,0,'Données projet'!$E$11+1,1))</f>
        <v>353.50518727755082</v>
      </c>
      <c r="BJ34" s="62">
        <f t="shared" si="38"/>
        <v>263.22770185886998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56.083840760525661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56.083840760525661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56.083840760525661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56.083840760525661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56.083840760525661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56.083840760525661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56.083840760525661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3.15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11.549999999999999</v>
      </c>
      <c r="H35" s="70">
        <f t="shared" si="1"/>
        <v>180.4366666666667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56.325255011459369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630.53082292545491</v>
      </c>
      <c r="S35" s="62">
        <f ca="1">AVERAGE(OFFSET($R$3,0,0,'Données projet'!$E$9+1,1))-AVERAGE(OFFSET($H$3,0,0,'Données projet'!$E$9+1,1))</f>
        <v>205.82424356780339</v>
      </c>
      <c r="T35" s="62">
        <f t="shared" si="34"/>
        <v>412.6104879825707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56.325255011459369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297</v>
      </c>
      <c r="AJ35" s="14">
        <f>AI35*VLOOKUP('Données projet'!$B$10,Paramètres!$A$1:$I$89,3,0)*VLOOKUP('Données projet'!$B$10,Paramètres!$A$1:$I$89,5,0)</f>
        <v>177.60600000000002</v>
      </c>
      <c r="AK35" s="14">
        <f t="shared" si="35"/>
        <v>44.789150937858665</v>
      </c>
      <c r="AL35" s="22">
        <f t="shared" si="4"/>
        <v>387.33822121677053</v>
      </c>
      <c r="AM35" s="62">
        <f t="shared" si="5"/>
        <v>630.53082292545491</v>
      </c>
      <c r="AN35" s="62">
        <f ca="1">AVERAGE(OFFSET($AM$3,0,0,'Données projet'!$E$10+1,1))-AVERAGE(OFFSET($H$3,0,0,'Données projet'!$E$10+1,1))</f>
        <v>205.82424356780339</v>
      </c>
      <c r="AO35" s="62">
        <f t="shared" si="36"/>
        <v>412.6104879825707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56.325255011459369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17</v>
      </c>
      <c r="BD35" s="13">
        <f>IF('Données projet'!$A$88&gt;35,BD34+BC35-BL34,IF(A35&lt;'Données projet'!$A$88,$BA$205^A35,IF(A35='Données projet'!$A$88,'Données projet'!$B$88,BD34+BC35-BL34)))</f>
        <v>229</v>
      </c>
      <c r="BE35" s="14">
        <f>BD35*VLOOKUP('Données projet'!$B$11,Paramètres!$A$1:$I$89,3,0)*VLOOKUP('Données projet'!$B$11,Paramètres!$A$1:$I$89,5,0)</f>
        <v>107.172</v>
      </c>
      <c r="BF35" s="14">
        <f t="shared" si="37"/>
        <v>28.663679082578788</v>
      </c>
      <c r="BG35" s="22">
        <f t="shared" si="7"/>
        <v>236.58047440215805</v>
      </c>
      <c r="BH35" s="62">
        <f t="shared" si="8"/>
        <v>479.77307611084245</v>
      </c>
      <c r="BI35" s="62">
        <f ca="1">AVERAGE(OFFSET($BH$3,0,0,'Données projet'!$E$11+1,1))-AVERAGE(OFFSET($H$3,0,0,'Données projet'!$E$11+1,1))</f>
        <v>353.50518727755082</v>
      </c>
      <c r="BJ35" s="62">
        <f t="shared" si="38"/>
        <v>263.22770185886998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56.325255011459369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56.325255011459369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56.325255011459369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56.325255011459369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56.325255011459369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56.325255011459369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56.325255011459369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3.15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11.549999999999999</v>
      </c>
      <c r="H36" s="70">
        <f t="shared" si="1"/>
        <v>180.4366666666667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56.562481264860793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649.22224029154563</v>
      </c>
      <c r="S36" s="62">
        <f ca="1">AVERAGE(OFFSET($R$3,0,0,'Données projet'!$E$9+1,1))-AVERAGE(OFFSET($H$3,0,0,'Données projet'!$E$9+1,1))</f>
        <v>205.82424356780339</v>
      </c>
      <c r="T36" s="62">
        <f t="shared" si="34"/>
        <v>412.6104879825707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56.562481264860793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311</v>
      </c>
      <c r="AJ36" s="14">
        <f>AI36*VLOOKUP('Données projet'!$B$10,Paramètres!$A$1:$I$89,3,0)*VLOOKUP('Données projet'!$B$10,Paramètres!$A$1:$I$89,5,0)</f>
        <v>185.97800000000001</v>
      </c>
      <c r="AK36" s="14">
        <f t="shared" si="35"/>
        <v>46.649641523668571</v>
      </c>
      <c r="AL36" s="22">
        <f t="shared" si="4"/>
        <v>405.15980898705612</v>
      </c>
      <c r="AM36" s="62">
        <f t="shared" si="5"/>
        <v>649.22224029154563</v>
      </c>
      <c r="AN36" s="62">
        <f ca="1">AVERAGE(OFFSET($AM$3,0,0,'Données projet'!$E$10+1,1))-AVERAGE(OFFSET($H$3,0,0,'Données projet'!$E$10+1,1))</f>
        <v>205.82424356780339</v>
      </c>
      <c r="AO36" s="62">
        <f t="shared" si="36"/>
        <v>412.6104879825707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56.562481264860793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17</v>
      </c>
      <c r="BD36" s="13">
        <f>IF('Données projet'!$A$88&gt;35,BD35+BC36-BL35,IF(A36&lt;'Données projet'!$A$88,$BA$205^A36,IF(A36='Données projet'!$A$88,'Données projet'!$B$88,BD35+BC36-BL35)))</f>
        <v>246</v>
      </c>
      <c r="BE36" s="14">
        <f>BD36*VLOOKUP('Données projet'!$B$11,Paramètres!$A$1:$I$89,3,0)*VLOOKUP('Données projet'!$B$11,Paramètres!$A$1:$I$89,5,0)</f>
        <v>115.128</v>
      </c>
      <c r="BF36" s="14">
        <f t="shared" si="37"/>
        <v>30.53595882135</v>
      </c>
      <c r="BG36" s="22">
        <f t="shared" si="7"/>
        <v>253.69806161385125</v>
      </c>
      <c r="BH36" s="62">
        <f t="shared" si="8"/>
        <v>497.76049291834079</v>
      </c>
      <c r="BI36" s="62">
        <f ca="1">AVERAGE(OFFSET($BH$3,0,0,'Données projet'!$E$11+1,1))-AVERAGE(OFFSET($H$3,0,0,'Données projet'!$E$11+1,1))</f>
        <v>353.50518727755082</v>
      </c>
      <c r="BJ36" s="62">
        <f t="shared" si="38"/>
        <v>263.22770185886998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56.562481264860793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56.562481264860793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56.562481264860793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56.562481264860793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56.562481264860793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56.562481264860793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56.562481264860793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3.15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11.549999999999999</v>
      </c>
      <c r="H37" s="70">
        <f t="shared" si="1"/>
        <v>180.4366666666667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56.795592173124149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667.88162738303265</v>
      </c>
      <c r="S37" s="62">
        <f ca="1">AVERAGE(OFFSET($R$3,0,0,'Données projet'!$E$9+1,1))-AVERAGE(OFFSET($H$3,0,0,'Données projet'!$E$9+1,1))</f>
        <v>205.82424356780339</v>
      </c>
      <c r="T37" s="62">
        <f t="shared" si="34"/>
        <v>412.6104879825707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56.795592173124149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325</v>
      </c>
      <c r="AJ37" s="14">
        <f>AI37*VLOOKUP('Données projet'!$B$10,Paramètres!$A$1:$I$89,3,0)*VLOOKUP('Données projet'!$B$10,Paramètres!$A$1:$I$89,5,0)</f>
        <v>194.35</v>
      </c>
      <c r="AK37" s="14">
        <f t="shared" si="35"/>
        <v>48.500405405690429</v>
      </c>
      <c r="AL37" s="22">
        <f t="shared" si="4"/>
        <v>422.96445608157745</v>
      </c>
      <c r="AM37" s="62">
        <f t="shared" si="5"/>
        <v>667.88162738303265</v>
      </c>
      <c r="AN37" s="62">
        <f ca="1">AVERAGE(OFFSET($AM$3,0,0,'Données projet'!$E$10+1,1))-AVERAGE(OFFSET($H$3,0,0,'Données projet'!$E$10+1,1))</f>
        <v>205.82424356780339</v>
      </c>
      <c r="AO37" s="62">
        <f t="shared" si="36"/>
        <v>412.6104879825707</v>
      </c>
      <c r="AP37" s="16">
        <f>IF(ISNA(VLOOKUP(A37,'Données projet'!$A$61:$I$81,3,0)),0,VLOOKUP(A37,'Données projet'!$A$61:$I$81,3,0))</f>
        <v>5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0.315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0.3</v>
      </c>
      <c r="AU37" s="23">
        <f>EXP(-LN(2)/35)*AU36+(1-EXP(-LN(2)/35))/(LN(2)/35)*AQ37*AR37*VLOOKUP('Données projet'!$B$10,Paramètres!$A$1:$I$89,3,0)*0.475*44/12</f>
        <v>91.277527137483801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66.496235997763563</v>
      </c>
      <c r="AX37" s="23">
        <f t="shared" si="6"/>
        <v>157.77376313524735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56.795592173124149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17</v>
      </c>
      <c r="BD37" s="13">
        <f>IF('Données projet'!$A$88&gt;35,BD36+BC37-BL36,IF(A37&lt;'Données projet'!$A$88,$BA$205^A37,IF(A37='Données projet'!$A$88,'Données projet'!$B$88,BD36+BC37-BL36)))</f>
        <v>263</v>
      </c>
      <c r="BE37" s="14">
        <f>BD37*VLOOKUP('Données projet'!$B$11,Paramètres!$A$1:$I$89,3,0)*VLOOKUP('Données projet'!$B$11,Paramètres!$A$1:$I$89,5,0)</f>
        <v>123.08399999999999</v>
      </c>
      <c r="BF37" s="14">
        <f t="shared" si="37"/>
        <v>32.393225926509828</v>
      </c>
      <c r="BG37" s="22">
        <f t="shared" si="7"/>
        <v>270.78950182200458</v>
      </c>
      <c r="BH37" s="62">
        <f t="shared" si="8"/>
        <v>515.70667312345984</v>
      </c>
      <c r="BI37" s="62">
        <f ca="1">AVERAGE(OFFSET($BH$3,0,0,'Données projet'!$E$11+1,1))-AVERAGE(OFFSET($H$3,0,0,'Données projet'!$E$11+1,1))</f>
        <v>353.50518727755082</v>
      </c>
      <c r="BJ37" s="62">
        <f t="shared" si="38"/>
        <v>263.22770185886998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56.795592173124149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56.795592173124149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56.795592173124149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56.795592173124149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56.795592173124149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56.795592173124149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56.795592173124149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3.15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11.549999999999999</v>
      </c>
      <c r="H38" s="70">
        <f t="shared" si="1"/>
        <v>180.4366666666667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57.024659128287055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205.82424356780339</v>
      </c>
      <c r="T38" s="62">
        <f t="shared" si="34"/>
        <v>412.6104879825707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57.024659128287055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205.82424356780339</v>
      </c>
      <c r="AO38" s="62">
        <f t="shared" si="36"/>
        <v>412.6104879825707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89.487630504111962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47.019939397399625</v>
      </c>
      <c r="AX38" s="23">
        <f t="shared" si="6"/>
        <v>136.5075699015116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57.024659128287055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280</v>
      </c>
      <c r="BB38" s="13">
        <f>VLOOKUP(A38,'Données projet'!$A$87:$I$107,9,0)</f>
        <v>17</v>
      </c>
      <c r="BC38" s="13">
        <f t="array" ref="BC38">INDEX(BB:BB,MIN(IF(ISNUMBER(BB38:BB234),ROW(BB38:BB234),"")))</f>
        <v>17</v>
      </c>
      <c r="BD38" s="13">
        <f>IF('Données projet'!$A$88&gt;35,BD37+BC38-BL37,IF(A38&lt;'Données projet'!$A$88,$BA$205^A38,IF(A38='Données projet'!$A$88,'Données projet'!$B$88,BD37+BC38-BL37)))</f>
        <v>280</v>
      </c>
      <c r="BE38" s="14">
        <f>BD38*VLOOKUP('Données projet'!$B$11,Paramètres!$A$1:$I$89,3,0)*VLOOKUP('Données projet'!$B$11,Paramètres!$A$1:$I$89,5,0)</f>
        <v>131.04</v>
      </c>
      <c r="BF38" s="14">
        <f t="shared" si="37"/>
        <v>34.236561238949918</v>
      </c>
      <c r="BG38" s="22">
        <f t="shared" si="7"/>
        <v>287.85667749117107</v>
      </c>
      <c r="BH38" s="62">
        <f t="shared" si="8"/>
        <v>533.61376096155686</v>
      </c>
      <c r="BI38" s="62">
        <f ca="1">AVERAGE(OFFSET($BH$3,0,0,'Données projet'!$E$11+1,1))-AVERAGE(OFFSET($H$3,0,0,'Données projet'!$E$11+1,1))</f>
        <v>353.50518727755082</v>
      </c>
      <c r="BJ38" s="62">
        <f t="shared" si="38"/>
        <v>263.22770185886998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57.024659128287055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57.024659128287055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57.024659128287055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57.024659128287055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57.024659128287055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57.024659128287055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57.024659128287055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3.15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11.549999999999999</v>
      </c>
      <c r="H39" s="70">
        <f t="shared" si="1"/>
        <v>180.4366666666667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57.249752283894878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205.82424356780339</v>
      </c>
      <c r="T39" s="62">
        <f t="shared" si="34"/>
        <v>412.6104879825707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57.249752283894878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205.82424356780339</v>
      </c>
      <c r="AO39" s="62">
        <f t="shared" si="36"/>
        <v>412.6104879825707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87.732832651991401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33.248117998881781</v>
      </c>
      <c r="AX39" s="23">
        <f t="shared" si="6"/>
        <v>120.98095065087318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57.249752283894878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19.571428571428573</v>
      </c>
      <c r="BD39" s="13">
        <f>IF('Données projet'!$A$88&gt;35,BD38+BC39-BL38,IF(A39&lt;'Données projet'!$A$88,$BA$205^A39,IF(A39='Données projet'!$A$88,'Données projet'!$B$88,BD38+BC39-BL38)))</f>
        <v>299.57142857142856</v>
      </c>
      <c r="BE39" s="14">
        <f>BD39*VLOOKUP('Données projet'!$B$11,Paramètres!$A$1:$I$89,3,0)*VLOOKUP('Données projet'!$B$11,Paramètres!$A$1:$I$89,5,0)</f>
        <v>140.19942857142857</v>
      </c>
      <c r="BF39" s="14">
        <f t="shared" si="37"/>
        <v>36.342687994625102</v>
      </c>
      <c r="BG39" s="22">
        <f t="shared" si="7"/>
        <v>307.47751968587681</v>
      </c>
      <c r="BH39" s="62">
        <f t="shared" si="8"/>
        <v>554.05994472682471</v>
      </c>
      <c r="BI39" s="62">
        <f ca="1">AVERAGE(OFFSET($BH$3,0,0,'Données projet'!$E$11+1,1))-AVERAGE(OFFSET($H$3,0,0,'Données projet'!$E$11+1,1))</f>
        <v>353.50518727755082</v>
      </c>
      <c r="BJ39" s="62">
        <f t="shared" si="38"/>
        <v>263.22770185886998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57.249752283894878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57.249752283894878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57.249752283894878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57.249752283894878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57.249752283894878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57.249752283894878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57.249752283894878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3.15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11.549999999999999</v>
      </c>
      <c r="H40" s="70">
        <f t="shared" si="1"/>
        <v>180.4366666666667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57.470940576485816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205.82424356780339</v>
      </c>
      <c r="T40" s="62">
        <f t="shared" si="34"/>
        <v>412.6104879825707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57.470940576485816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205.82424356780339</v>
      </c>
      <c r="AO40" s="62">
        <f t="shared" si="36"/>
        <v>412.6104879825707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86.012445315429929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23.509969698699813</v>
      </c>
      <c r="AX40" s="23">
        <f t="shared" si="6"/>
        <v>109.52241501412973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57.470940576485816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19.571428571428573</v>
      </c>
      <c r="BD40" s="13">
        <f>IF('Données projet'!$A$88&gt;35,BD39+BC40-BL39,IF(A40&lt;'Données projet'!$A$88,$BA$205^A40,IF(A40='Données projet'!$A$88,'Données projet'!$B$88,BD39+BC40-BL39)))</f>
        <v>319.14285714285711</v>
      </c>
      <c r="BE40" s="14">
        <f>BD40*VLOOKUP('Données projet'!$B$11,Paramètres!$A$1:$I$89,3,0)*VLOOKUP('Données projet'!$B$11,Paramètres!$A$1:$I$89,5,0)</f>
        <v>149.35885714285715</v>
      </c>
      <c r="BF40" s="14">
        <f t="shared" si="37"/>
        <v>38.432847302798578</v>
      </c>
      <c r="BG40" s="22">
        <f t="shared" si="7"/>
        <v>327.07055190951706</v>
      </c>
      <c r="BH40" s="62">
        <f t="shared" si="8"/>
        <v>574.46400068996502</v>
      </c>
      <c r="BI40" s="62">
        <f ca="1">AVERAGE(OFFSET($BH$3,0,0,'Données projet'!$E$11+1,1))-AVERAGE(OFFSET($H$3,0,0,'Données projet'!$E$11+1,1))</f>
        <v>353.50518727755082</v>
      </c>
      <c r="BJ40" s="62">
        <f t="shared" si="38"/>
        <v>263.22770185886998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57.470940576485816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57.470940576485816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57.470940576485816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57.470940576485816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57.470940576485816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57.470940576485816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57.470940576485816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3.15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11.549999999999999</v>
      </c>
      <c r="H41" s="70">
        <f t="shared" si="1"/>
        <v>180.4366666666667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57.688291746703229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205.82424356780339</v>
      </c>
      <c r="T41" s="62">
        <f t="shared" si="34"/>
        <v>412.6104879825707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57.688291746703229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205.82424356780339</v>
      </c>
      <c r="AO41" s="62">
        <f t="shared" si="36"/>
        <v>412.6104879825707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84.325793725205756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16.624058999440891</v>
      </c>
      <c r="AX41" s="23">
        <f t="shared" si="6"/>
        <v>100.94985272464665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57.688291746703229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19.571428571428573</v>
      </c>
      <c r="BD41" s="13">
        <f>IF('Données projet'!$A$88&gt;35,BD40+BC41-BL40,IF(A41&lt;'Données projet'!$A$88,$BA$205^A41,IF(A41='Données projet'!$A$88,'Données projet'!$B$88,BD40+BC41-BL40)))</f>
        <v>338.71428571428567</v>
      </c>
      <c r="BE41" s="14">
        <f>BD41*VLOOKUP('Données projet'!$B$11,Paramètres!$A$1:$I$89,3,0)*VLOOKUP('Données projet'!$B$11,Paramètres!$A$1:$I$89,5,0)</f>
        <v>158.5182857142857</v>
      </c>
      <c r="BF41" s="14">
        <f t="shared" si="37"/>
        <v>40.508129862224799</v>
      </c>
      <c r="BG41" s="22">
        <f t="shared" si="7"/>
        <v>346.63767379575575</v>
      </c>
      <c r="BH41" s="62">
        <f t="shared" si="8"/>
        <v>594.82807686700096</v>
      </c>
      <c r="BI41" s="62">
        <f ca="1">AVERAGE(OFFSET($BH$3,0,0,'Données projet'!$E$11+1,1))-AVERAGE(OFFSET($H$3,0,0,'Données projet'!$E$11+1,1))</f>
        <v>353.50518727755082</v>
      </c>
      <c r="BJ41" s="62">
        <f t="shared" si="38"/>
        <v>263.22770185886998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57.688291746703229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57.688291746703229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57.688291746703229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57.688291746703229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57.688291746703229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57.688291746703229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57.688291746703229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3.15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11.549999999999999</v>
      </c>
      <c r="H42" s="70">
        <f t="shared" si="1"/>
        <v>180.4366666666667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57.9018723600418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205.82424356780339</v>
      </c>
      <c r="T42" s="62">
        <f t="shared" si="34"/>
        <v>412.6104879825707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57.9018723600418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205.82424356780339</v>
      </c>
      <c r="AO42" s="62">
        <f t="shared" si="36"/>
        <v>412.6104879825707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82.672216343909994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11.754984849349906</v>
      </c>
      <c r="AX42" s="23">
        <f t="shared" si="6"/>
        <v>94.427201193259904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57.9018723600418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19.571428571428573</v>
      </c>
      <c r="BD42" s="13">
        <f>IF('Données projet'!$A$88&gt;35,BD41+BC42-BL41,IF(A42&lt;'Données projet'!$A$88,$BA$205^A42,IF(A42='Données projet'!$A$88,'Données projet'!$B$88,BD41+BC42-BL41)))</f>
        <v>358.28571428571422</v>
      </c>
      <c r="BE42" s="14">
        <f>BD42*VLOOKUP('Données projet'!$B$11,Paramètres!$A$1:$I$89,3,0)*VLOOKUP('Données projet'!$B$11,Paramètres!$A$1:$I$89,5,0)</f>
        <v>167.67771428571425</v>
      </c>
      <c r="BF42" s="14">
        <f t="shared" si="37"/>
        <v>42.569493207492975</v>
      </c>
      <c r="BG42" s="22">
        <f t="shared" si="7"/>
        <v>366.18055305066923</v>
      </c>
      <c r="BH42" s="62">
        <f t="shared" si="8"/>
        <v>615.15408503748915</v>
      </c>
      <c r="BI42" s="62">
        <f ca="1">AVERAGE(OFFSET($BH$3,0,0,'Données projet'!$E$11+1,1))-AVERAGE(OFFSET($H$3,0,0,'Données projet'!$E$11+1,1))</f>
        <v>353.50518727755082</v>
      </c>
      <c r="BJ42" s="62">
        <f t="shared" si="38"/>
        <v>263.22770185886998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57.9018723600418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57.9018723600418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57.9018723600418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57.9018723600418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57.9018723600418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57.9018723600418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57.9018723600418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3.15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11.549999999999999</v>
      </c>
      <c r="H43" s="70">
        <f t="shared" si="1"/>
        <v>180.4366666666667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58.111747827233657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205.82424356780339</v>
      </c>
      <c r="T43" s="62">
        <f t="shared" si="34"/>
        <v>412.6104879825707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58.111747827233657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205.82424356780339</v>
      </c>
      <c r="AO43" s="62">
        <f t="shared" si="36"/>
        <v>412.6104879825707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81.051064606478832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8.3120294997204454</v>
      </c>
      <c r="AX43" s="23">
        <f t="shared" si="6"/>
        <v>89.36309410619927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58.111747827233657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19.571428571428573</v>
      </c>
      <c r="BD43" s="13">
        <f>IF('Données projet'!$A$88&gt;35,BD42+BC43-BL42,IF(A43&lt;'Données projet'!$A$88,$BA$205^A43,IF(A43='Données projet'!$A$88,'Données projet'!$B$88,BD42+BC43-BL42)))</f>
        <v>377.85714285714278</v>
      </c>
      <c r="BE43" s="14">
        <f>BD43*VLOOKUP('Données projet'!$B$11,Paramètres!$A$1:$I$89,3,0)*VLOOKUP('Données projet'!$B$11,Paramètres!$A$1:$I$89,5,0)</f>
        <v>176.83714285714279</v>
      </c>
      <c r="BF43" s="14">
        <f t="shared" si="37"/>
        <v>44.617784353930041</v>
      </c>
      <c r="BG43" s="22">
        <f t="shared" si="7"/>
        <v>385.70066489261848</v>
      </c>
      <c r="BH43" s="62">
        <f t="shared" si="8"/>
        <v>635.44374025914192</v>
      </c>
      <c r="BI43" s="62">
        <f ca="1">AVERAGE(OFFSET($BH$3,0,0,'Données projet'!$E$11+1,1))-AVERAGE(OFFSET($H$3,0,0,'Données projet'!$E$11+1,1))</f>
        <v>353.50518727755082</v>
      </c>
      <c r="BJ43" s="62">
        <f t="shared" si="38"/>
        <v>263.22770185886998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58.111747827233657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58.111747827233657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58.111747827233657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58.111747827233657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58.111747827233657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58.111747827233657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58.111747827233657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3.15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11.549999999999999</v>
      </c>
      <c r="H44" s="70">
        <f t="shared" si="1"/>
        <v>180.4366666666667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58.317982424280991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205.82424356780339</v>
      </c>
      <c r="T44" s="62">
        <f t="shared" si="34"/>
        <v>412.6104879825707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58.317982424280991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205.82424356780339</v>
      </c>
      <c r="AO44" s="62">
        <f t="shared" si="36"/>
        <v>412.6104879825707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79.46170266581376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5.8774924246749531</v>
      </c>
      <c r="AX44" s="23">
        <f t="shared" si="6"/>
        <v>85.339195090488715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58.317982424280991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19.571428571428573</v>
      </c>
      <c r="BD44" s="13">
        <f>IF('Données projet'!$A$88&gt;35,BD43+BC44-BL43,IF(A44&lt;'Données projet'!$A$88,$BA$205^A44,IF(A44='Données projet'!$A$88,'Données projet'!$B$88,BD43+BC44-BL43)))</f>
        <v>397.42857142857133</v>
      </c>
      <c r="BE44" s="14">
        <f>BD44*VLOOKUP('Données projet'!$B$11,Paramètres!$A$1:$I$89,3,0)*VLOOKUP('Données projet'!$B$11,Paramètres!$A$1:$I$89,5,0)</f>
        <v>185.9965714285714</v>
      </c>
      <c r="BF44" s="14">
        <f t="shared" si="37"/>
        <v>46.653757617185917</v>
      </c>
      <c r="BG44" s="22">
        <f t="shared" si="7"/>
        <v>405.19932308802726</v>
      </c>
      <c r="BH44" s="62">
        <f t="shared" si="8"/>
        <v>655.6985919770575</v>
      </c>
      <c r="BI44" s="62">
        <f ca="1">AVERAGE(OFFSET($BH$3,0,0,'Données projet'!$E$11+1,1))-AVERAGE(OFFSET($H$3,0,0,'Données projet'!$E$11+1,1))</f>
        <v>353.50518727755082</v>
      </c>
      <c r="BJ44" s="62">
        <f t="shared" si="38"/>
        <v>263.22770185886998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58.317982424280991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58.317982424280991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58.317982424280991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58.317982424280991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58.317982424280991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58.317982424280991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58.317982424280991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3.15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11.549999999999999</v>
      </c>
      <c r="H45" s="70">
        <f t="shared" si="1"/>
        <v>180.4366666666667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58.520639312141036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205.82424356780339</v>
      </c>
      <c r="T45" s="62">
        <f t="shared" si="34"/>
        <v>412.6104879825707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58.520639312141036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205.82424356780339</v>
      </c>
      <c r="AO45" s="62">
        <f t="shared" si="36"/>
        <v>412.6104879825707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77.903507143390073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4.1560147498602227</v>
      </c>
      <c r="AX45" s="23">
        <f t="shared" si="6"/>
        <v>82.059521893250292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58.520639312141036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417</v>
      </c>
      <c r="BB45" s="13">
        <f>VLOOKUP(A45,'Données projet'!$A$87:$I$107,9,0)</f>
        <v>19.571428571428573</v>
      </c>
      <c r="BC45" s="13">
        <f t="array" ref="BC45">INDEX(BB:BB,MIN(IF(ISNUMBER(BB45:BB241),ROW(BB45:BB241),"")))</f>
        <v>19.571428571428573</v>
      </c>
      <c r="BD45" s="13">
        <f>IF('Données projet'!$A$88&gt;35,BD44+BC45-BL44,IF(A45&lt;'Données projet'!$A$88,$BA$205^A45,IF(A45='Données projet'!$A$88,'Données projet'!$B$88,BD44+BC45-BL44)))</f>
        <v>416.99999999999989</v>
      </c>
      <c r="BE45" s="14">
        <f>BD45*VLOOKUP('Données projet'!$B$11,Paramètres!$A$1:$I$89,3,0)*VLOOKUP('Données projet'!$B$11,Paramètres!$A$1:$I$89,5,0)</f>
        <v>195.15599999999995</v>
      </c>
      <c r="BF45" s="14">
        <f t="shared" si="37"/>
        <v>48.678088823054175</v>
      </c>
      <c r="BG45" s="22">
        <f t="shared" si="7"/>
        <v>424.67770470015256</v>
      </c>
      <c r="BH45" s="62">
        <f t="shared" si="8"/>
        <v>675.92004884466974</v>
      </c>
      <c r="BI45" s="62">
        <f ca="1">AVERAGE(OFFSET($BH$3,0,0,'Données projet'!$E$11+1,1))-AVERAGE(OFFSET($H$3,0,0,'Données projet'!$E$11+1,1))</f>
        <v>353.50518727755082</v>
      </c>
      <c r="BJ45" s="62">
        <f t="shared" si="38"/>
        <v>263.22770185886998</v>
      </c>
      <c r="BK45" s="16">
        <f>IF(ISNA(VLOOKUP(A45,'Données projet'!$A$87:$I$107,3,0)),0,VLOOKUP(A45,'Données projet'!$A$87:$I$107,3,0))</f>
        <v>3</v>
      </c>
      <c r="BL45" s="16">
        <f>IF(ISNA(VLOOKUP(A45,'Données projet'!$A$87:$I$107,4,0)),0,VLOOKUP(A45,'Données projet'!$A$87:$I$107,4,0))</f>
        <v>182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58.520639312141036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58.520639312141036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58.520639312141036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58.520639312141036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58.520639312141036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58.520639312141036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58.520639312141036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3.15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11.549999999999999</v>
      </c>
      <c r="H46" s="70">
        <f t="shared" si="1"/>
        <v>180.4366666666667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58.71978055606963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205.82424356780339</v>
      </c>
      <c r="T46" s="62">
        <f t="shared" si="34"/>
        <v>412.6104879825707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58.71978055606963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205.82424356780339</v>
      </c>
      <c r="AO46" s="62">
        <f t="shared" si="36"/>
        <v>412.6104879825707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76.375866884755695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2.9387462123374766</v>
      </c>
      <c r="AX46" s="23">
        <f t="shared" si="6"/>
        <v>79.314613097093172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58.71978055606963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>
        <f>VLOOKUP(A46,'Données projet'!$A$87:$I$107,2,0)</f>
        <v>256</v>
      </c>
      <c r="BB46" s="13">
        <f>VLOOKUP(A46,'Données projet'!$A$87:$I$107,9,0)</f>
        <v>21</v>
      </c>
      <c r="BC46" s="13">
        <f t="array" ref="BC46">INDEX(BB:BB,MIN(IF(ISNUMBER(BB46:BB242),ROW(BB46:BB242),"")))</f>
        <v>21</v>
      </c>
      <c r="BD46" s="13">
        <f>IF('Données projet'!$A$88&gt;35,BD45+BC46-BL45,IF(A46&lt;'Données projet'!$A$88,$BA$205^A46,IF(A46='Données projet'!$A$88,'Données projet'!$B$88,BD45+BC46-BL45)))</f>
        <v>255.99999999999989</v>
      </c>
      <c r="BE46" s="14">
        <f>BD46*VLOOKUP('Données projet'!$B$11,Paramètres!$A$1:$I$89,3,0)*VLOOKUP('Données projet'!$B$11,Paramètres!$A$1:$I$89,5,0)</f>
        <v>119.80799999999995</v>
      </c>
      <c r="BF46" s="14">
        <f t="shared" si="37"/>
        <v>31.630214274643535</v>
      </c>
      <c r="BG46" s="22">
        <f t="shared" si="7"/>
        <v>263.75488986167073</v>
      </c>
      <c r="BH46" s="62">
        <f t="shared" si="8"/>
        <v>515.72741856725929</v>
      </c>
      <c r="BI46" s="62">
        <f ca="1">AVERAGE(OFFSET($BH$3,0,0,'Données projet'!$E$11+1,1))-AVERAGE(OFFSET($H$3,0,0,'Données projet'!$E$11+1,1))</f>
        <v>353.50518727755082</v>
      </c>
      <c r="BJ46" s="62">
        <f t="shared" si="38"/>
        <v>263.22770185886998</v>
      </c>
      <c r="BK46" s="16">
        <f>IF(ISNA(VLOOKUP(A46,'Données projet'!$A$87:$I$107,3,0)),0,VLOOKUP(A46,'Données projet'!$A$87:$I$107,3,0))</f>
        <v>4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58.71978055606963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58.71978055606963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58.71978055606963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58.71978055606963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58.71978055606963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58.71978055606963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58.71978055606963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3.15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11.549999999999999</v>
      </c>
      <c r="H47" s="70">
        <f t="shared" si="1"/>
        <v>180.4366666666667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58.915467144629197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205.82424356780339</v>
      </c>
      <c r="T47" s="62">
        <f t="shared" si="34"/>
        <v>412.6104879825707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58.915467144629197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205.82424356780339</v>
      </c>
      <c r="AO47" s="62">
        <f t="shared" si="36"/>
        <v>412.6104879825707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74.878182719824579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2.0780073749301113</v>
      </c>
      <c r="AX47" s="23">
        <f t="shared" si="6"/>
        <v>76.956190094754689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58.915467144629197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17.5</v>
      </c>
      <c r="BD47" s="13">
        <f>IF('Données projet'!$A$88&gt;35,BD46+BC47-BL46,IF(A47&lt;'Données projet'!$A$88,$BA$205^A47,IF(A47='Données projet'!$A$88,'Données projet'!$B$88,BD46+BC47-BL46)))</f>
        <v>273.49999999999989</v>
      </c>
      <c r="BE47" s="14">
        <f>BD47*VLOOKUP('Données projet'!$B$11,Paramètres!$A$1:$I$89,3,0)*VLOOKUP('Données projet'!$B$11,Paramètres!$A$1:$I$89,5,0)</f>
        <v>127.99799999999995</v>
      </c>
      <c r="BF47" s="14">
        <f t="shared" si="37"/>
        <v>33.533338894635314</v>
      </c>
      <c r="BG47" s="22">
        <f t="shared" si="7"/>
        <v>281.33374857482306</v>
      </c>
      <c r="BH47" s="62">
        <f t="shared" si="8"/>
        <v>534.0237947717967</v>
      </c>
      <c r="BI47" s="62">
        <f ca="1">AVERAGE(OFFSET($BH$3,0,0,'Données projet'!$E$11+1,1))-AVERAGE(OFFSET($H$3,0,0,'Données projet'!$E$11+1,1))</f>
        <v>353.50518727755082</v>
      </c>
      <c r="BJ47" s="62">
        <f t="shared" si="38"/>
        <v>263.22770185886998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58.915467144629197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58.915467144629197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58.915467144629197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58.915467144629197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58.915467144629197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58.915467144629197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58.915467144629197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3.15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11.549999999999999</v>
      </c>
      <c r="H48" s="70">
        <f t="shared" si="1"/>
        <v>180.4366666666667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59.107759008366934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205.82424356780339</v>
      </c>
      <c r="T48" s="62">
        <f t="shared" si="34"/>
        <v>412.6104879825707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59.107759008366934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205.82424356780339</v>
      </c>
      <c r="AO48" s="62">
        <f t="shared" si="36"/>
        <v>412.6104879825707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73.40986722787062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1.4693731061687383</v>
      </c>
      <c r="AX48" s="23">
        <f t="shared" si="6"/>
        <v>74.879240334039352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59.107759008366934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17.5</v>
      </c>
      <c r="BD48" s="13">
        <f>IF('Données projet'!$A$88&gt;35,BD47+BC48-BL47,IF(A48&lt;'Données projet'!$A$88,$BA$205^A48,IF(A48='Données projet'!$A$88,'Données projet'!$B$88,BD47+BC48-BL47)))</f>
        <v>290.99999999999989</v>
      </c>
      <c r="BE48" s="14">
        <f>BD48*VLOOKUP('Données projet'!$B$11,Paramètres!$A$1:$I$89,3,0)*VLOOKUP('Données projet'!$B$11,Paramètres!$A$1:$I$89,5,0)</f>
        <v>136.18799999999993</v>
      </c>
      <c r="BF48" s="14">
        <f t="shared" si="37"/>
        <v>35.422331714503152</v>
      </c>
      <c r="BG48" s="22">
        <f t="shared" si="7"/>
        <v>298.88799440275955</v>
      </c>
      <c r="BH48" s="62">
        <f t="shared" si="8"/>
        <v>552.28311076677164</v>
      </c>
      <c r="BI48" s="62">
        <f ca="1">AVERAGE(OFFSET($BH$3,0,0,'Données projet'!$E$11+1,1))-AVERAGE(OFFSET($H$3,0,0,'Données projet'!$E$11+1,1))</f>
        <v>353.50518727755082</v>
      </c>
      <c r="BJ48" s="62">
        <f t="shared" si="38"/>
        <v>263.22770185886998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59.107759008366934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59.107759008366934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59.107759008366934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59.107759008366934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59.107759008366934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59.107759008366934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59.107759008366934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3.15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11.549999999999999</v>
      </c>
      <c r="H49" s="70">
        <f t="shared" si="1"/>
        <v>180.4366666666667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59.296715038169005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205.82424356780339</v>
      </c>
      <c r="T49" s="62">
        <f t="shared" si="34"/>
        <v>412.6104879825707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59.296715038169005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205.82424356780339</v>
      </c>
      <c r="AO49" s="62">
        <f t="shared" si="36"/>
        <v>412.6104879825707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71.970344507129866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1.0390036874650557</v>
      </c>
      <c r="AX49" s="23">
        <f t="shared" si="6"/>
        <v>73.009348194594921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59.296715038169005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17.5</v>
      </c>
      <c r="BD49" s="13">
        <f>IF('Données projet'!$A$88&gt;35,BD48+BC49-BL48,IF(A49&lt;'Données projet'!$A$88,$BA$205^A49,IF(A49='Données projet'!$A$88,'Données projet'!$B$88,BD48+BC49-BL48)))</f>
        <v>308.49999999999989</v>
      </c>
      <c r="BE49" s="14">
        <f>BD49*VLOOKUP('Données projet'!$B$11,Paramètres!$A$1:$I$89,3,0)*VLOOKUP('Données projet'!$B$11,Paramètres!$A$1:$I$89,5,0)</f>
        <v>144.37799999999996</v>
      </c>
      <c r="BF49" s="14">
        <f t="shared" si="37"/>
        <v>37.298139369272413</v>
      </c>
      <c r="BG49" s="22">
        <f t="shared" si="7"/>
        <v>316.41927606814937</v>
      </c>
      <c r="BH49" s="62">
        <f t="shared" si="8"/>
        <v>570.50723120810244</v>
      </c>
      <c r="BI49" s="62">
        <f ca="1">AVERAGE(OFFSET($BH$3,0,0,'Données projet'!$E$11+1,1))-AVERAGE(OFFSET($H$3,0,0,'Données projet'!$E$11+1,1))</f>
        <v>353.50518727755082</v>
      </c>
      <c r="BJ49" s="62">
        <f t="shared" si="38"/>
        <v>263.22770185886998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59.296715038169005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59.296715038169005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59.296715038169005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59.296715038169005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59.296715038169005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59.296715038169005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59.296715038169005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3.15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11.549999999999999</v>
      </c>
      <c r="H50" s="70">
        <f t="shared" si="1"/>
        <v>180.4366666666667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59.482393103296417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205.82424356780339</v>
      </c>
      <c r="T50" s="62">
        <f t="shared" si="34"/>
        <v>412.6104879825707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59.482393103296417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205.82424356780339</v>
      </c>
      <c r="AO50" s="62">
        <f t="shared" si="36"/>
        <v>412.6104879825707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70.559049948920674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0.73468655308436914</v>
      </c>
      <c r="AX50" s="23">
        <f t="shared" si="6"/>
        <v>71.293736502005046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59.482393103296417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17.5</v>
      </c>
      <c r="BD50" s="13">
        <f>IF('Données projet'!$A$88&gt;35,BD49+BC50-BL49,IF(A50&lt;'Données projet'!$A$88,$BA$205^A50,IF(A50='Données projet'!$A$88,'Données projet'!$B$88,BD49+BC50-BL49)))</f>
        <v>325.99999999999989</v>
      </c>
      <c r="BE50" s="14">
        <f>BD50*VLOOKUP('Données projet'!$B$11,Paramètres!$A$1:$I$89,3,0)*VLOOKUP('Données projet'!$B$11,Paramètres!$A$1:$I$89,5,0)</f>
        <v>152.56799999999996</v>
      </c>
      <c r="BF50" s="14">
        <f t="shared" si="37"/>
        <v>39.161595030150863</v>
      </c>
      <c r="BG50" s="22">
        <f t="shared" si="7"/>
        <v>333.92904467751265</v>
      </c>
      <c r="BH50" s="62">
        <f t="shared" si="8"/>
        <v>588.69781938959954</v>
      </c>
      <c r="BI50" s="62">
        <f ca="1">AVERAGE(OFFSET($BH$3,0,0,'Données projet'!$E$11+1,1))-AVERAGE(OFFSET($H$3,0,0,'Données projet'!$E$11+1,1))</f>
        <v>353.50518727755082</v>
      </c>
      <c r="BJ50" s="62">
        <f t="shared" si="38"/>
        <v>263.22770185886998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59.482393103296417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59.482393103296417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59.482393103296417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59.482393103296417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59.482393103296417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59.482393103296417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59.482393103296417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3.15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11.549999999999999</v>
      </c>
      <c r="H51" s="70">
        <f t="shared" si="1"/>
        <v>180.4366666666667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59.664850069107828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205.82424356780339</v>
      </c>
      <c r="T51" s="62">
        <f t="shared" si="34"/>
        <v>412.6104879825707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59.664850069107828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205.82424356780339</v>
      </c>
      <c r="AO51" s="62">
        <f t="shared" si="36"/>
        <v>412.6104879825707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69.175430016193275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0.51950184373252783</v>
      </c>
      <c r="AX51" s="23">
        <f t="shared" si="6"/>
        <v>69.694931859925802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59.664850069107828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17.5</v>
      </c>
      <c r="BD51" s="13">
        <f>IF('Données projet'!$A$88&gt;35,BD50+BC51-BL50,IF(A51&lt;'Données projet'!$A$88,$BA$205^A51,IF(A51='Données projet'!$A$88,'Données projet'!$B$88,BD50+BC51-BL50)))</f>
        <v>343.49999999999989</v>
      </c>
      <c r="BE51" s="14">
        <f>BD51*VLOOKUP('Données projet'!$B$11,Paramètres!$A$1:$I$89,3,0)*VLOOKUP('Données projet'!$B$11,Paramètres!$A$1:$I$89,5,0)</f>
        <v>160.75799999999995</v>
      </c>
      <c r="BF51" s="14">
        <f t="shared" si="37"/>
        <v>41.013437365421375</v>
      </c>
      <c r="BG51" s="22">
        <f t="shared" si="7"/>
        <v>351.41858674477544</v>
      </c>
      <c r="BH51" s="62">
        <f t="shared" si="8"/>
        <v>606.85637033150419</v>
      </c>
      <c r="BI51" s="62">
        <f ca="1">AVERAGE(OFFSET($BH$3,0,0,'Données projet'!$E$11+1,1))-AVERAGE(OFFSET($H$3,0,0,'Données projet'!$E$11+1,1))</f>
        <v>353.50518727755082</v>
      </c>
      <c r="BJ51" s="62">
        <f t="shared" si="38"/>
        <v>263.22770185886998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59.664850069107828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59.664850069107828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59.664850069107828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59.664850069107828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59.664850069107828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59.664850069107828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59.664850069107828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3.15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11.549999999999999</v>
      </c>
      <c r="H52" s="70">
        <f t="shared" si="1"/>
        <v>180.4366666666667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59.84414181447508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205.82424356780339</v>
      </c>
      <c r="T52" s="62">
        <f t="shared" si="34"/>
        <v>412.6104879825707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59.84414181447508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205.82424356780339</v>
      </c>
      <c r="AO52" s="62">
        <f t="shared" si="36"/>
        <v>412.6104879825707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67.818942026421837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0.36734327654218457</v>
      </c>
      <c r="AX52" s="23">
        <f t="shared" si="6"/>
        <v>68.186285302964023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59.84414181447508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361</v>
      </c>
      <c r="BB52" s="13">
        <f>VLOOKUP(A52,'Données projet'!$A$87:$I$107,9,0)</f>
        <v>17.5</v>
      </c>
      <c r="BC52" s="13">
        <f t="array" ref="BC52">INDEX(BB:BB,MIN(IF(ISNUMBER(BB52:BB248),ROW(BB52:BB248),"")))</f>
        <v>17.5</v>
      </c>
      <c r="BD52" s="13">
        <f>IF('Données projet'!$A$88&gt;35,BD51+BC52-BL51,IF(A52&lt;'Données projet'!$A$88,$BA$205^A52,IF(A52='Données projet'!$A$88,'Données projet'!$B$88,BD51+BC52-BL51)))</f>
        <v>360.99999999999989</v>
      </c>
      <c r="BE52" s="14">
        <f>BD52*VLOOKUP('Données projet'!$B$11,Paramètres!$A$1:$I$89,3,0)*VLOOKUP('Données projet'!$B$11,Paramètres!$A$1:$I$89,5,0)</f>
        <v>168.94799999999995</v>
      </c>
      <c r="BF52" s="14">
        <f t="shared" si="37"/>
        <v>42.854325527446242</v>
      </c>
      <c r="BG52" s="22">
        <f t="shared" si="7"/>
        <v>368.88905029363542</v>
      </c>
      <c r="BH52" s="62">
        <f t="shared" si="8"/>
        <v>624.98423694671078</v>
      </c>
      <c r="BI52" s="62">
        <f ca="1">AVERAGE(OFFSET($BH$3,0,0,'Données projet'!$E$11+1,1))-AVERAGE(OFFSET($H$3,0,0,'Données projet'!$E$11+1,1))</f>
        <v>353.50518727755082</v>
      </c>
      <c r="BJ52" s="62">
        <f t="shared" si="38"/>
        <v>263.22770185886998</v>
      </c>
      <c r="BK52" s="16">
        <f>IF(ISNA(VLOOKUP(A52,'Données projet'!$A$87:$I$107,3,0)),0,VLOOKUP(A52,'Données projet'!$A$87:$I$107,3,0))</f>
        <v>5</v>
      </c>
      <c r="BL52" s="16">
        <f>IF(ISNA(VLOOKUP(A52,'Données projet'!$A$87:$I$107,4,0)),0,VLOOKUP(A52,'Données projet'!$A$87:$I$107,4,0))</f>
        <v>100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59.84414181447508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59.84414181447508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59.84414181447508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59.84414181447508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59.84414181447508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59.84414181447508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59.84414181447508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3.15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11.549999999999999</v>
      </c>
      <c r="H53" s="70">
        <f t="shared" si="1"/>
        <v>180.4366666666667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60.02032324889651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205.82424356780339</v>
      </c>
      <c r="T53" s="62">
        <f t="shared" si="34"/>
        <v>412.6104879825707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60.02032324889651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205.82424356780339</v>
      </c>
      <c r="AO53" s="62">
        <f t="shared" si="36"/>
        <v>412.6104879825707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66.489053938753841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0.25975092186626392</v>
      </c>
      <c r="AX53" s="23">
        <f t="shared" si="6"/>
        <v>66.748804860620112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60.02032324889651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278</v>
      </c>
      <c r="BB53" s="13">
        <f>VLOOKUP(A53,'Données projet'!$A$87:$I$107,9,0)</f>
        <v>17</v>
      </c>
      <c r="BC53" s="13">
        <f t="array" ref="BC53">INDEX(BB:BB,MIN(IF(ISNUMBER(BB53:BB249),ROW(BB53:BB249),"")))</f>
        <v>17</v>
      </c>
      <c r="BD53" s="13">
        <f>IF('Données projet'!$A$88&gt;35,BD52+BC53-BL52,IF(A53&lt;'Données projet'!$A$88,$BA$205^A53,IF(A53='Données projet'!$A$88,'Données projet'!$B$88,BD52+BC53-BL52)))</f>
        <v>277.99999999999989</v>
      </c>
      <c r="BE53" s="14">
        <f>BD53*VLOOKUP('Données projet'!$B$11,Paramètres!$A$1:$I$89,3,0)*VLOOKUP('Données projet'!$B$11,Paramètres!$A$1:$I$89,5,0)</f>
        <v>130.10399999999996</v>
      </c>
      <c r="BF53" s="14">
        <f t="shared" si="37"/>
        <v>34.020389560268086</v>
      </c>
      <c r="BG53" s="22">
        <f t="shared" si="7"/>
        <v>285.84997848413349</v>
      </c>
      <c r="BH53" s="62">
        <f t="shared" si="8"/>
        <v>542.59116373008737</v>
      </c>
      <c r="BI53" s="62">
        <f ca="1">AVERAGE(OFFSET($BH$3,0,0,'Données projet'!$E$11+1,1))-AVERAGE(OFFSET($H$3,0,0,'Données projet'!$E$11+1,1))</f>
        <v>353.50518727755082</v>
      </c>
      <c r="BJ53" s="62">
        <f t="shared" si="38"/>
        <v>263.22770185886998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60.02032324889651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60.02032324889651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60.02032324889651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60.02032324889651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60.02032324889651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60.02032324889651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60.02032324889651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3.15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11.549999999999999</v>
      </c>
      <c r="H54" s="70">
        <f t="shared" si="1"/>
        <v>180.4366666666667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60.193448329313398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205.82424356780339</v>
      </c>
      <c r="T54" s="62">
        <f t="shared" si="34"/>
        <v>412.6104879825707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60.193448329313398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205.82424356780339</v>
      </c>
      <c r="AO54" s="62">
        <f t="shared" si="36"/>
        <v>412.6104879825707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65.185244145333371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0.18367163827109229</v>
      </c>
      <c r="AX54" s="23">
        <f t="shared" si="6"/>
        <v>65.368915783604464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60.193448329313398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</v>
      </c>
      <c r="BD54" s="13">
        <f>IF('Données projet'!$A$88&gt;35,BD53+BC54-BL53,IF(A54&lt;'Données projet'!$A$88,$BA$205^A54,IF(A54='Données projet'!$A$88,'Données projet'!$B$88,BD53+BC54-BL53)))</f>
        <v>294.99999999999989</v>
      </c>
      <c r="BE54" s="14">
        <f>BD54*VLOOKUP('Données projet'!$B$11,Paramètres!$A$1:$I$89,3,0)*VLOOKUP('Données projet'!$B$11,Paramètres!$A$1:$I$89,5,0)</f>
        <v>138.05999999999995</v>
      </c>
      <c r="BF54" s="14">
        <f t="shared" si="37"/>
        <v>35.85221845159689</v>
      </c>
      <c r="BG54" s="22">
        <f t="shared" si="7"/>
        <v>302.89711380319778</v>
      </c>
      <c r="BH54" s="62">
        <f t="shared" si="8"/>
        <v>560.27309101068022</v>
      </c>
      <c r="BI54" s="62">
        <f ca="1">AVERAGE(OFFSET($BH$3,0,0,'Données projet'!$E$11+1,1))-AVERAGE(OFFSET($H$3,0,0,'Données projet'!$E$11+1,1))</f>
        <v>353.50518727755082</v>
      </c>
      <c r="BJ54" s="62">
        <f t="shared" si="38"/>
        <v>263.22770185886998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60.193448329313398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60.193448329313398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60.193448329313398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60.193448329313398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60.193448329313398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60.193448329313398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60.193448329313398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3.15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11.549999999999999</v>
      </c>
      <c r="H55" s="70">
        <f t="shared" si="1"/>
        <v>180.4366666666667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60.363570076634758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205.82424356780339</v>
      </c>
      <c r="T55" s="62">
        <f t="shared" si="34"/>
        <v>412.6104879825707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60.363570076634758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205.82424356780339</v>
      </c>
      <c r="AO55" s="62">
        <f t="shared" si="36"/>
        <v>412.6104879825707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63.907001266716428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0.12987546093313196</v>
      </c>
      <c r="AX55" s="23">
        <f t="shared" si="6"/>
        <v>64.036876727649556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60.363570076634758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</v>
      </c>
      <c r="BD55" s="13">
        <f>IF('Données projet'!$A$88&gt;35,BD54+BC55-BL54,IF(A55&lt;'Données projet'!$A$88,$BA$205^A55,IF(A55='Données projet'!$A$88,'Données projet'!$B$88,BD54+BC55-BL54)))</f>
        <v>311.99999999999989</v>
      </c>
      <c r="BE55" s="14">
        <f>BD55*VLOOKUP('Données projet'!$B$11,Paramètres!$A$1:$I$89,3,0)*VLOOKUP('Données projet'!$B$11,Paramètres!$A$1:$I$89,5,0)</f>
        <v>146.01599999999993</v>
      </c>
      <c r="BF55" s="14">
        <f t="shared" si="37"/>
        <v>37.671793767891103</v>
      </c>
      <c r="BG55" s="22">
        <f t="shared" si="7"/>
        <v>319.92290747907685</v>
      </c>
      <c r="BH55" s="62">
        <f t="shared" si="8"/>
        <v>577.92266442673758</v>
      </c>
      <c r="BI55" s="62">
        <f ca="1">AVERAGE(OFFSET($BH$3,0,0,'Données projet'!$E$11+1,1))-AVERAGE(OFFSET($H$3,0,0,'Données projet'!$E$11+1,1))</f>
        <v>353.50518727755082</v>
      </c>
      <c r="BJ55" s="62">
        <f t="shared" si="38"/>
        <v>263.22770185886998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60.363570076634758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60.363570076634758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60.363570076634758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60.363570076634758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60.363570076634758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60.363570076634758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60.363570076634758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3.15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11.549999999999999</v>
      </c>
      <c r="H56" s="70">
        <f t="shared" si="1"/>
        <v>180.4366666666667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60.530740591975331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205.82424356780339</v>
      </c>
      <c r="T56" s="62">
        <f t="shared" si="34"/>
        <v>412.6104879825707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60.530740591975331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205.82424356780339</v>
      </c>
      <c r="AO56" s="62">
        <f t="shared" si="36"/>
        <v>412.6104879825707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62.653823951297994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9.1835819135546143E-2</v>
      </c>
      <c r="AX56" s="23">
        <f t="shared" si="6"/>
        <v>62.745659770433541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60.530740591975331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</v>
      </c>
      <c r="BD56" s="13">
        <f>IF('Données projet'!$A$88&gt;35,BD55+BC56-BL55,IF(A56&lt;'Données projet'!$A$88,$BA$205^A56,IF(A56='Données projet'!$A$88,'Données projet'!$B$88,BD55+BC56-BL55)))</f>
        <v>328.99999999999989</v>
      </c>
      <c r="BE56" s="14">
        <f>BD56*VLOOKUP('Données projet'!$B$11,Paramètres!$A$1:$I$89,3,0)*VLOOKUP('Données projet'!$B$11,Paramètres!$A$1:$I$89,5,0)</f>
        <v>153.97199999999995</v>
      </c>
      <c r="BF56" s="14">
        <f t="shared" si="37"/>
        <v>39.479859284656378</v>
      </c>
      <c r="BG56" s="22">
        <f t="shared" si="7"/>
        <v>336.92865492077641</v>
      </c>
      <c r="BH56" s="62">
        <f t="shared" si="8"/>
        <v>595.54137042468597</v>
      </c>
      <c r="BI56" s="62">
        <f ca="1">AVERAGE(OFFSET($BH$3,0,0,'Données projet'!$E$11+1,1))-AVERAGE(OFFSET($H$3,0,0,'Données projet'!$E$11+1,1))</f>
        <v>353.50518727755082</v>
      </c>
      <c r="BJ56" s="62">
        <f t="shared" si="38"/>
        <v>263.22770185886998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60.530740591975331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60.530740591975331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60.530740591975331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60.530740591975331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60.530740591975331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60.530740591975331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60.530740591975331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3.15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11.549999999999999</v>
      </c>
      <c r="H57" s="70">
        <f t="shared" si="1"/>
        <v>180.4366666666667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60.695011072612033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205.82424356780339</v>
      </c>
      <c r="T57" s="62">
        <f t="shared" si="34"/>
        <v>412.6104879825707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60.695011072612033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205.82424356780339</v>
      </c>
      <c r="AO57" s="62">
        <f t="shared" si="36"/>
        <v>412.6104879825707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61.425220678672225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6.4937730466565979E-2</v>
      </c>
      <c r="AX57" s="23">
        <f t="shared" si="6"/>
        <v>61.490158409138793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60.695011072612033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</v>
      </c>
      <c r="BD57" s="13">
        <f>IF('Données projet'!$A$88&gt;35,BD56+BC57-BL56,IF(A57&lt;'Données projet'!$A$88,$BA$205^A57,IF(A57='Données projet'!$A$88,'Données projet'!$B$88,BD56+BC57-BL56)))</f>
        <v>345.99999999999989</v>
      </c>
      <c r="BE57" s="14">
        <f>BD57*VLOOKUP('Données projet'!$B$11,Paramètres!$A$1:$I$89,3,0)*VLOOKUP('Données projet'!$B$11,Paramètres!$A$1:$I$89,5,0)</f>
        <v>161.92799999999994</v>
      </c>
      <c r="BF57" s="14">
        <f t="shared" si="37"/>
        <v>41.277077571585316</v>
      </c>
      <c r="BG57" s="22">
        <f t="shared" si="7"/>
        <v>353.91551010384433</v>
      </c>
      <c r="BH57" s="62">
        <f t="shared" si="8"/>
        <v>613.1305507034217</v>
      </c>
      <c r="BI57" s="62">
        <f ca="1">AVERAGE(OFFSET($BH$3,0,0,'Données projet'!$E$11+1,1))-AVERAGE(OFFSET($H$3,0,0,'Données projet'!$E$11+1,1))</f>
        <v>353.50518727755082</v>
      </c>
      <c r="BJ57" s="62">
        <f t="shared" si="38"/>
        <v>263.22770185886998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60.695011072612033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60.695011072612033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60.695011072612033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60.695011072612033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60.695011072612033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60.695011072612033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60.695011072612033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3.15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11.549999999999999</v>
      </c>
      <c r="H58" s="70">
        <f t="shared" si="1"/>
        <v>180.4366666666667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60.856431827663464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205.82424356780339</v>
      </c>
      <c r="T58" s="62">
        <f t="shared" si="34"/>
        <v>412.6104879825707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60.856431827663464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205.82424356780339</v>
      </c>
      <c r="AO58" s="62">
        <f t="shared" si="36"/>
        <v>412.6104879825707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60.220709566848647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4.5917909567773071E-2</v>
      </c>
      <c r="AX58" s="23">
        <f t="shared" si="6"/>
        <v>60.266627476416417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60.856431827663464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</v>
      </c>
      <c r="BD58" s="13">
        <f>IF('Données projet'!$A$88&gt;35,BD57+BC58-BL57,IF(A58&lt;'Données projet'!$A$88,$BA$205^A58,IF(A58='Données projet'!$A$88,'Données projet'!$B$88,BD57+BC58-BL57)))</f>
        <v>362.99999999999989</v>
      </c>
      <c r="BE58" s="14">
        <f>BD58*VLOOKUP('Données projet'!$B$11,Paramètres!$A$1:$I$89,3,0)*VLOOKUP('Données projet'!$B$11,Paramètres!$A$1:$I$89,5,0)</f>
        <v>169.88399999999993</v>
      </c>
      <c r="BF58" s="14">
        <f t="shared" si="37"/>
        <v>43.064042412117296</v>
      </c>
      <c r="BG58" s="22">
        <f t="shared" si="7"/>
        <v>370.8845072011041</v>
      </c>
      <c r="BH58" s="62">
        <f t="shared" si="8"/>
        <v>630.69142390253683</v>
      </c>
      <c r="BI58" s="62">
        <f ca="1">AVERAGE(OFFSET($BH$3,0,0,'Données projet'!$E$11+1,1))-AVERAGE(OFFSET($H$3,0,0,'Données projet'!$E$11+1,1))</f>
        <v>353.50518727755082</v>
      </c>
      <c r="BJ58" s="62">
        <f t="shared" si="38"/>
        <v>263.22770185886998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60.856431827663464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60.856431827663464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60.856431827663464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60.856431827663464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60.856431827663464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60.856431827663464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60.856431827663464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3.15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11.549999999999999</v>
      </c>
      <c r="H59" s="70">
        <f t="shared" si="1"/>
        <v>180.4366666666667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61.015052293497497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205.82424356780339</v>
      </c>
      <c r="T59" s="62">
        <f t="shared" si="34"/>
        <v>412.6104879825707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61.015052293497497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205.82424356780339</v>
      </c>
      <c r="AO59" s="62">
        <f t="shared" si="36"/>
        <v>412.6104879825707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59.039818183248698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3.246886523328299E-2</v>
      </c>
      <c r="AX59" s="23">
        <f t="shared" si="6"/>
        <v>59.072287048481982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61.015052293497497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380</v>
      </c>
      <c r="BB59" s="13">
        <f>VLOOKUP(A59,'Données projet'!$A$87:$I$107,9,0)</f>
        <v>17</v>
      </c>
      <c r="BC59" s="13">
        <f t="array" ref="BC59">INDEX(BB:BB,MIN(IF(ISNUMBER(BB59:BB255),ROW(BB59:BB255),"")))</f>
        <v>17</v>
      </c>
      <c r="BD59" s="13">
        <f>IF('Données projet'!$A$88&gt;35,BD58+BC59-BL58,IF(A59&lt;'Données projet'!$A$88,$BA$205^A59,IF(A59='Données projet'!$A$88,'Données projet'!$B$88,BD58+BC59-BL58)))</f>
        <v>379.99999999999989</v>
      </c>
      <c r="BE59" s="14">
        <f>BD59*VLOOKUP('Données projet'!$B$11,Paramètres!$A$1:$I$89,3,0)*VLOOKUP('Données projet'!$B$11,Paramètres!$A$1:$I$89,5,0)</f>
        <v>177.83999999999995</v>
      </c>
      <c r="BF59" s="14">
        <f t="shared" si="37"/>
        <v>44.841288830609102</v>
      </c>
      <c r="BG59" s="22">
        <f t="shared" si="7"/>
        <v>387.83657804664409</v>
      </c>
      <c r="BH59" s="62">
        <f t="shared" si="8"/>
        <v>648.22510312280156</v>
      </c>
      <c r="BI59" s="62">
        <f ca="1">AVERAGE(OFFSET($BH$3,0,0,'Données projet'!$E$11+1,1))-AVERAGE(OFFSET($H$3,0,0,'Données projet'!$E$11+1,1))</f>
        <v>353.50518727755082</v>
      </c>
      <c r="BJ59" s="62">
        <f t="shared" si="38"/>
        <v>263.22770185886998</v>
      </c>
      <c r="BK59" s="16">
        <f>IF(ISNA(VLOOKUP(A59,'Données projet'!$A$87:$I$107,3,0)),0,VLOOKUP(A59,'Données projet'!$A$87:$I$107,3,0))</f>
        <v>7</v>
      </c>
      <c r="BL59" s="16">
        <f>IF(ISNA(VLOOKUP(A59,'Données projet'!$A$87:$I$107,4,0)),0,VLOOKUP(A59,'Données projet'!$A$87:$I$107,4,0))</f>
        <v>79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61.015052293497497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61.015052293497497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61.015052293497497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61.015052293497497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61.015052293497497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61.015052293497497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61.015052293497497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3.15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11.549999999999999</v>
      </c>
      <c r="H60" s="70">
        <f t="shared" si="1"/>
        <v>180.4366666666667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61.170921048871541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205.82424356780339</v>
      </c>
      <c r="T60" s="62">
        <f t="shared" si="34"/>
        <v>412.6104879825707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61.170921048871541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205.82424356780339</v>
      </c>
      <c r="AO60" s="62">
        <f t="shared" si="36"/>
        <v>412.6104879825707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57.882083359408519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2.2958954783886536E-2</v>
      </c>
      <c r="AX60" s="23">
        <f t="shared" si="6"/>
        <v>57.905042314192407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61.170921048871541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>
        <f>VLOOKUP(A60,'Données projet'!$A$87:$I$107,2,0)</f>
        <v>316</v>
      </c>
      <c r="BB60" s="13">
        <f>VLOOKUP(A60,'Données projet'!$A$87:$I$107,9,0)</f>
        <v>15</v>
      </c>
      <c r="BC60" s="13">
        <f t="array" ref="BC60">INDEX(BB:BB,MIN(IF(ISNUMBER(BB60:BB256),ROW(BB60:BB256),"")))</f>
        <v>15</v>
      </c>
      <c r="BD60" s="13">
        <f>IF('Données projet'!$A$88&gt;35,BD59+BC60-BL59,IF(A60&lt;'Données projet'!$A$88,$BA$205^A60,IF(A60='Données projet'!$A$88,'Données projet'!$B$88,BD59+BC60-BL59)))</f>
        <v>315.99999999999989</v>
      </c>
      <c r="BE60" s="14">
        <f>BD60*VLOOKUP('Données projet'!$B$11,Paramètres!$A$1:$I$89,3,0)*VLOOKUP('Données projet'!$B$11,Paramètres!$A$1:$I$89,5,0)</f>
        <v>147.88799999999995</v>
      </c>
      <c r="BF60" s="14">
        <f t="shared" si="37"/>
        <v>38.098230660204834</v>
      </c>
      <c r="BG60" s="22">
        <f t="shared" si="7"/>
        <v>323.92601839985667</v>
      </c>
      <c r="BH60" s="62">
        <f t="shared" si="8"/>
        <v>584.88606224571902</v>
      </c>
      <c r="BI60" s="62">
        <f ca="1">AVERAGE(OFFSET($BH$3,0,0,'Données projet'!$E$11+1,1))-AVERAGE(OFFSET($H$3,0,0,'Données projet'!$E$11+1,1))</f>
        <v>353.50518727755082</v>
      </c>
      <c r="BJ60" s="62">
        <f t="shared" si="38"/>
        <v>263.22770185886998</v>
      </c>
      <c r="BK60" s="16">
        <f>IF(ISNA(VLOOKUP(A60,'Données projet'!$A$87:$I$107,3,0)),0,VLOOKUP(A60,'Données projet'!$A$87:$I$107,3,0))</f>
        <v>8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61.170921048871541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61.170921048871541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61.170921048871541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61.170921048871541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61.170921048871541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61.170921048871541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61.170921048871541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3.15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11.549999999999999</v>
      </c>
      <c r="H61" s="70">
        <f t="shared" si="1"/>
        <v>180.4366666666667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61.32408582981018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205.82424356780339</v>
      </c>
      <c r="T61" s="62">
        <f t="shared" si="34"/>
        <v>412.6104879825707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61.32408582981018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205.82424356780339</v>
      </c>
      <c r="AO61" s="62">
        <f t="shared" si="36"/>
        <v>412.6104879825707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56.747051009315328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1.6234432616641495E-2</v>
      </c>
      <c r="AX61" s="23">
        <f t="shared" si="6"/>
        <v>56.76328544193197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61.32408582981018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16.666666666666668</v>
      </c>
      <c r="BD61" s="13">
        <f>IF('Données projet'!$A$88&gt;35,BD60+BC61-BL60,IF(A61&lt;'Données projet'!$A$88,$BA$205^A61,IF(A61='Données projet'!$A$88,'Données projet'!$B$88,BD60+BC61-BL60)))</f>
        <v>332.66666666666657</v>
      </c>
      <c r="BE61" s="14">
        <f>BD61*VLOOKUP('Données projet'!$B$11,Paramètres!$A$1:$I$89,3,0)*VLOOKUP('Données projet'!$B$11,Paramètres!$A$1:$I$89,5,0)</f>
        <v>155.68799999999996</v>
      </c>
      <c r="BF61" s="14">
        <f t="shared" si="37"/>
        <v>39.868390761764985</v>
      </c>
      <c r="BG61" s="22">
        <f t="shared" si="7"/>
        <v>340.5940472434072</v>
      </c>
      <c r="BH61" s="62">
        <f t="shared" si="8"/>
        <v>602.11569528604446</v>
      </c>
      <c r="BI61" s="62">
        <f ca="1">AVERAGE(OFFSET($BH$3,0,0,'Données projet'!$E$11+1,1))-AVERAGE(OFFSET($H$3,0,0,'Données projet'!$E$11+1,1))</f>
        <v>353.50518727755082</v>
      </c>
      <c r="BJ61" s="62">
        <f t="shared" si="38"/>
        <v>263.22770185886998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61.32408582981018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61.32408582981018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61.32408582981018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61.32408582981018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61.32408582981018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61.32408582981018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61.32408582981018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3.15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11.549999999999999</v>
      </c>
      <c r="H62" s="70">
        <f t="shared" si="1"/>
        <v>180.4366666666667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61.474593544224682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205.82424356780339</v>
      </c>
      <c r="T62" s="62">
        <f t="shared" si="34"/>
        <v>412.6104879825707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61.474593544224682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205.82424356780339</v>
      </c>
      <c r="AO62" s="62">
        <f t="shared" si="36"/>
        <v>412.6104879825707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55.634275951306094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1.1479477391943268E-2</v>
      </c>
      <c r="AX62" s="23">
        <f t="shared" si="6"/>
        <v>55.645755428698038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61.474593544224682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16.666666666666668</v>
      </c>
      <c r="BD62" s="13">
        <f>IF('Données projet'!$A$88&gt;35,BD61+BC62-BL61,IF(A62&lt;'Données projet'!$A$88,$BA$205^A62,IF(A62='Données projet'!$A$88,'Données projet'!$B$88,BD61+BC62-BL61)))</f>
        <v>349.33333333333326</v>
      </c>
      <c r="BE62" s="14">
        <f>BD62*VLOOKUP('Données projet'!$B$11,Paramètres!$A$1:$I$89,3,0)*VLOOKUP('Données projet'!$B$11,Paramètres!$A$1:$I$89,5,0)</f>
        <v>163.48799999999994</v>
      </c>
      <c r="BF62" s="14">
        <f t="shared" si="37"/>
        <v>41.628253379180116</v>
      </c>
      <c r="BG62" s="22">
        <f t="shared" si="7"/>
        <v>357.24414130207191</v>
      </c>
      <c r="BH62" s="62">
        <f t="shared" si="8"/>
        <v>619.31765096422907</v>
      </c>
      <c r="BI62" s="62">
        <f ca="1">AVERAGE(OFFSET($BH$3,0,0,'Données projet'!$E$11+1,1))-AVERAGE(OFFSET($H$3,0,0,'Données projet'!$E$11+1,1))</f>
        <v>353.50518727755082</v>
      </c>
      <c r="BJ62" s="62">
        <f t="shared" si="38"/>
        <v>263.22770185886998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61.474593544224682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61.474593544224682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61.474593544224682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61.474593544224682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61.474593544224682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61.474593544224682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61.474593544224682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3.15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11.549999999999999</v>
      </c>
      <c r="H63" s="70">
        <f t="shared" si="1"/>
        <v>180.4366666666667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61.622490286278946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205.82424356780339</v>
      </c>
      <c r="T63" s="62">
        <f t="shared" si="34"/>
        <v>412.6104879825707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61.622490286278946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205.82424356780339</v>
      </c>
      <c r="AO63" s="62">
        <f t="shared" si="36"/>
        <v>412.6104879825707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54.543321733458654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8.1172163083207474E-3</v>
      </c>
      <c r="AX63" s="23">
        <f t="shared" si="6"/>
        <v>54.551438949766975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61.622490286278946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16.666666666666668</v>
      </c>
      <c r="BD63" s="13">
        <f>IF('Données projet'!$A$88&gt;35,BD62+BC63-BL62,IF(A63&lt;'Données projet'!$A$88,$BA$205^A63,IF(A63='Données projet'!$A$88,'Données projet'!$B$88,BD62+BC63-BL62)))</f>
        <v>365.99999999999994</v>
      </c>
      <c r="BE63" s="14">
        <f>BD63*VLOOKUP('Données projet'!$B$11,Paramètres!$A$1:$I$89,3,0)*VLOOKUP('Données projet'!$B$11,Paramètres!$A$1:$I$89,5,0)</f>
        <v>171.28799999999995</v>
      </c>
      <c r="BF63" s="14">
        <f t="shared" si="37"/>
        <v>43.378365895721338</v>
      </c>
      <c r="BG63" s="22">
        <f t="shared" si="7"/>
        <v>373.87725393504792</v>
      </c>
      <c r="BH63" s="62">
        <f t="shared" si="8"/>
        <v>636.49305165140413</v>
      </c>
      <c r="BI63" s="62">
        <f ca="1">AVERAGE(OFFSET($BH$3,0,0,'Données projet'!$E$11+1,1))-AVERAGE(OFFSET($H$3,0,0,'Données projet'!$E$11+1,1))</f>
        <v>353.50518727755082</v>
      </c>
      <c r="BJ63" s="62">
        <f t="shared" si="38"/>
        <v>263.22770185886998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61.622490286278946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61.622490286278946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61.622490286278946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61.622490286278946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61.622490286278946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61.622490286278946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61.622490286278946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3.15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11.549999999999999</v>
      </c>
      <c r="H64" s="70">
        <f t="shared" si="1"/>
        <v>180.4366666666667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61.767821350506132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205.82424356780339</v>
      </c>
      <c r="T64" s="62">
        <f t="shared" si="34"/>
        <v>412.6104879825707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61.767821350506132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205.82424356780339</v>
      </c>
      <c r="AO64" s="62">
        <f t="shared" si="36"/>
        <v>412.6104879825707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53.47376046240683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5.7397386959716339E-3</v>
      </c>
      <c r="AX64" s="23">
        <f t="shared" si="6"/>
        <v>53.479500201102802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61.767821350506132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16.666666666666668</v>
      </c>
      <c r="BD64" s="13">
        <f>IF('Données projet'!$A$88&gt;35,BD63+BC64-BL63,IF(A64&lt;'Données projet'!$A$88,$BA$205^A64,IF(A64='Données projet'!$A$88,'Données projet'!$B$88,BD63+BC64-BL63)))</f>
        <v>382.66666666666663</v>
      </c>
      <c r="BE64" s="14">
        <f>BD64*VLOOKUP('Données projet'!$B$11,Paramètres!$A$1:$I$89,3,0)*VLOOKUP('Données projet'!$B$11,Paramètres!$A$1:$I$89,5,0)</f>
        <v>179.08799999999999</v>
      </c>
      <c r="BF64" s="14">
        <f t="shared" si="37"/>
        <v>45.119223023956835</v>
      </c>
      <c r="BG64" s="22">
        <f t="shared" si="7"/>
        <v>390.49424676672476</v>
      </c>
      <c r="BH64" s="62">
        <f t="shared" si="8"/>
        <v>653.64292505191383</v>
      </c>
      <c r="BI64" s="62">
        <f ca="1">AVERAGE(OFFSET($BH$3,0,0,'Données projet'!$E$11+1,1))-AVERAGE(OFFSET($H$3,0,0,'Données projet'!$E$11+1,1))</f>
        <v>353.50518727755082</v>
      </c>
      <c r="BJ64" s="62">
        <f t="shared" si="38"/>
        <v>263.22770185886998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61.767821350506132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61.767821350506132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61.767821350506132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61.767821350506132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61.767821350506132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61.767821350506132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61.767821350506132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3.15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11.549999999999999</v>
      </c>
      <c r="H65" s="70">
        <f t="shared" si="1"/>
        <v>180.4366666666667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61.910631245680577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205.82424356780339</v>
      </c>
      <c r="T65" s="62">
        <f t="shared" si="34"/>
        <v>412.6104879825707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61.910631245680577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205.82424356780339</v>
      </c>
      <c r="AO65" s="62">
        <f t="shared" si="36"/>
        <v>412.6104879825707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52.425172635512375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4.0586081541603737E-3</v>
      </c>
      <c r="AX65" s="23">
        <f t="shared" si="6"/>
        <v>52.429231243666536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61.910631245680577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16.666666666666668</v>
      </c>
      <c r="BD65" s="13">
        <f>IF('Données projet'!$A$88&gt;35,BD64+BC65-BL64,IF(A65&lt;'Données projet'!$A$88,$BA$205^A65,IF(A65='Données projet'!$A$88,'Données projet'!$B$88,BD64+BC65-BL64)))</f>
        <v>399.33333333333331</v>
      </c>
      <c r="BE65" s="14">
        <f>BD65*VLOOKUP('Données projet'!$B$11,Paramètres!$A$1:$I$89,3,0)*VLOOKUP('Données projet'!$B$11,Paramètres!$A$1:$I$89,5,0)</f>
        <v>186.88800000000001</v>
      </c>
      <c r="BF65" s="14">
        <f t="shared" si="37"/>
        <v>46.851273946133198</v>
      </c>
      <c r="BG65" s="22">
        <f t="shared" si="7"/>
        <v>407.09590212284866</v>
      </c>
      <c r="BH65" s="62">
        <f t="shared" si="8"/>
        <v>670.76821669034416</v>
      </c>
      <c r="BI65" s="62">
        <f ca="1">AVERAGE(OFFSET($BH$3,0,0,'Données projet'!$E$11+1,1))-AVERAGE(OFFSET($H$3,0,0,'Données projet'!$E$11+1,1))</f>
        <v>353.50518727755082</v>
      </c>
      <c r="BJ65" s="62">
        <f t="shared" si="38"/>
        <v>263.22770185886998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61.910631245680577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61.910631245680577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61.910631245680577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61.910631245680577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61.910631245680577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61.910631245680577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61.910631245680577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3.15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11.549999999999999</v>
      </c>
      <c r="H66" s="70">
        <f t="shared" si="1"/>
        <v>180.4366666666667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62.050963708448826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205.82424356780339</v>
      </c>
      <c r="T66" s="62">
        <f t="shared" si="34"/>
        <v>412.6104879825707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62.050963708448826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205.82424356780339</v>
      </c>
      <c r="AO66" s="62">
        <f t="shared" si="36"/>
        <v>412.6104879825707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51.397146976327896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2.869869347985817E-3</v>
      </c>
      <c r="AX66" s="23">
        <f t="shared" si="6"/>
        <v>51.400016845675879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62.050963708448826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416</v>
      </c>
      <c r="BB66" s="13">
        <f>VLOOKUP(A66,'Données projet'!$A$87:$I$107,9,0)</f>
        <v>16.666666666666668</v>
      </c>
      <c r="BC66" s="13">
        <f t="array" ref="BC66">INDEX(BB:BB,MIN(IF(ISNUMBER(BB66:BB262),ROW(BB66:BB262),"")))</f>
        <v>16.666666666666668</v>
      </c>
      <c r="BD66" s="13">
        <f>IF('Données projet'!$A$88&gt;35,BD65+BC66-BL65,IF(A66&lt;'Données projet'!$A$88,$BA$205^A66,IF(A66='Données projet'!$A$88,'Données projet'!$B$88,BD65+BC66-BL65)))</f>
        <v>416</v>
      </c>
      <c r="BE66" s="14">
        <f>BD66*VLOOKUP('Données projet'!$B$11,Paramètres!$A$1:$I$89,3,0)*VLOOKUP('Données projet'!$B$11,Paramètres!$A$1:$I$89,5,0)</f>
        <v>194.68799999999999</v>
      </c>
      <c r="BF66" s="14">
        <f t="shared" si="37"/>
        <v>48.574928228914978</v>
      </c>
      <c r="BG66" s="22">
        <f t="shared" si="7"/>
        <v>423.68293333202695</v>
      </c>
      <c r="BH66" s="62">
        <f t="shared" si="8"/>
        <v>687.86980026300603</v>
      </c>
      <c r="BI66" s="62">
        <f ca="1">AVERAGE(OFFSET($BH$3,0,0,'Données projet'!$E$11+1,1))-AVERAGE(OFFSET($H$3,0,0,'Données projet'!$E$11+1,1))</f>
        <v>353.50518727755082</v>
      </c>
      <c r="BJ66" s="62">
        <f t="shared" si="38"/>
        <v>263.22770185886998</v>
      </c>
      <c r="BK66" s="16">
        <f>IF(ISNA(VLOOKUP(A66,'Données projet'!$A$87:$I$107,3,0)),0,VLOOKUP(A66,'Données projet'!$A$87:$I$107,3,0))</f>
        <v>9</v>
      </c>
      <c r="BL66" s="16">
        <f>IF(ISNA(VLOOKUP(A66,'Données projet'!$A$87:$I$107,4,0)),0,VLOOKUP(A66,'Données projet'!$A$87:$I$107,4,0))</f>
        <v>79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62.050963708448826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62.050963708448826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62.050963708448826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62.050963708448826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62.050963708448826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62.050963708448826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62.050963708448826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3.15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11.549999999999999</v>
      </c>
      <c r="H67" s="70">
        <f t="shared" si="1"/>
        <v>180.4366666666667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62.188861716724432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205.82424356780339</v>
      </c>
      <c r="T67" s="62">
        <f t="shared" si="34"/>
        <v>412.6104879825707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62.188861716724432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205.82424356780339</v>
      </c>
      <c r="AO67" s="62">
        <f t="shared" si="36"/>
        <v>412.6104879825707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50.389280273286289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2.0293040770801869E-3</v>
      </c>
      <c r="AX67" s="23">
        <f t="shared" si="6"/>
        <v>50.391309577363366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62.188861716724432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>
        <f>VLOOKUP(A67,'Données projet'!$A$87:$I$107,2,0)</f>
        <v>353</v>
      </c>
      <c r="BB67" s="13">
        <f>VLOOKUP(A67,'Données projet'!$A$87:$I$107,9,0)</f>
        <v>16</v>
      </c>
      <c r="BC67" s="13">
        <f t="array" ref="BC67">INDEX(BB:BB,MIN(IF(ISNUMBER(BB67:BB263),ROW(BB67:BB263),"")))</f>
        <v>16</v>
      </c>
      <c r="BD67" s="13">
        <f>IF('Données projet'!$A$88&gt;35,BD66+BC67-BL66,IF(A67&lt;'Données projet'!$A$88,$BA$205^A67,IF(A67='Données projet'!$A$88,'Données projet'!$B$88,BD66+BC67-BL66)))</f>
        <v>353</v>
      </c>
      <c r="BE67" s="14">
        <f>BD67*VLOOKUP('Données projet'!$B$11,Paramètres!$A$1:$I$89,3,0)*VLOOKUP('Données projet'!$B$11,Paramètres!$A$1:$I$89,5,0)</f>
        <v>165.20400000000001</v>
      </c>
      <c r="BF67" s="14">
        <f t="shared" si="37"/>
        <v>42.01409666579589</v>
      </c>
      <c r="BG67" s="22">
        <f t="shared" si="7"/>
        <v>360.90485169292782</v>
      </c>
      <c r="BH67" s="62">
        <f t="shared" si="8"/>
        <v>625.59734465425072</v>
      </c>
      <c r="BI67" s="62">
        <f ca="1">AVERAGE(OFFSET($BH$3,0,0,'Données projet'!$E$11+1,1))-AVERAGE(OFFSET($H$3,0,0,'Données projet'!$E$11+1,1))</f>
        <v>353.50518727755082</v>
      </c>
      <c r="BJ67" s="62">
        <f t="shared" si="38"/>
        <v>263.22770185886998</v>
      </c>
      <c r="BK67" s="16">
        <f>IF(ISNA(VLOOKUP(A67,'Données projet'!$A$87:$I$107,3,0)),0,VLOOKUP(A67,'Données projet'!$A$87:$I$107,3,0))</f>
        <v>10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62.188861716724432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62.188861716724432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62.188861716724432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62.188861716724432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62.188861716724432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62.188861716724432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62.188861716724432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3.15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11.549999999999999</v>
      </c>
      <c r="H68" s="70">
        <f t="shared" ref="H68:H131" si="56">(B68+E68+F68)*44/12+(C68+D68)*0.475*44/12</f>
        <v>180.4366666666667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62.324367502850222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205.82424356780339</v>
      </c>
      <c r="T68" s="62">
        <f t="shared" si="34"/>
        <v>412.6104879825707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62.324367502850222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205.82424356780339</v>
      </c>
      <c r="AO68" s="62">
        <f t="shared" si="36"/>
        <v>412.6104879825707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49.40117722155334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1.4349346739929085E-3</v>
      </c>
      <c r="AX68" s="23">
        <f t="shared" ref="AX68:AX131" si="60">SUM(AU68:AW68)</f>
        <v>49.402612156227335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62.324367502850222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16.142857142857142</v>
      </c>
      <c r="BD68" s="13">
        <f>IF('Données projet'!$A$88&gt;35,BD67+BC68-BL67,IF(A68&lt;'Données projet'!$A$88,$BA$205^A68,IF(A68='Données projet'!$A$88,'Données projet'!$B$88,BD67+BC68-BL67)))</f>
        <v>369.14285714285717</v>
      </c>
      <c r="BE68" s="14">
        <f>BD68*VLOOKUP('Données projet'!$B$11,Paramètres!$A$1:$I$89,3,0)*VLOOKUP('Données projet'!$B$11,Paramètres!$A$1:$I$89,5,0)</f>
        <v>172.75885714285715</v>
      </c>
      <c r="BF68" s="14">
        <f t="shared" si="37"/>
        <v>43.707335703690283</v>
      </c>
      <c r="BG68" s="22">
        <f t="shared" ref="BG68:BG131" si="61">(BE68+BF68)*0.475*44/12</f>
        <v>377.01195254107012</v>
      </c>
      <c r="BH68" s="62">
        <f t="shared" ref="BH68:BH131" si="62">BG68+(AY68+AZ68)*44/12</f>
        <v>642.201300051521</v>
      </c>
      <c r="BI68" s="62">
        <f ca="1">AVERAGE(OFFSET($BH$3,0,0,'Données projet'!$E$11+1,1))-AVERAGE(OFFSET($H$3,0,0,'Données projet'!$E$11+1,1))</f>
        <v>353.50518727755082</v>
      </c>
      <c r="BJ68" s="62">
        <f t="shared" si="38"/>
        <v>263.22770185886998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62.324367502850222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62.324367502850222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62.324367502850222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62.324367502850222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62.324367502850222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62.324367502850222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62.324367502850222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3.15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11.549999999999999</v>
      </c>
      <c r="H69" s="70">
        <f t="shared" si="56"/>
        <v>180.4366666666667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62.457522566532283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205.82424356780339</v>
      </c>
      <c r="T69" s="62">
        <f t="shared" ref="T69:T132" si="88">$T$3</f>
        <v>412.6104879825707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62.457522566532283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205.82424356780339</v>
      </c>
      <c r="AO69" s="62">
        <f t="shared" ref="AO69:AO132" si="90">$AO$3</f>
        <v>412.6104879825707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48.432450267981523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1.0146520385400934E-3</v>
      </c>
      <c r="AX69" s="23">
        <f t="shared" si="60"/>
        <v>48.433464920020064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62.457522566532283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16.142857142857142</v>
      </c>
      <c r="BD69" s="13">
        <f>IF('Données projet'!$A$88&gt;35,BD68+BC69-BL68,IF(A69&lt;'Données projet'!$A$88,$BA$205^A69,IF(A69='Données projet'!$A$88,'Données projet'!$B$88,BD68+BC69-BL68)))</f>
        <v>385.28571428571433</v>
      </c>
      <c r="BE69" s="14">
        <f>BD69*VLOOKUP('Données projet'!$B$11,Paramètres!$A$1:$I$89,3,0)*VLOOKUP('Données projet'!$B$11,Paramètres!$A$1:$I$89,5,0)</f>
        <v>180.3137142857143</v>
      </c>
      <c r="BF69" s="14">
        <f t="shared" ref="BF69:BF132" si="91">EXP(-1.0587+0.8836*LN(BE69)+0.284)</f>
        <v>45.391974740208404</v>
      </c>
      <c r="BG69" s="22">
        <f t="shared" si="61"/>
        <v>393.10407505348206</v>
      </c>
      <c r="BH69" s="62">
        <f t="shared" si="62"/>
        <v>658.78165779743381</v>
      </c>
      <c r="BI69" s="62">
        <f ca="1">AVERAGE(OFFSET($BH$3,0,0,'Données projet'!$E$11+1,1))-AVERAGE(OFFSET($H$3,0,0,'Données projet'!$E$11+1,1))</f>
        <v>353.50518727755082</v>
      </c>
      <c r="BJ69" s="62">
        <f t="shared" ref="BJ69:BJ132" si="92">$BJ$3</f>
        <v>263.22770185886998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62.457522566532283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62.457522566532283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62.457522566532283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62.457522566532283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62.457522566532283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62.457522566532283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62.457522566532283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3.15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11.549999999999999</v>
      </c>
      <c r="H70" s="70">
        <f t="shared" si="56"/>
        <v>180.4366666666667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62.588367687549585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205.82424356780339</v>
      </c>
      <c r="T70" s="62">
        <f t="shared" si="88"/>
        <v>412.6104879825707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62.588367687549585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205.82424356780339</v>
      </c>
      <c r="AO70" s="62">
        <f t="shared" si="90"/>
        <v>412.6104879825707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47.482719459104146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7.1746733699645424E-4</v>
      </c>
      <c r="AX70" s="23">
        <f t="shared" si="60"/>
        <v>47.483436926441144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62.588367687549585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16.142857142857142</v>
      </c>
      <c r="BD70" s="13">
        <f>IF('Données projet'!$A$88&gt;35,BD69+BC70-BL69,IF(A70&lt;'Données projet'!$A$88,$BA$205^A70,IF(A70='Données projet'!$A$88,'Données projet'!$B$88,BD69+BC70-BL69)))</f>
        <v>401.4285714285715</v>
      </c>
      <c r="BE70" s="14">
        <f>BD70*VLOOKUP('Données projet'!$B$11,Paramètres!$A$1:$I$89,3,0)*VLOOKUP('Données projet'!$B$11,Paramètres!$A$1:$I$89,5,0)</f>
        <v>187.86857142857147</v>
      </c>
      <c r="BF70" s="14">
        <f t="shared" si="91"/>
        <v>47.068415303981318</v>
      </c>
      <c r="BG70" s="22">
        <f t="shared" si="61"/>
        <v>409.18191855919605</v>
      </c>
      <c r="BH70" s="62">
        <f t="shared" si="62"/>
        <v>675.3392667468778</v>
      </c>
      <c r="BI70" s="62">
        <f ca="1">AVERAGE(OFFSET($BH$3,0,0,'Données projet'!$E$11+1,1))-AVERAGE(OFFSET($H$3,0,0,'Données projet'!$E$11+1,1))</f>
        <v>353.50518727755082</v>
      </c>
      <c r="BJ70" s="62">
        <f t="shared" si="92"/>
        <v>263.22770185886998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62.588367687549585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62.588367687549585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62.588367687549585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62.588367687549585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62.588367687549585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62.588367687549585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62.588367687549585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3.15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11.549999999999999</v>
      </c>
      <c r="H71" s="70">
        <f t="shared" si="56"/>
        <v>180.4366666666667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62.716942938243108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205.82424356780339</v>
      </c>
      <c r="T71" s="62">
        <f t="shared" si="88"/>
        <v>412.6104879825707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62.716942938243108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205.82424356780339</v>
      </c>
      <c r="AO71" s="62">
        <f t="shared" si="90"/>
        <v>412.6104879825707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46.551612292110264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5.0732601927004671E-4</v>
      </c>
      <c r="AX71" s="23">
        <f t="shared" si="60"/>
        <v>46.552119618129531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62.716942938243108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16.142857142857142</v>
      </c>
      <c r="BD71" s="13">
        <f>IF('Données projet'!$A$88&gt;35,BD70+BC71-BL70,IF(A71&lt;'Données projet'!$A$88,$BA$205^A71,IF(A71='Données projet'!$A$88,'Données projet'!$B$88,BD70+BC71-BL70)))</f>
        <v>417.57142857142867</v>
      </c>
      <c r="BE71" s="14">
        <f>BD71*VLOOKUP('Données projet'!$B$11,Paramètres!$A$1:$I$89,3,0)*VLOOKUP('Données projet'!$B$11,Paramètres!$A$1:$I$89,5,0)</f>
        <v>195.42342857142864</v>
      </c>
      <c r="BF71" s="14">
        <f t="shared" si="91"/>
        <v>48.737024802067147</v>
      </c>
      <c r="BG71" s="22">
        <f t="shared" si="61"/>
        <v>425.24612295883844</v>
      </c>
      <c r="BH71" s="62">
        <f t="shared" si="62"/>
        <v>691.87491373239641</v>
      </c>
      <c r="BI71" s="62">
        <f ca="1">AVERAGE(OFFSET($BH$3,0,0,'Données projet'!$E$11+1,1))-AVERAGE(OFFSET($H$3,0,0,'Données projet'!$E$11+1,1))</f>
        <v>353.50518727755082</v>
      </c>
      <c r="BJ71" s="62">
        <f t="shared" si="92"/>
        <v>263.22770185886998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62.716942938243108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62.716942938243108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62.716942938243108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62.716942938243108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62.716942938243108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62.716942938243108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62.716942938243108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3.15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11.549999999999999</v>
      </c>
      <c r="H72" s="70">
        <f t="shared" si="56"/>
        <v>180.4366666666667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62.843287695788284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205.82424356780339</v>
      </c>
      <c r="T72" s="62">
        <f t="shared" si="88"/>
        <v>412.6104879825707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62.843287695788284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205.82424356780339</v>
      </c>
      <c r="AO72" s="62">
        <f t="shared" si="90"/>
        <v>412.6104879825707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45.638763568741837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3.5873366849822712E-4</v>
      </c>
      <c r="AX72" s="23">
        <f t="shared" si="60"/>
        <v>45.639122302410335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62.843287695788284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16.142857142857142</v>
      </c>
      <c r="BD72" s="13">
        <f>IF('Données projet'!$A$88&gt;35,BD71+BC72-BL71,IF(A72&lt;'Données projet'!$A$88,$BA$205^A72,IF(A72='Données projet'!$A$88,'Données projet'!$B$88,BD71+BC72-BL71)))</f>
        <v>433.71428571428584</v>
      </c>
      <c r="BE72" s="14">
        <f>BD72*VLOOKUP('Données projet'!$B$11,Paramètres!$A$1:$I$89,3,0)*VLOOKUP('Données projet'!$B$11,Paramètres!$A$1:$I$89,5,0)</f>
        <v>202.97828571428576</v>
      </c>
      <c r="BF72" s="14">
        <f t="shared" si="91"/>
        <v>50.398140625785402</v>
      </c>
      <c r="BG72" s="22">
        <f t="shared" si="61"/>
        <v>441.29727587562394</v>
      </c>
      <c r="BH72" s="62">
        <f t="shared" si="62"/>
        <v>708.389330760181</v>
      </c>
      <c r="BI72" s="62">
        <f ca="1">AVERAGE(OFFSET($BH$3,0,0,'Données projet'!$E$11+1,1))-AVERAGE(OFFSET($H$3,0,0,'Données projet'!$E$11+1,1))</f>
        <v>353.50518727755082</v>
      </c>
      <c r="BJ72" s="62">
        <f t="shared" si="92"/>
        <v>263.22770185886998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62.843287695788284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62.843287695788284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62.843287695788284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62.843287695788284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62.843287695788284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62.843287695788284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62.843287695788284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3.15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11.549999999999999</v>
      </c>
      <c r="H73" s="70">
        <f t="shared" si="56"/>
        <v>180.4366666666667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62.967440654254624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205.82424356780339</v>
      </c>
      <c r="T73" s="62">
        <f t="shared" si="88"/>
        <v>412.6104879825707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62.967440654254624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205.82424356780339</v>
      </c>
      <c r="AO73" s="62">
        <f t="shared" si="90"/>
        <v>412.6104879825707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44.743815252055924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2.5366300963502336E-4</v>
      </c>
      <c r="AX73" s="23">
        <f t="shared" si="60"/>
        <v>44.744068915065561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62.967440654254624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16.142857142857142</v>
      </c>
      <c r="BD73" s="13">
        <f>IF('Données projet'!$A$88&gt;35,BD72+BC73-BL72,IF(A73&lt;'Données projet'!$A$88,$BA$205^A73,IF(A73='Données projet'!$A$88,'Données projet'!$B$88,BD72+BC73-BL72)))</f>
        <v>449.857142857143</v>
      </c>
      <c r="BE73" s="14">
        <f>BD73*VLOOKUP('Données projet'!$B$11,Paramètres!$A$1:$I$89,3,0)*VLOOKUP('Données projet'!$B$11,Paramètres!$A$1:$I$89,5,0)</f>
        <v>210.53314285714293</v>
      </c>
      <c r="BF73" s="14">
        <f t="shared" si="91"/>
        <v>52.052073628089957</v>
      </c>
      <c r="BG73" s="22">
        <f t="shared" si="61"/>
        <v>457.33591871178055</v>
      </c>
      <c r="BH73" s="62">
        <f t="shared" si="62"/>
        <v>724.88320111071425</v>
      </c>
      <c r="BI73" s="62">
        <f ca="1">AVERAGE(OFFSET($BH$3,0,0,'Données projet'!$E$11+1,1))-AVERAGE(OFFSET($H$3,0,0,'Données projet'!$E$11+1,1))</f>
        <v>353.50518727755082</v>
      </c>
      <c r="BJ73" s="62">
        <f t="shared" si="92"/>
        <v>263.22770185886998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62.967440654254624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62.967440654254624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62.967440654254624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62.967440654254624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62.967440654254624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62.967440654254624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62.967440654254624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3.15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11.549999999999999</v>
      </c>
      <c r="H74" s="70">
        <f t="shared" si="56"/>
        <v>180.4366666666667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63.089439836456002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205.82424356780339</v>
      </c>
      <c r="T74" s="62">
        <f t="shared" si="88"/>
        <v>412.6104879825707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63.089439836456002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205.82424356780339</v>
      </c>
      <c r="AO74" s="62">
        <f t="shared" si="90"/>
        <v>412.6104879825707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43.866416325995644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1.7936683424911356E-4</v>
      </c>
      <c r="AX74" s="23">
        <f t="shared" si="60"/>
        <v>43.86659569282989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63.089439836456002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>
        <f>VLOOKUP(A74,'Données projet'!$A$87:$I$107,2,0)</f>
        <v>466</v>
      </c>
      <c r="BB74" s="13">
        <f>VLOOKUP(A74,'Données projet'!$A$87:$I$107,9,0)</f>
        <v>16.142857142857142</v>
      </c>
      <c r="BC74" s="13">
        <f t="array" ref="BC74">INDEX(BB:BB,MIN(IF(ISNUMBER(BB74:BB270),ROW(BB74:BB270),"")))</f>
        <v>16.142857142857142</v>
      </c>
      <c r="BD74" s="13">
        <f>IF('Données projet'!$A$88&gt;35,BD73+BC74-BL73,IF(A74&lt;'Données projet'!$A$88,$BA$205^A74,IF(A74='Données projet'!$A$88,'Données projet'!$B$88,BD73+BC74-BL73)))</f>
        <v>466.00000000000017</v>
      </c>
      <c r="BE74" s="14">
        <f>BD74*VLOOKUP('Données projet'!$B$11,Paramètres!$A$1:$I$89,3,0)*VLOOKUP('Données projet'!$B$11,Paramètres!$A$1:$I$89,5,0)</f>
        <v>218.08800000000008</v>
      </c>
      <c r="BF74" s="14">
        <f t="shared" si="91"/>
        <v>53.699111087780629</v>
      </c>
      <c r="BG74" s="22">
        <f t="shared" si="61"/>
        <v>473.36255181121805</v>
      </c>
      <c r="BH74" s="62">
        <f t="shared" si="62"/>
        <v>741.35716454489011</v>
      </c>
      <c r="BI74" s="62">
        <f ca="1">AVERAGE(OFFSET($BH$3,0,0,'Données projet'!$E$11+1,1))-AVERAGE(OFFSET($H$3,0,0,'Données projet'!$E$11+1,1))</f>
        <v>353.50518727755082</v>
      </c>
      <c r="BJ74" s="62">
        <f t="shared" si="92"/>
        <v>263.22770185886998</v>
      </c>
      <c r="BK74" s="16">
        <f>IF(ISNA(VLOOKUP(A74,'Données projet'!$A$87:$I$107,3,0)),0,VLOOKUP(A74,'Données projet'!$A$87:$I$107,3,0))</f>
        <v>11</v>
      </c>
      <c r="BL74" s="16">
        <f>IF(ISNA(VLOOKUP(A74,'Données projet'!$A$87:$I$107,4,0)),0,VLOOKUP(A74,'Données projet'!$A$87:$I$107,4,0))</f>
        <v>91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63.089439836456002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63.089439836456002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63.089439836456002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63.089439836456002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63.089439836456002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63.089439836456002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63.089439836456002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3.15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11.549999999999999</v>
      </c>
      <c r="H75" s="70">
        <f t="shared" si="56"/>
        <v>180.4366666666667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63.209322605595496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205.82424356780339</v>
      </c>
      <c r="T75" s="62">
        <f t="shared" si="88"/>
        <v>412.6104879825707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63.209322605595496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205.82424356780339</v>
      </c>
      <c r="AO75" s="62">
        <f t="shared" si="90"/>
        <v>412.6104879825707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43.006222657714908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1.2683150481751168E-4</v>
      </c>
      <c r="AX75" s="23">
        <f t="shared" si="60"/>
        <v>43.006349489219723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63.209322605595496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>
        <f>VLOOKUP(A75,'Données projet'!$A$87:$I$107,2,0)</f>
        <v>390</v>
      </c>
      <c r="BB75" s="13">
        <f>VLOOKUP(A75,'Données projet'!$A$87:$I$107,9,0)</f>
        <v>15</v>
      </c>
      <c r="BC75" s="13">
        <f t="array" ref="BC75">INDEX(BB:BB,MIN(IF(ISNUMBER(BB75:BB271),ROW(BB75:BB271),"")))</f>
        <v>15</v>
      </c>
      <c r="BD75" s="13">
        <f>IF('Données projet'!$A$88&gt;35,BD74+BC75-BL74,IF(A75&lt;'Données projet'!$A$88,$BA$205^A75,IF(A75='Données projet'!$A$88,'Données projet'!$B$88,BD74+BC75-BL74)))</f>
        <v>390.00000000000017</v>
      </c>
      <c r="BE75" s="14">
        <f>BD75*VLOOKUP('Données projet'!$B$11,Paramètres!$A$1:$I$89,3,0)*VLOOKUP('Données projet'!$B$11,Paramètres!$A$1:$I$89,5,0)</f>
        <v>182.5200000000001</v>
      </c>
      <c r="BF75" s="14">
        <f t="shared" si="91"/>
        <v>45.882385280285632</v>
      </c>
      <c r="BG75" s="22">
        <f t="shared" si="61"/>
        <v>397.80082102983096</v>
      </c>
      <c r="BH75" s="62">
        <f t="shared" si="62"/>
        <v>666.23500391701441</v>
      </c>
      <c r="BI75" s="62">
        <f ca="1">AVERAGE(OFFSET($BH$3,0,0,'Données projet'!$E$11+1,1))-AVERAGE(OFFSET($H$3,0,0,'Données projet'!$E$11+1,1))</f>
        <v>353.50518727755082</v>
      </c>
      <c r="BJ75" s="62">
        <f t="shared" si="92"/>
        <v>263.22770185886998</v>
      </c>
      <c r="BK75" s="16">
        <f>IF(ISNA(VLOOKUP(A75,'Données projet'!$A$87:$I$107,3,0)),0,VLOOKUP(A75,'Données projet'!$A$87:$I$107,3,0))</f>
        <v>12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63.209322605595496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63.209322605595496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63.209322605595496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63.209322605595496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63.209322605595496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63.209322605595496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63.209322605595496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3.15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11.549999999999999</v>
      </c>
      <c r="H76" s="70">
        <f t="shared" si="56"/>
        <v>180.4366666666667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63.327125676708135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205.82424356780339</v>
      </c>
      <c r="T76" s="62">
        <f t="shared" si="88"/>
        <v>412.6104879825707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63.327125676708135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205.82424356780339</v>
      </c>
      <c r="AO76" s="62">
        <f t="shared" si="90"/>
        <v>412.6104879825707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42.162896862602821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8.968341712455678E-5</v>
      </c>
      <c r="AX76" s="23">
        <f t="shared" si="60"/>
        <v>42.162986546019944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63.327125676708135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15.142857142857142</v>
      </c>
      <c r="BD76" s="13">
        <f>IF('Données projet'!$A$88&gt;35,BD75+BC76-BL75,IF(A76&lt;'Données projet'!$A$88,$BA$205^A76,IF(A76='Données projet'!$A$88,'Données projet'!$B$88,BD75+BC76-BL75)))</f>
        <v>405.14285714285734</v>
      </c>
      <c r="BE76" s="14">
        <f>BD76*VLOOKUP('Données projet'!$B$11,Paramètres!$A$1:$I$89,3,0)*VLOOKUP('Données projet'!$B$11,Paramètres!$A$1:$I$89,5,0)</f>
        <v>189.60685714285725</v>
      </c>
      <c r="BF76" s="14">
        <f t="shared" si="91"/>
        <v>47.453024072159629</v>
      </c>
      <c r="BG76" s="22">
        <f t="shared" si="61"/>
        <v>412.87929311615432</v>
      </c>
      <c r="BH76" s="62">
        <f t="shared" si="62"/>
        <v>681.74542059741748</v>
      </c>
      <c r="BI76" s="62">
        <f ca="1">AVERAGE(OFFSET($BH$3,0,0,'Données projet'!$E$11+1,1))-AVERAGE(OFFSET($H$3,0,0,'Données projet'!$E$11+1,1))</f>
        <v>353.50518727755082</v>
      </c>
      <c r="BJ76" s="62">
        <f t="shared" si="92"/>
        <v>263.22770185886998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63.327125676708135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63.327125676708135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63.327125676708135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63.327125676708135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63.327125676708135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63.327125676708135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63.327125676708135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3.15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11.549999999999999</v>
      </c>
      <c r="H77" s="70">
        <f t="shared" si="56"/>
        <v>180.4366666666667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63.442885127905193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205.82424356780339</v>
      </c>
      <c r="T77" s="62">
        <f t="shared" si="88"/>
        <v>412.6104879825707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63.442885127905193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205.82424356780339</v>
      </c>
      <c r="AO77" s="62">
        <f t="shared" si="90"/>
        <v>412.6104879825707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41.33610817195494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6.3415752408755839E-5</v>
      </c>
      <c r="AX77" s="23">
        <f t="shared" si="60"/>
        <v>41.336171587707348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63.442885127905193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15.142857142857142</v>
      </c>
      <c r="BD77" s="13">
        <f>IF('Données projet'!$A$88&gt;35,BD76+BC77-BL76,IF(A77&lt;'Données projet'!$A$88,$BA$205^A77,IF(A77='Données projet'!$A$88,'Données projet'!$B$88,BD76+BC77-BL76)))</f>
        <v>420.2857142857145</v>
      </c>
      <c r="BE77" s="14">
        <f>BD77*VLOOKUP('Données projet'!$B$11,Paramètres!$A$1:$I$89,3,0)*VLOOKUP('Données projet'!$B$11,Paramètres!$A$1:$I$89,5,0)</f>
        <v>196.69371428571441</v>
      </c>
      <c r="BF77" s="14">
        <f t="shared" si="91"/>
        <v>49.016842754125221</v>
      </c>
      <c r="BG77" s="22">
        <f t="shared" si="61"/>
        <v>427.9458868443873</v>
      </c>
      <c r="BH77" s="62">
        <f t="shared" si="62"/>
        <v>697.23646564670639</v>
      </c>
      <c r="BI77" s="62">
        <f ca="1">AVERAGE(OFFSET($BH$3,0,0,'Données projet'!$E$11+1,1))-AVERAGE(OFFSET($H$3,0,0,'Données projet'!$E$11+1,1))</f>
        <v>353.50518727755082</v>
      </c>
      <c r="BJ77" s="62">
        <f t="shared" si="92"/>
        <v>263.22770185886998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63.442885127905193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63.442885127905193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63.442885127905193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63.442885127905193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63.442885127905193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63.442885127905193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63.442885127905193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3.15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11.549999999999999</v>
      </c>
      <c r="H78" s="70">
        <f t="shared" si="56"/>
        <v>180.4366666666667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63.556636411423334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205.82424356780339</v>
      </c>
      <c r="T78" s="62">
        <f t="shared" si="88"/>
        <v>412.6104879825707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63.556636411423334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205.82424356780339</v>
      </c>
      <c r="AO78" s="62">
        <f t="shared" si="90"/>
        <v>412.6104879825707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40.525532303239359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4.484170856227839E-5</v>
      </c>
      <c r="AX78" s="23">
        <f t="shared" si="60"/>
        <v>40.525577144947924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63.556636411423334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15.142857142857142</v>
      </c>
      <c r="BD78" s="13">
        <f>IF('Données projet'!$A$88&gt;35,BD77+BC78-BL77,IF(A78&lt;'Données projet'!$A$88,$BA$205^A78,IF(A78='Données projet'!$A$88,'Données projet'!$B$88,BD77+BC78-BL77)))</f>
        <v>435.42857142857167</v>
      </c>
      <c r="BE78" s="14">
        <f>BD78*VLOOKUP('Données projet'!$B$11,Paramètres!$A$1:$I$89,3,0)*VLOOKUP('Données projet'!$B$11,Paramètres!$A$1:$I$89,5,0)</f>
        <v>203.78057142857153</v>
      </c>
      <c r="BF78" s="14">
        <f t="shared" si="91"/>
        <v>50.574115202939069</v>
      </c>
      <c r="BG78" s="22">
        <f t="shared" si="61"/>
        <v>443.00107921654762</v>
      </c>
      <c r="BH78" s="62">
        <f t="shared" si="62"/>
        <v>712.70874605843323</v>
      </c>
      <c r="BI78" s="62">
        <f ca="1">AVERAGE(OFFSET($BH$3,0,0,'Données projet'!$E$11+1,1))-AVERAGE(OFFSET($H$3,0,0,'Données projet'!$E$11+1,1))</f>
        <v>353.50518727755082</v>
      </c>
      <c r="BJ78" s="62">
        <f t="shared" si="92"/>
        <v>263.22770185886998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63.556636411423334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63.556636411423334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63.556636411423334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63.556636411423334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63.556636411423334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63.556636411423334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63.556636411423334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3.15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11.549999999999999</v>
      </c>
      <c r="H79" s="70">
        <f t="shared" si="56"/>
        <v>180.4366666666667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63.668414364482217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205.82424356780339</v>
      </c>
      <c r="T79" s="62">
        <f t="shared" si="88"/>
        <v>412.6104879825707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63.668414364482217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205.82424356780339</v>
      </c>
      <c r="AO79" s="62">
        <f t="shared" si="90"/>
        <v>412.6104879825707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39.73085133290683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3.170787620437792E-5</v>
      </c>
      <c r="AX79" s="23">
        <f t="shared" si="60"/>
        <v>39.730883040783034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63.668414364482217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15.142857142857142</v>
      </c>
      <c r="BD79" s="13">
        <f>IF('Données projet'!$A$88&gt;35,BD78+BC79-BL78,IF(A79&lt;'Données projet'!$A$88,$BA$205^A79,IF(A79='Données projet'!$A$88,'Données projet'!$B$88,BD78+BC79-BL78)))</f>
        <v>450.57142857142884</v>
      </c>
      <c r="BE79" s="14">
        <f>BD79*VLOOKUP('Données projet'!$B$11,Paramètres!$A$1:$I$89,3,0)*VLOOKUP('Données projet'!$B$11,Paramètres!$A$1:$I$89,5,0)</f>
        <v>210.86742857142869</v>
      </c>
      <c r="BF79" s="14">
        <f t="shared" si="91"/>
        <v>52.125095165913116</v>
      </c>
      <c r="BG79" s="22">
        <f t="shared" si="61"/>
        <v>458.04531217587032</v>
      </c>
      <c r="BH79" s="62">
        <f t="shared" si="62"/>
        <v>728.16283151230505</v>
      </c>
      <c r="BI79" s="62">
        <f ca="1">AVERAGE(OFFSET($BH$3,0,0,'Données projet'!$E$11+1,1))-AVERAGE(OFFSET($H$3,0,0,'Données projet'!$E$11+1,1))</f>
        <v>353.50518727755082</v>
      </c>
      <c r="BJ79" s="62">
        <f t="shared" si="92"/>
        <v>263.22770185886998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63.668414364482217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63.668414364482217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63.668414364482217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63.668414364482217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63.668414364482217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63.668414364482217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63.668414364482217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3.15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11.549999999999999</v>
      </c>
      <c r="H80" s="70">
        <f t="shared" si="56"/>
        <v>180.4366666666667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63.778253219953584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205.82424356780339</v>
      </c>
      <c r="T80" s="62">
        <f t="shared" si="88"/>
        <v>412.6104879825707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63.778253219953584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205.82424356780339</v>
      </c>
      <c r="AO80" s="62">
        <f t="shared" si="90"/>
        <v>412.6104879825707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38.951753571694987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2.2420854281139195E-5</v>
      </c>
      <c r="AX80" s="23">
        <f t="shared" si="60"/>
        <v>38.951775992549265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63.778253219953584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15.142857142857142</v>
      </c>
      <c r="BD80" s="13">
        <f>IF('Données projet'!$A$88&gt;35,BD79+BC80-BL79,IF(A80&lt;'Données projet'!$A$88,$BA$205^A80,IF(A80='Données projet'!$A$88,'Données projet'!$B$88,BD79+BC80-BL79)))</f>
        <v>465.71428571428601</v>
      </c>
      <c r="BE80" s="14">
        <f>BD80*VLOOKUP('Données projet'!$B$11,Paramètres!$A$1:$I$89,3,0)*VLOOKUP('Données projet'!$B$11,Paramètres!$A$1:$I$89,5,0)</f>
        <v>217.95428571428585</v>
      </c>
      <c r="BF80" s="14">
        <f t="shared" si="91"/>
        <v>53.670018366701875</v>
      </c>
      <c r="BG80" s="22">
        <f t="shared" si="61"/>
        <v>473.07899627438695</v>
      </c>
      <c r="BH80" s="62">
        <f t="shared" si="62"/>
        <v>743.59925808088337</v>
      </c>
      <c r="BI80" s="62">
        <f ca="1">AVERAGE(OFFSET($BH$3,0,0,'Données projet'!$E$11+1,1))-AVERAGE(OFFSET($H$3,0,0,'Données projet'!$E$11+1,1))</f>
        <v>353.50518727755082</v>
      </c>
      <c r="BJ80" s="62">
        <f t="shared" si="92"/>
        <v>263.22770185886998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63.778253219953584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63.778253219953584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63.778253219953584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63.778253219953584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63.778253219953584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63.778253219953584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63.778253219953584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3.15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11.549999999999999</v>
      </c>
      <c r="H81" s="70">
        <f t="shared" si="56"/>
        <v>180.4366666666667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63.886186616845421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205.82424356780339</v>
      </c>
      <c r="T81" s="62">
        <f t="shared" si="88"/>
        <v>412.6104879825707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63.886186616845421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205.82424356780339</v>
      </c>
      <c r="AO81" s="62">
        <f t="shared" si="90"/>
        <v>412.6104879825707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38.187933442377798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1.585393810218896E-5</v>
      </c>
      <c r="AX81" s="23">
        <f t="shared" si="60"/>
        <v>38.1879492963159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63.886186616845421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15.142857142857142</v>
      </c>
      <c r="BD81" s="13">
        <f>IF('Données projet'!$A$88&gt;35,BD80+BC81-BL80,IF(A81&lt;'Données projet'!$A$88,$BA$205^A81,IF(A81='Données projet'!$A$88,'Données projet'!$B$88,BD80+BC81-BL80)))</f>
        <v>480.85714285714317</v>
      </c>
      <c r="BE81" s="14">
        <f>BD81*VLOOKUP('Données projet'!$B$11,Paramètres!$A$1:$I$89,3,0)*VLOOKUP('Données projet'!$B$11,Paramètres!$A$1:$I$89,5,0)</f>
        <v>225.041142857143</v>
      </c>
      <c r="BF81" s="14">
        <f t="shared" si="91"/>
        <v>55.209104329514197</v>
      </c>
      <c r="BG81" s="22">
        <f t="shared" si="61"/>
        <v>488.10251385009468</v>
      </c>
      <c r="BH81" s="62">
        <f t="shared" si="62"/>
        <v>759.01853144519453</v>
      </c>
      <c r="BI81" s="62">
        <f ca="1">AVERAGE(OFFSET($BH$3,0,0,'Données projet'!$E$11+1,1))-AVERAGE(OFFSET($H$3,0,0,'Données projet'!$E$11+1,1))</f>
        <v>353.50518727755082</v>
      </c>
      <c r="BJ81" s="62">
        <f t="shared" si="92"/>
        <v>263.22770185886998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63.886186616845421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63.886186616845421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63.886186616845421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63.886186616845421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63.886186616845421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63.886186616845421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63.886186616845421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3.15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11.549999999999999</v>
      </c>
      <c r="H82" s="70">
        <f t="shared" si="56"/>
        <v>180.4366666666667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63.992247610604103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205.82424356780339</v>
      </c>
      <c r="T82" s="62">
        <f t="shared" si="88"/>
        <v>412.6104879825707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63.992247610604103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205.82424356780339</v>
      </c>
      <c r="AO82" s="62">
        <f t="shared" si="90"/>
        <v>412.6104879825707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37.43909135991224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1.1210427140569598E-5</v>
      </c>
      <c r="AX82" s="23">
        <f t="shared" si="60"/>
        <v>37.439102570339379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63.992247610604103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>
        <f>VLOOKUP(A82,'Données projet'!$A$87:$I$107,2,0)</f>
        <v>496</v>
      </c>
      <c r="BB82" s="13">
        <f>VLOOKUP(A82,'Données projet'!$A$87:$I$107,9,0)</f>
        <v>15.142857142857142</v>
      </c>
      <c r="BC82" s="13">
        <f t="array" ref="BC82">INDEX(BB:BB,MIN(IF(ISNUMBER(BB82:BB278),ROW(BB82:BB278),"")))</f>
        <v>15.142857142857142</v>
      </c>
      <c r="BD82" s="13">
        <f>IF('Données projet'!$A$88&gt;35,BD81+BC82-BL81,IF(A82&lt;'Données projet'!$A$88,$BA$205^A82,IF(A82='Données projet'!$A$88,'Données projet'!$B$88,BD81+BC82-BL81)))</f>
        <v>496.00000000000034</v>
      </c>
      <c r="BE82" s="14">
        <f>BD82*VLOOKUP('Données projet'!$B$11,Paramètres!$A$1:$I$89,3,0)*VLOOKUP('Données projet'!$B$11,Paramètres!$A$1:$I$89,5,0)</f>
        <v>232.12800000000016</v>
      </c>
      <c r="BF82" s="14">
        <f t="shared" si="91"/>
        <v>56.742557967082448</v>
      </c>
      <c r="BG82" s="22">
        <f t="shared" si="61"/>
        <v>503.11622179266891</v>
      </c>
      <c r="BH82" s="62">
        <f t="shared" si="62"/>
        <v>774.42112969821733</v>
      </c>
      <c r="BI82" s="62">
        <f ca="1">AVERAGE(OFFSET($BH$3,0,0,'Données projet'!$E$11+1,1))-AVERAGE(OFFSET($H$3,0,0,'Données projet'!$E$11+1,1))</f>
        <v>353.50518727755082</v>
      </c>
      <c r="BJ82" s="62">
        <f t="shared" si="92"/>
        <v>263.22770185886998</v>
      </c>
      <c r="BK82" s="16">
        <f>IF(ISNA(VLOOKUP(A82,'Données projet'!$A$87:$I$107,3,0)),0,VLOOKUP(A82,'Données projet'!$A$87:$I$107,3,0))</f>
        <v>13</v>
      </c>
      <c r="BL82" s="16">
        <f>IF(ISNA(VLOOKUP(A82,'Données projet'!$A$87:$I$107,4,0)),0,VLOOKUP(A82,'Données projet'!$A$87:$I$107,4,0))</f>
        <v>88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63.992247610604103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63.992247610604103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63.992247610604103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63.992247610604103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63.992247610604103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63.992247610604103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63.992247610604103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3.15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11.549999999999999</v>
      </c>
      <c r="H83" s="70">
        <f t="shared" si="56"/>
        <v>180.4366666666667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64.09646868323793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205.82424356780339</v>
      </c>
      <c r="T83" s="62">
        <f t="shared" si="88"/>
        <v>412.6104879825707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64.09646868323793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205.82424356780339</v>
      </c>
      <c r="AO83" s="62">
        <f t="shared" si="90"/>
        <v>412.6104879825707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36.70493361393526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7.9269690510944799E-6</v>
      </c>
      <c r="AX83" s="23">
        <f t="shared" si="60"/>
        <v>36.704941540904315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64.09646868323793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423</v>
      </c>
      <c r="BB83" s="13">
        <f>VLOOKUP(A83,'Données projet'!$A$87:$I$107,9,0)</f>
        <v>15</v>
      </c>
      <c r="BC83" s="13">
        <f t="array" ref="BC83">INDEX(BB:BB,MIN(IF(ISNUMBER(BB83:BB279),ROW(BB83:BB279),"")))</f>
        <v>15</v>
      </c>
      <c r="BD83" s="13">
        <f>IF('Données projet'!$A$88&gt;35,BD82+BC83-BL82,IF(A83&lt;'Données projet'!$A$88,$BA$205^A83,IF(A83='Données projet'!$A$88,'Données projet'!$B$88,BD82+BC83-BL82)))</f>
        <v>423.00000000000034</v>
      </c>
      <c r="BE83" s="14">
        <f>BD83*VLOOKUP('Données projet'!$B$11,Paramètres!$A$1:$I$89,3,0)*VLOOKUP('Données projet'!$B$11,Paramètres!$A$1:$I$89,5,0)</f>
        <v>197.96400000000017</v>
      </c>
      <c r="BF83" s="14">
        <f t="shared" si="91"/>
        <v>49.296450435147804</v>
      </c>
      <c r="BG83" s="22">
        <f t="shared" si="61"/>
        <v>430.64528450788265</v>
      </c>
      <c r="BH83" s="62">
        <f t="shared" si="62"/>
        <v>702.3323363464217</v>
      </c>
      <c r="BI83" s="62">
        <f ca="1">AVERAGE(OFFSET($BH$3,0,0,'Données projet'!$E$11+1,1))-AVERAGE(OFFSET($H$3,0,0,'Données projet'!$E$11+1,1))</f>
        <v>353.50518727755082</v>
      </c>
      <c r="BJ83" s="62">
        <f t="shared" si="92"/>
        <v>263.22770185886998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64.09646868323793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64.09646868323793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64.09646868323793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64.09646868323793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64.09646868323793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64.09646868323793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64.09646868323793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3.15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11.549999999999999</v>
      </c>
      <c r="H84" s="70">
        <f t="shared" si="56"/>
        <v>180.4366666666667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64.198881753264999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205.82424356780339</v>
      </c>
      <c r="T84" s="62">
        <f t="shared" si="88"/>
        <v>412.6104879825707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64.198881753264999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205.82424356780339</v>
      </c>
      <c r="AO84" s="62">
        <f t="shared" si="90"/>
        <v>412.6104879825707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35.985172253564883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5.6052135702847988E-6</v>
      </c>
      <c r="AX84" s="23">
        <f t="shared" si="60"/>
        <v>35.985177858778457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64.198881753264999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14.142857142857142</v>
      </c>
      <c r="BD84" s="13">
        <f>IF('Données projet'!$A$88&gt;35,BD83+BC84-BL83,IF(A84&lt;'Données projet'!$A$88,$BA$205^A84,IF(A84='Données projet'!$A$88,'Données projet'!$B$88,BD83+BC84-BL83)))</f>
        <v>437.14285714285751</v>
      </c>
      <c r="BE84" s="14">
        <f>BD84*VLOOKUP('Données projet'!$B$11,Paramètres!$A$1:$I$89,3,0)*VLOOKUP('Données projet'!$B$11,Paramètres!$A$1:$I$89,5,0)</f>
        <v>204.58285714285734</v>
      </c>
      <c r="BF84" s="14">
        <f t="shared" si="91"/>
        <v>50.750009154879976</v>
      </c>
      <c r="BG84" s="22">
        <f t="shared" si="61"/>
        <v>444.70474213522584</v>
      </c>
      <c r="BH84" s="62">
        <f t="shared" si="62"/>
        <v>716.76730856386416</v>
      </c>
      <c r="BI84" s="62">
        <f ca="1">AVERAGE(OFFSET($BH$3,0,0,'Données projet'!$E$11+1,1))-AVERAGE(OFFSET($H$3,0,0,'Données projet'!$E$11+1,1))</f>
        <v>353.50518727755082</v>
      </c>
      <c r="BJ84" s="62">
        <f t="shared" si="92"/>
        <v>263.22770185886998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64.198881753264999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64.198881753264999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64.198881753264999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64.198881753264999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64.198881753264999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64.198881753264999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64.198881753264999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3.15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11.549999999999999</v>
      </c>
      <c r="H85" s="70">
        <f t="shared" si="56"/>
        <v>180.4366666666667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64.299518185488395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205.82424356780339</v>
      </c>
      <c r="T85" s="62">
        <f t="shared" si="88"/>
        <v>412.6104879825707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64.299518185488395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205.82424356780339</v>
      </c>
      <c r="AO85" s="62">
        <f t="shared" si="90"/>
        <v>412.6104879825707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35.279524974460287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3.96348452554724E-6</v>
      </c>
      <c r="AX85" s="23">
        <f t="shared" si="60"/>
        <v>35.279528937944811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64.299518185488395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14.142857142857142</v>
      </c>
      <c r="BD85" s="13">
        <f>IF('Données projet'!$A$88&gt;35,BD84+BC85-BL84,IF(A85&lt;'Données projet'!$A$88,$BA$205^A85,IF(A85='Données projet'!$A$88,'Données projet'!$B$88,BD84+BC85-BL84)))</f>
        <v>451.28571428571468</v>
      </c>
      <c r="BE85" s="14">
        <f>BD85*VLOOKUP('Données projet'!$B$11,Paramètres!$A$1:$I$89,3,0)*VLOOKUP('Données projet'!$B$11,Paramètres!$A$1:$I$89,5,0)</f>
        <v>211.20171428571447</v>
      </c>
      <c r="BF85" s="14">
        <f t="shared" si="91"/>
        <v>52.198103230485451</v>
      </c>
      <c r="BG85" s="22">
        <f t="shared" si="61"/>
        <v>458.75468217404813</v>
      </c>
      <c r="BH85" s="62">
        <f t="shared" si="62"/>
        <v>731.18624885417228</v>
      </c>
      <c r="BI85" s="62">
        <f ca="1">AVERAGE(OFFSET($BH$3,0,0,'Données projet'!$E$11+1,1))-AVERAGE(OFFSET($H$3,0,0,'Données projet'!$E$11+1,1))</f>
        <v>353.50518727755082</v>
      </c>
      <c r="BJ85" s="62">
        <f t="shared" si="92"/>
        <v>263.22770185886998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64.299518185488395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64.299518185488395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64.299518185488395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64.299518185488395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64.299518185488395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64.299518185488395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64.299518185488395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3.15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11.549999999999999</v>
      </c>
      <c r="H86" s="70">
        <f t="shared" si="56"/>
        <v>180.4366666666667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64.39840880060207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205.82424356780339</v>
      </c>
      <c r="T86" s="62">
        <f t="shared" si="88"/>
        <v>412.6104879825707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64.39840880060207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205.82424356780339</v>
      </c>
      <c r="AO86" s="62">
        <f t="shared" si="90"/>
        <v>412.6104879825707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34.587715008096588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2.8026067851423994E-6</v>
      </c>
      <c r="AX86" s="23">
        <f t="shared" si="60"/>
        <v>34.587717810703374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64.39840880060207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14.142857142857142</v>
      </c>
      <c r="BD86" s="13">
        <f>IF('Données projet'!$A$88&gt;35,BD85+BC86-BL85,IF(A86&lt;'Données projet'!$A$88,$BA$205^A86,IF(A86='Données projet'!$A$88,'Données projet'!$B$88,BD85+BC86-BL85)))</f>
        <v>465.42857142857184</v>
      </c>
      <c r="BE86" s="14">
        <f>BD86*VLOOKUP('Données projet'!$B$11,Paramètres!$A$1:$I$89,3,0)*VLOOKUP('Données projet'!$B$11,Paramètres!$A$1:$I$89,5,0)</f>
        <v>217.82057142857164</v>
      </c>
      <c r="BF86" s="14">
        <f t="shared" si="91"/>
        <v>53.640923568007189</v>
      </c>
      <c r="BG86" s="22">
        <f t="shared" si="61"/>
        <v>472.79543711904148</v>
      </c>
      <c r="BH86" s="62">
        <f t="shared" si="62"/>
        <v>745.58960272124909</v>
      </c>
      <c r="BI86" s="62">
        <f ca="1">AVERAGE(OFFSET($BH$3,0,0,'Données projet'!$E$11+1,1))-AVERAGE(OFFSET($H$3,0,0,'Données projet'!$E$11+1,1))</f>
        <v>353.50518727755082</v>
      </c>
      <c r="BJ86" s="62">
        <f t="shared" si="92"/>
        <v>263.22770185886998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64.39840880060207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64.39840880060207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64.39840880060207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64.39840880060207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64.39840880060207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64.39840880060207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64.39840880060207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3.15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11.549999999999999</v>
      </c>
      <c r="H87" s="70">
        <f t="shared" si="56"/>
        <v>180.4366666666667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64.495583884629838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205.82424356780339</v>
      </c>
      <c r="T87" s="62">
        <f t="shared" si="88"/>
        <v>412.6104879825707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64.495583884629838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205.82424356780339</v>
      </c>
      <c r="AO87" s="62">
        <f t="shared" si="90"/>
        <v>412.6104879825707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33.909471013210869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1.98174226277362E-6</v>
      </c>
      <c r="AX87" s="23">
        <f t="shared" si="60"/>
        <v>33.909472994953134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64.495583884629838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14.142857142857142</v>
      </c>
      <c r="BD87" s="13">
        <f>IF('Données projet'!$A$88&gt;35,BD86+BC87-BL86,IF(A87&lt;'Données projet'!$A$88,$BA$205^A87,IF(A87='Données projet'!$A$88,'Données projet'!$B$88,BD86+BC87-BL86)))</f>
        <v>479.57142857142901</v>
      </c>
      <c r="BE87" s="14">
        <f>BD87*VLOOKUP('Données projet'!$B$11,Paramètres!$A$1:$I$89,3,0)*VLOOKUP('Données projet'!$B$11,Paramètres!$A$1:$I$89,5,0)</f>
        <v>224.43942857142878</v>
      </c>
      <c r="BF87" s="14">
        <f t="shared" si="91"/>
        <v>55.078648812192505</v>
      </c>
      <c r="BG87" s="22">
        <f t="shared" si="61"/>
        <v>486.82731810980704</v>
      </c>
      <c r="BH87" s="62">
        <f t="shared" si="62"/>
        <v>759.97779235344979</v>
      </c>
      <c r="BI87" s="62">
        <f ca="1">AVERAGE(OFFSET($BH$3,0,0,'Données projet'!$E$11+1,1))-AVERAGE(OFFSET($H$3,0,0,'Données projet'!$E$11+1,1))</f>
        <v>353.50518727755082</v>
      </c>
      <c r="BJ87" s="62">
        <f t="shared" si="92"/>
        <v>263.22770185886998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64.495583884629838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64.495583884629838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64.495583884629838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64.495583884629838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64.495583884629838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64.495583884629838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64.495583884629838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3.15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11.549999999999999</v>
      </c>
      <c r="H88" s="70">
        <f t="shared" si="56"/>
        <v>180.4366666666667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64.591073198200647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205.82424356780339</v>
      </c>
      <c r="T88" s="62">
        <f t="shared" si="88"/>
        <v>412.6104879825707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64.591073198200647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205.82424356780339</v>
      </c>
      <c r="AO88" s="62">
        <f t="shared" si="90"/>
        <v>412.6104879825707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33.244526969376871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1.4013033925711997E-6</v>
      </c>
      <c r="AX88" s="23">
        <f t="shared" si="60"/>
        <v>33.244528370680264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64.591073198200647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14.142857142857142</v>
      </c>
      <c r="BD88" s="13">
        <f>IF('Données projet'!$A$88&gt;35,BD87+BC88-BL87,IF(A88&lt;'Données projet'!$A$88,$BA$205^A88,IF(A88='Données projet'!$A$88,'Données projet'!$B$88,BD87+BC88-BL87)))</f>
        <v>493.71428571428618</v>
      </c>
      <c r="BE88" s="14">
        <f>BD88*VLOOKUP('Données projet'!$B$11,Paramètres!$A$1:$I$89,3,0)*VLOOKUP('Données projet'!$B$11,Paramètres!$A$1:$I$89,5,0)</f>
        <v>231.05828571428594</v>
      </c>
      <c r="BF88" s="14">
        <f t="shared" si="91"/>
        <v>56.511446472092771</v>
      </c>
      <c r="BG88" s="22">
        <f t="shared" si="61"/>
        <v>500.85061689127627</v>
      </c>
      <c r="BH88" s="62">
        <f t="shared" si="62"/>
        <v>774.35121861801201</v>
      </c>
      <c r="BI88" s="62">
        <f ca="1">AVERAGE(OFFSET($BH$3,0,0,'Données projet'!$E$11+1,1))-AVERAGE(OFFSET($H$3,0,0,'Données projet'!$E$11+1,1))</f>
        <v>353.50518727755082</v>
      </c>
      <c r="BJ88" s="62">
        <f t="shared" si="92"/>
        <v>263.22770185886998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64.591073198200647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64.591073198200647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64.591073198200647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64.591073198200647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64.591073198200647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64.591073198200647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64.591073198200647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3.15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11.549999999999999</v>
      </c>
      <c r="H89" s="70">
        <f t="shared" si="56"/>
        <v>180.4366666666667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64.684905985663136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205.82424356780339</v>
      </c>
      <c r="T89" s="62">
        <f t="shared" si="88"/>
        <v>412.6104879825707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64.684905985663136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205.82424356780339</v>
      </c>
      <c r="AO89" s="62">
        <f t="shared" si="90"/>
        <v>412.6104879825707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32.592622072666636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9.9087113138680999E-7</v>
      </c>
      <c r="AX89" s="23">
        <f t="shared" si="60"/>
        <v>32.592623063537765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64.684905985663136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14.142857142857142</v>
      </c>
      <c r="BD89" s="13">
        <f>IF('Données projet'!$A$88&gt;35,BD88+BC89-BL88,IF(A89&lt;'Données projet'!$A$88,$BA$205^A89,IF(A89='Données projet'!$A$88,'Données projet'!$B$88,BD88+BC89-BL88)))</f>
        <v>507.85714285714334</v>
      </c>
      <c r="BE89" s="14">
        <f>BD89*VLOOKUP('Données projet'!$B$11,Paramètres!$A$1:$I$89,3,0)*VLOOKUP('Données projet'!$B$11,Paramètres!$A$1:$I$89,5,0)</f>
        <v>237.67714285714308</v>
      </c>
      <c r="BF89" s="14">
        <f t="shared" si="91"/>
        <v>57.939473914063178</v>
      </c>
      <c r="BG89" s="22">
        <f t="shared" si="61"/>
        <v>514.86560754318418</v>
      </c>
      <c r="BH89" s="62">
        <f t="shared" si="62"/>
        <v>788.71026282394905</v>
      </c>
      <c r="BI89" s="62">
        <f ca="1">AVERAGE(OFFSET($BH$3,0,0,'Données projet'!$E$11+1,1))-AVERAGE(OFFSET($H$3,0,0,'Données projet'!$E$11+1,1))</f>
        <v>353.50518727755082</v>
      </c>
      <c r="BJ89" s="62">
        <f t="shared" si="92"/>
        <v>263.22770185886998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64.684905985663136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64.684905985663136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64.684905985663136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64.684905985663136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64.684905985663136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64.684905985663136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64.684905985663136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3.15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11.549999999999999</v>
      </c>
      <c r="H90" s="70">
        <f t="shared" si="56"/>
        <v>180.4366666666667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64.777110984041826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205.82424356780339</v>
      </c>
      <c r="T90" s="62">
        <f t="shared" si="88"/>
        <v>412.6104879825707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64.777110984041826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205.82424356780339</v>
      </c>
      <c r="AO90" s="62">
        <f t="shared" si="90"/>
        <v>412.6104879825707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31.953500633358168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7.0065169628559984E-7</v>
      </c>
      <c r="AX90" s="23">
        <f t="shared" si="60"/>
        <v>31.953501334009864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64.777110984041826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>
        <f>VLOOKUP(A90,'Données projet'!$A$87:$I$107,2,0)</f>
        <v>522</v>
      </c>
      <c r="BB90" s="13">
        <f>VLOOKUP(A90,'Données projet'!$A$87:$I$107,9,0)</f>
        <v>14.142857142857142</v>
      </c>
      <c r="BC90" s="13">
        <f t="array" ref="BC90">INDEX(BB:BB,MIN(IF(ISNUMBER(BB90:BB286),ROW(BB90:BB286),"")))</f>
        <v>14.142857142857142</v>
      </c>
      <c r="BD90" s="13">
        <f>IF('Données projet'!$A$88&gt;35,BD89+BC90-BL89,IF(A90&lt;'Données projet'!$A$88,$BA$205^A90,IF(A90='Données projet'!$A$88,'Données projet'!$B$88,BD89+BC90-BL89)))</f>
        <v>522.00000000000045</v>
      </c>
      <c r="BE90" s="14">
        <f>BD90*VLOOKUP('Données projet'!$B$11,Paramètres!$A$1:$I$89,3,0)*VLOOKUP('Données projet'!$B$11,Paramètres!$A$1:$I$89,5,0)</f>
        <v>244.29600000000022</v>
      </c>
      <c r="BF90" s="14">
        <f t="shared" si="91"/>
        <v>59.362879241040417</v>
      </c>
      <c r="BG90" s="22">
        <f t="shared" si="61"/>
        <v>528.87254801147901</v>
      </c>
      <c r="BH90" s="62">
        <f t="shared" si="62"/>
        <v>803.05528828629895</v>
      </c>
      <c r="BI90" s="62">
        <f ca="1">AVERAGE(OFFSET($BH$3,0,0,'Données projet'!$E$11+1,1))-AVERAGE(OFFSET($H$3,0,0,'Données projet'!$E$11+1,1))</f>
        <v>353.50518727755082</v>
      </c>
      <c r="BJ90" s="62">
        <f t="shared" si="92"/>
        <v>263.22770185886998</v>
      </c>
      <c r="BK90" s="16">
        <f>IF(ISNA(VLOOKUP(A90,'Données projet'!$A$87:$I$107,3,0)),0,VLOOKUP(A90,'Données projet'!$A$87:$I$107,3,0))</f>
        <v>15</v>
      </c>
      <c r="BL90" s="16">
        <f>IF(ISNA(VLOOKUP(A90,'Données projet'!$A$87:$I$107,4,0)),0,VLOOKUP(A90,'Données projet'!$A$87:$I$107,4,0))</f>
        <v>89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64.777110984041826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64.777110984041826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64.777110984041826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64.777110984041826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64.777110984041826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64.777110984041826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64.777110984041826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3.15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11.549999999999999</v>
      </c>
      <c r="H91" s="70">
        <f t="shared" si="56"/>
        <v>180.4366666666667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64.867716431838147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205.82424356780339</v>
      </c>
      <c r="T91" s="62">
        <f t="shared" si="88"/>
        <v>412.6104879825707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64.867716431838147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205.82424356780339</v>
      </c>
      <c r="AO91" s="62">
        <f t="shared" si="90"/>
        <v>412.6104879825707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31.326911975648951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4.9543556569340499E-7</v>
      </c>
      <c r="AX91" s="23">
        <f t="shared" si="60"/>
        <v>31.326912471084515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64.867716431838147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>
        <f>VLOOKUP(A91,'Données projet'!$A$87:$I$107,2,0)</f>
        <v>447</v>
      </c>
      <c r="BB91" s="13">
        <f>VLOOKUP(A91,'Données projet'!$A$87:$I$107,9,0)</f>
        <v>14</v>
      </c>
      <c r="BC91" s="13">
        <f t="array" ref="BC91">INDEX(BB:BB,MIN(IF(ISNUMBER(BB91:BB287),ROW(BB91:BB287),"")))</f>
        <v>14</v>
      </c>
      <c r="BD91" s="13">
        <f>IF('Données projet'!$A$88&gt;35,BD90+BC91-BL90,IF(A91&lt;'Données projet'!$A$88,$BA$205^A91,IF(A91='Données projet'!$A$88,'Données projet'!$B$88,BD90+BC91-BL90)))</f>
        <v>447.00000000000045</v>
      </c>
      <c r="BE91" s="14">
        <f>BD91*VLOOKUP('Données projet'!$B$11,Paramètres!$A$1:$I$89,3,0)*VLOOKUP('Données projet'!$B$11,Paramètres!$A$1:$I$89,5,0)</f>
        <v>209.19600000000023</v>
      </c>
      <c r="BF91" s="14">
        <f t="shared" si="91"/>
        <v>51.759852265375834</v>
      </c>
      <c r="BG91" s="22">
        <f t="shared" si="61"/>
        <v>454.4981093621966</v>
      </c>
      <c r="BH91" s="62">
        <f t="shared" si="62"/>
        <v>729.01306961226987</v>
      </c>
      <c r="BI91" s="62">
        <f ca="1">AVERAGE(OFFSET($BH$3,0,0,'Données projet'!$E$11+1,1))-AVERAGE(OFFSET($H$3,0,0,'Données projet'!$E$11+1,1))</f>
        <v>353.50518727755082</v>
      </c>
      <c r="BJ91" s="62">
        <f t="shared" si="92"/>
        <v>263.22770185886998</v>
      </c>
      <c r="BK91" s="16">
        <f>IF(ISNA(VLOOKUP(A91,'Données projet'!$A$87:$I$107,3,0)),0,VLOOKUP(A91,'Données projet'!$A$87:$I$107,3,0))</f>
        <v>16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64.867716431838147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64.867716431838147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64.867716431838147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64.867716431838147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64.867716431838147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64.867716431838147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64.867716431838147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3.15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11.549999999999999</v>
      </c>
      <c r="H92" s="70">
        <f t="shared" si="56"/>
        <v>180.4366666666667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64.956750077678635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205.82424356780339</v>
      </c>
      <c r="T92" s="62">
        <f t="shared" si="88"/>
        <v>412.6104879825707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64.956750077678635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205.82424356780339</v>
      </c>
      <c r="AO92" s="62">
        <f t="shared" si="90"/>
        <v>412.6104879825707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30.712610339336067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3.5032584814279992E-7</v>
      </c>
      <c r="AX92" s="23">
        <f t="shared" si="60"/>
        <v>30.712610689661915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64.956750077678635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13</v>
      </c>
      <c r="BD92" s="13">
        <f>IF('Données projet'!$A$88&gt;35,BD91+BC92-BL91,IF(A92&lt;'Données projet'!$A$88,$BA$205^A92,IF(A92='Données projet'!$A$88,'Données projet'!$B$88,BD91+BC92-BL91)))</f>
        <v>460.00000000000045</v>
      </c>
      <c r="BE92" s="14">
        <f>BD92*VLOOKUP('Données projet'!$B$11,Paramètres!$A$1:$I$89,3,0)*VLOOKUP('Données projet'!$B$11,Paramètres!$A$1:$I$89,5,0)</f>
        <v>215.28000000000023</v>
      </c>
      <c r="BF92" s="14">
        <f t="shared" si="91"/>
        <v>53.08772574085318</v>
      </c>
      <c r="BG92" s="22">
        <f t="shared" si="61"/>
        <v>467.40712233198633</v>
      </c>
      <c r="BH92" s="62">
        <f t="shared" si="62"/>
        <v>742.24853928347466</v>
      </c>
      <c r="BI92" s="62">
        <f ca="1">AVERAGE(OFFSET($BH$3,0,0,'Données projet'!$E$11+1,1))-AVERAGE(OFFSET($H$3,0,0,'Données projet'!$E$11+1,1))</f>
        <v>353.50518727755082</v>
      </c>
      <c r="BJ92" s="62">
        <f t="shared" si="92"/>
        <v>263.22770185886998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64.956750077678635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64.956750077678635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64.956750077678635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64.956750077678635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64.956750077678635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64.956750077678635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64.956750077678635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3.15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11.549999999999999</v>
      </c>
      <c r="H93" s="70">
        <f t="shared" si="56"/>
        <v>180.4366666666667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65.044239188813208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205.82424356780339</v>
      </c>
      <c r="T93" s="62">
        <f t="shared" si="88"/>
        <v>412.6104879825707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65.044239188813208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205.82424356780339</v>
      </c>
      <c r="AO93" s="62">
        <f t="shared" si="90"/>
        <v>412.6104879825707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30.110354783424278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2.477177828467025E-7</v>
      </c>
      <c r="AX93" s="23">
        <f t="shared" si="60"/>
        <v>30.11035503114206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65.044239188813208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13</v>
      </c>
      <c r="BD93" s="13">
        <f>IF('Données projet'!$A$88&gt;35,BD92+BC93-BL92,IF(A93&lt;'Données projet'!$A$88,$BA$205^A93,IF(A93='Données projet'!$A$88,'Données projet'!$B$88,BD92+BC93-BL92)))</f>
        <v>473.00000000000045</v>
      </c>
      <c r="BE93" s="14">
        <f>BD93*VLOOKUP('Données projet'!$B$11,Paramètres!$A$1:$I$89,3,0)*VLOOKUP('Données projet'!$B$11,Paramètres!$A$1:$I$89,5,0)</f>
        <v>221.3640000000002</v>
      </c>
      <c r="BF93" s="14">
        <f t="shared" si="91"/>
        <v>54.411237653200843</v>
      </c>
      <c r="BG93" s="22">
        <f t="shared" si="61"/>
        <v>480.30853891265838</v>
      </c>
      <c r="BH93" s="62">
        <f t="shared" si="62"/>
        <v>755.47074927164022</v>
      </c>
      <c r="BI93" s="62">
        <f ca="1">AVERAGE(OFFSET($BH$3,0,0,'Données projet'!$E$11+1,1))-AVERAGE(OFFSET($H$3,0,0,'Données projet'!$E$11+1,1))</f>
        <v>353.50518727755082</v>
      </c>
      <c r="BJ93" s="62">
        <f t="shared" si="92"/>
        <v>263.22770185886998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65.044239188813208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65.044239188813208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65.044239188813208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65.044239188813208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65.044239188813208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65.044239188813208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65.044239188813208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3.15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11.549999999999999</v>
      </c>
      <c r="H94" s="70">
        <f t="shared" si="56"/>
        <v>180.4366666666667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65.130210559465951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205.82424356780339</v>
      </c>
      <c r="T94" s="62">
        <f t="shared" si="88"/>
        <v>412.6104879825707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65.130210559465951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205.82424356780339</v>
      </c>
      <c r="AO94" s="62">
        <f t="shared" si="90"/>
        <v>412.6104879825707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29.519909091624303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1.7516292407139996E-7</v>
      </c>
      <c r="AX94" s="23">
        <f t="shared" si="60"/>
        <v>29.519909266787227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65.130210559465951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13</v>
      </c>
      <c r="BD94" s="13">
        <f>IF('Données projet'!$A$88&gt;35,BD93+BC94-BL93,IF(A94&lt;'Données projet'!$A$88,$BA$205^A94,IF(A94='Données projet'!$A$88,'Données projet'!$B$88,BD93+BC94-BL93)))</f>
        <v>486.00000000000045</v>
      </c>
      <c r="BE94" s="14">
        <f>BD94*VLOOKUP('Données projet'!$B$11,Paramètres!$A$1:$I$89,3,0)*VLOOKUP('Données projet'!$B$11,Paramètres!$A$1:$I$89,5,0)</f>
        <v>227.44800000000021</v>
      </c>
      <c r="BF94" s="14">
        <f t="shared" si="91"/>
        <v>55.730521649800735</v>
      </c>
      <c r="BG94" s="22">
        <f t="shared" si="61"/>
        <v>493.20259187340326</v>
      </c>
      <c r="BH94" s="62">
        <f t="shared" si="62"/>
        <v>768.68003059144507</v>
      </c>
      <c r="BI94" s="62">
        <f ca="1">AVERAGE(OFFSET($BH$3,0,0,'Données projet'!$E$11+1,1))-AVERAGE(OFFSET($H$3,0,0,'Données projet'!$E$11+1,1))</f>
        <v>353.50518727755082</v>
      </c>
      <c r="BJ94" s="62">
        <f t="shared" si="92"/>
        <v>263.22770185886998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65.130210559465951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65.130210559465951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65.130210559465951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65.130210559465951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65.130210559465951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65.130210559465951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65.130210559465951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3.15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11.549999999999999</v>
      </c>
      <c r="H95" s="70">
        <f t="shared" si="56"/>
        <v>180.4366666666667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65.214690519041042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205.82424356780339</v>
      </c>
      <c r="T95" s="62">
        <f t="shared" si="88"/>
        <v>412.6104879825707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65.214690519041042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205.82424356780339</v>
      </c>
      <c r="AO95" s="62">
        <f t="shared" si="90"/>
        <v>412.6104879825707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28.941041679704213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1.2385889142335125E-7</v>
      </c>
      <c r="AX95" s="23">
        <f t="shared" si="60"/>
        <v>28.941041803563106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65.214690519041042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13</v>
      </c>
      <c r="BD95" s="13">
        <f>IF('Données projet'!$A$88&gt;35,BD94+BC95-BL94,IF(A95&lt;'Données projet'!$A$88,$BA$205^A95,IF(A95='Données projet'!$A$88,'Données projet'!$B$88,BD94+BC95-BL94)))</f>
        <v>499.00000000000045</v>
      </c>
      <c r="BE95" s="14">
        <f>BD95*VLOOKUP('Données projet'!$B$11,Paramètres!$A$1:$I$89,3,0)*VLOOKUP('Données projet'!$B$11,Paramètres!$A$1:$I$89,5,0)</f>
        <v>233.53200000000021</v>
      </c>
      <c r="BF95" s="14">
        <f t="shared" si="91"/>
        <v>57.04570382109813</v>
      </c>
      <c r="BG95" s="22">
        <f t="shared" si="61"/>
        <v>506.08950082174624</v>
      </c>
      <c r="BH95" s="62">
        <f t="shared" si="62"/>
        <v>781.87669939156331</v>
      </c>
      <c r="BI95" s="62">
        <f ca="1">AVERAGE(OFFSET($BH$3,0,0,'Données projet'!$E$11+1,1))-AVERAGE(OFFSET($H$3,0,0,'Données projet'!$E$11+1,1))</f>
        <v>353.50518727755082</v>
      </c>
      <c r="BJ95" s="62">
        <f t="shared" si="92"/>
        <v>263.22770185886998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65.214690519041042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65.214690519041042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65.214690519041042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65.214690519041042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65.214690519041042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65.214690519041042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65.214690519041042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3.15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11.549999999999999</v>
      </c>
      <c r="H96" s="70">
        <f t="shared" si="56"/>
        <v>180.4366666666667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65.297704940186406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205.82424356780339</v>
      </c>
      <c r="T96" s="62">
        <f t="shared" si="88"/>
        <v>412.6104879825707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65.297704940186406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205.82424356780339</v>
      </c>
      <c r="AO96" s="62">
        <f t="shared" si="90"/>
        <v>412.6104879825707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28.373525504657618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8.7581462035699981E-8</v>
      </c>
      <c r="AX96" s="23">
        <f t="shared" si="60"/>
        <v>28.37352559223908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65.297704940186406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13</v>
      </c>
      <c r="BD96" s="13">
        <f>IF('Données projet'!$A$88&gt;35,BD95+BC96-BL95,IF(A96&lt;'Données projet'!$A$88,$BA$205^A96,IF(A96='Données projet'!$A$88,'Données projet'!$B$88,BD95+BC96-BL95)))</f>
        <v>512.00000000000045</v>
      </c>
      <c r="BE96" s="14">
        <f>BD96*VLOOKUP('Données projet'!$B$11,Paramètres!$A$1:$I$89,3,0)*VLOOKUP('Données projet'!$B$11,Paramètres!$A$1:$I$89,5,0)</f>
        <v>239.61600000000021</v>
      </c>
      <c r="BF96" s="14">
        <f t="shared" si="91"/>
        <v>58.356903313490214</v>
      </c>
      <c r="BG96" s="22">
        <f t="shared" si="61"/>
        <v>518.96947327099576</v>
      </c>
      <c r="BH96" s="62">
        <f t="shared" si="62"/>
        <v>795.06105805167931</v>
      </c>
      <c r="BI96" s="62">
        <f ca="1">AVERAGE(OFFSET($BH$3,0,0,'Données projet'!$E$11+1,1))-AVERAGE(OFFSET($H$3,0,0,'Données projet'!$E$11+1,1))</f>
        <v>353.50518727755082</v>
      </c>
      <c r="BJ96" s="62">
        <f t="shared" si="92"/>
        <v>263.22770185886998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65.297704940186406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65.297704940186406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65.297704940186406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65.297704940186406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65.297704940186406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65.297704940186406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65.297704940186406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3.15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11.549999999999999</v>
      </c>
      <c r="H97" s="70">
        <f t="shared" si="56"/>
        <v>180.4366666666667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65.379279246717346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205.82424356780339</v>
      </c>
      <c r="T97" s="62">
        <f t="shared" si="88"/>
        <v>412.6104879825707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65.379279246717346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205.82424356780339</v>
      </c>
      <c r="AO97" s="62">
        <f t="shared" si="90"/>
        <v>412.6104879825707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27.817137975653001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6.1929445711675624E-8</v>
      </c>
      <c r="AX97" s="23">
        <f t="shared" si="60"/>
        <v>27.817138037582446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65.379279246717346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>
        <f>VLOOKUP(A97,'Données projet'!$A$87:$I$107,2,0)</f>
        <v>525</v>
      </c>
      <c r="BB97" s="13">
        <f>VLOOKUP(A97,'Données projet'!$A$87:$I$107,9,0)</f>
        <v>13</v>
      </c>
      <c r="BC97" s="13">
        <f t="array" ref="BC97">INDEX(BB:BB,MIN(IF(ISNUMBER(BB97:BB293),ROW(BB97:BB293),"")))</f>
        <v>13</v>
      </c>
      <c r="BD97" s="13">
        <f>IF('Données projet'!$A$88&gt;35,BD96+BC97-BL96,IF(A97&lt;'Données projet'!$A$88,$BA$205^A97,IF(A97='Données projet'!$A$88,'Données projet'!$B$88,BD96+BC97-BL96)))</f>
        <v>525.00000000000045</v>
      </c>
      <c r="BE97" s="14">
        <f>BD97*VLOOKUP('Données projet'!$B$11,Paramètres!$A$1:$I$89,3,0)*VLOOKUP('Données projet'!$B$11,Paramètres!$A$1:$I$89,5,0)</f>
        <v>245.70000000000022</v>
      </c>
      <c r="BF97" s="14">
        <f t="shared" si="91"/>
        <v>59.66423287821754</v>
      </c>
      <c r="BG97" s="22">
        <f t="shared" si="61"/>
        <v>531.84270559622928</v>
      </c>
      <c r="BH97" s="62">
        <f t="shared" si="62"/>
        <v>808.23339616752628</v>
      </c>
      <c r="BI97" s="62">
        <f ca="1">AVERAGE(OFFSET($BH$3,0,0,'Données projet'!$E$11+1,1))-AVERAGE(OFFSET($H$3,0,0,'Données projet'!$E$11+1,1))</f>
        <v>353.50518727755082</v>
      </c>
      <c r="BJ97" s="62">
        <f t="shared" si="92"/>
        <v>263.22770185886998</v>
      </c>
      <c r="BK97" s="16">
        <f>IF(ISNA(VLOOKUP(A97,'Données projet'!$A$87:$I$107,3,0)),0,VLOOKUP(A97,'Données projet'!$A$87:$I$107,3,0))</f>
        <v>17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65.379279246717346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65.379279246717346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65.379279246717346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65.379279246717346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65.379279246717346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65.379279246717346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65.379279246717346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3.15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11.549999999999999</v>
      </c>
      <c r="H98" s="70">
        <f t="shared" si="56"/>
        <v>180.4366666666667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65.459438421402794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205.82424356780339</v>
      </c>
      <c r="T98" s="62">
        <f t="shared" si="88"/>
        <v>412.6104879825707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65.459438421402794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205.82424356780339</v>
      </c>
      <c r="AO98" s="62">
        <f t="shared" si="90"/>
        <v>412.6104879825707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27.271660866729281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4.379073101784999E-8</v>
      </c>
      <c r="AX98" s="23">
        <f t="shared" si="60"/>
        <v>27.271660910520012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65.459438421402794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538</v>
      </c>
      <c r="BB98" s="13">
        <f>VLOOKUP(A98,'Données projet'!$A$87:$I$107,9,0)</f>
        <v>13</v>
      </c>
      <c r="BC98" s="13">
        <f t="array" ref="BC98">INDEX(BB:BB,MIN(IF(ISNUMBER(BB98:BB294),ROW(BB98:BB294),"")))</f>
        <v>13</v>
      </c>
      <c r="BD98" s="13">
        <f>IF('Données projet'!$A$88&gt;35,BD97+BC98-BL97,IF(A98&lt;'Données projet'!$A$88,$BA$205^A98,IF(A98='Données projet'!$A$88,'Données projet'!$B$88,BD97+BC98-BL97)))</f>
        <v>538.00000000000045</v>
      </c>
      <c r="BE98" s="14">
        <f>BD98*VLOOKUP('Données projet'!$B$11,Paramètres!$A$1:$I$89,3,0)*VLOOKUP('Données projet'!$B$11,Paramètres!$A$1:$I$89,5,0)</f>
        <v>251.78400000000019</v>
      </c>
      <c r="BF98" s="14">
        <f t="shared" si="91"/>
        <v>60.967799364357568</v>
      </c>
      <c r="BG98" s="22">
        <f t="shared" si="61"/>
        <v>544.70938389292303</v>
      </c>
      <c r="BH98" s="62">
        <f t="shared" si="62"/>
        <v>821.39399143806668</v>
      </c>
      <c r="BI98" s="62">
        <f ca="1">AVERAGE(OFFSET($BH$3,0,0,'Données projet'!$E$11+1,1))-AVERAGE(OFFSET($H$3,0,0,'Données projet'!$E$11+1,1))</f>
        <v>353.50518727755082</v>
      </c>
      <c r="BJ98" s="62">
        <f t="shared" si="92"/>
        <v>263.22770185886998</v>
      </c>
      <c r="BK98" s="16">
        <f>IF(ISNA(VLOOKUP(A98,'Données projet'!$A$87:$I$107,3,0)),0,VLOOKUP(A98,'Données projet'!$A$87:$I$107,3,0))</f>
        <v>18</v>
      </c>
      <c r="BL98" s="16">
        <f>IF(ISNA(VLOOKUP(A98,'Données projet'!$A$87:$I$107,4,0)),0,VLOOKUP(A98,'Données projet'!$A$87:$I$107,4,0))</f>
        <v>269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65.459438421402794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65.459438421402794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65.459438421402794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65.459438421402794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65.459438421402794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65.459438421402794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65.459438421402794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3.15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11.549999999999999</v>
      </c>
      <c r="H99" s="70">
        <f t="shared" si="56"/>
        <v>180.4366666666667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65.538207013616528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205.82424356780339</v>
      </c>
      <c r="T99" s="62">
        <f t="shared" si="88"/>
        <v>412.6104879825707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65.538207013616528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205.82424356780339</v>
      </c>
      <c r="AO99" s="62">
        <f t="shared" si="90"/>
        <v>412.6104879825707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26.736880231203372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3.0964722855837812E-8</v>
      </c>
      <c r="AX99" s="23">
        <f t="shared" si="60"/>
        <v>26.736880262168096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65.538207013616528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>
        <f>VLOOKUP(A99,'Données projet'!$A$87:$I$107,2,0)</f>
        <v>280</v>
      </c>
      <c r="BB99" s="13">
        <f>VLOOKUP(A99,'Données projet'!$A$87:$I$107,9,0)</f>
        <v>11</v>
      </c>
      <c r="BC99" s="13">
        <f t="array" ref="BC99">INDEX(BB:BB,MIN(IF(ISNUMBER(BB99:BB295),ROW(BB99:BB295),"")))</f>
        <v>11</v>
      </c>
      <c r="BD99" s="13">
        <f>IF('Données projet'!$A$88&gt;35,BD98+BC99-BL98,IF(A99&lt;'Données projet'!$A$88,$BA$205^A99,IF(A99='Données projet'!$A$88,'Données projet'!$B$88,BD98+BC99-BL98)))</f>
        <v>280.00000000000045</v>
      </c>
      <c r="BE99" s="14">
        <f>BD99*VLOOKUP('Données projet'!$B$11,Paramètres!$A$1:$I$89,3,0)*VLOOKUP('Données projet'!$B$11,Paramètres!$A$1:$I$89,5,0)</f>
        <v>131.04000000000019</v>
      </c>
      <c r="BF99" s="14">
        <f t="shared" si="91"/>
        <v>34.236561238949953</v>
      </c>
      <c r="BG99" s="22">
        <f t="shared" si="61"/>
        <v>287.85667749117147</v>
      </c>
      <c r="BH99" s="62">
        <f t="shared" si="62"/>
        <v>564.83010320776543</v>
      </c>
      <c r="BI99" s="62">
        <f ca="1">AVERAGE(OFFSET($BH$3,0,0,'Données projet'!$E$11+1,1))-AVERAGE(OFFSET($H$3,0,0,'Données projet'!$E$11+1,1))</f>
        <v>353.50518727755082</v>
      </c>
      <c r="BJ99" s="62">
        <f t="shared" si="92"/>
        <v>263.22770185886998</v>
      </c>
      <c r="BK99" s="16">
        <f>IF(ISNA(VLOOKUP(A99,'Données projet'!$A$87:$I$107,3,0)),0,VLOOKUP(A99,'Données projet'!$A$87:$I$107,3,0))</f>
        <v>19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65.538207013616528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65.538207013616528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65.538207013616528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65.538207013616528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65.538207013616528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65.538207013616528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65.538207013616528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3.15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11.549999999999999</v>
      </c>
      <c r="H100" s="70">
        <f t="shared" si="56"/>
        <v>180.4366666666667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65.615609146855533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205.82424356780339</v>
      </c>
      <c r="T100" s="62">
        <f t="shared" si="88"/>
        <v>412.6104879825707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65.615609146855533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205.82424356780339</v>
      </c>
      <c r="AO100" s="62">
        <f t="shared" si="90"/>
        <v>412.6104879825707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26.212586317756145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2.1895365508924995E-8</v>
      </c>
      <c r="AX100" s="23">
        <f t="shared" si="60"/>
        <v>26.212586339651509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65.615609146855533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8.5555555555555554</v>
      </c>
      <c r="BD100" s="13">
        <f>IF('Données projet'!$A$88&gt;35,BD99+BC100-BL99,IF(A100&lt;'Données projet'!$A$88,$BA$205^A100,IF(A100='Données projet'!$A$88,'Données projet'!$B$88,BD99+BC100-BL99)))</f>
        <v>288.555555555556</v>
      </c>
      <c r="BE100" s="14">
        <f>BD100*VLOOKUP('Données projet'!$B$11,Paramètres!$A$1:$I$89,3,0)*VLOOKUP('Données projet'!$B$11,Paramètres!$A$1:$I$89,5,0)</f>
        <v>135.04400000000021</v>
      </c>
      <c r="BF100" s="14">
        <f t="shared" si="91"/>
        <v>35.159284945629004</v>
      </c>
      <c r="BG100" s="22">
        <f t="shared" si="61"/>
        <v>296.43738794697089</v>
      </c>
      <c r="BH100" s="62">
        <f t="shared" si="62"/>
        <v>573.69462148544119</v>
      </c>
      <c r="BI100" s="62">
        <f ca="1">AVERAGE(OFFSET($BH$3,0,0,'Données projet'!$E$11+1,1))-AVERAGE(OFFSET($H$3,0,0,'Données projet'!$E$11+1,1))</f>
        <v>353.50518727755082</v>
      </c>
      <c r="BJ100" s="62">
        <f t="shared" si="92"/>
        <v>263.22770185886998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65.615609146855533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65.615609146855533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65.615609146855533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65.615609146855533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65.615609146855533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65.615609146855533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65.615609146855533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3.15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11.549999999999999</v>
      </c>
      <c r="H101" s="70">
        <f t="shared" si="56"/>
        <v>180.4366666666667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65.691668526128097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205.82424356780339</v>
      </c>
      <c r="T101" s="62">
        <f t="shared" si="88"/>
        <v>412.6104879825707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65.691668526128097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205.82424356780339</v>
      </c>
      <c r="AO101" s="62">
        <f t="shared" si="90"/>
        <v>412.6104879825707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25.698573488163905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1.5482361427918906E-8</v>
      </c>
      <c r="AX101" s="23">
        <f t="shared" si="60"/>
        <v>25.698573503646266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65.691668526128097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8.5555555555555554</v>
      </c>
      <c r="BD101" s="13">
        <f>IF('Données projet'!$A$88&gt;35,BD100+BC101-BL100,IF(A101&lt;'Données projet'!$A$88,$BA$205^A101,IF(A101='Données projet'!$A$88,'Données projet'!$B$88,BD100+BC101-BL100)))</f>
        <v>297.11111111111154</v>
      </c>
      <c r="BE101" s="14">
        <f>BD101*VLOOKUP('Données projet'!$B$11,Paramètres!$A$1:$I$89,3,0)*VLOOKUP('Données projet'!$B$11,Paramètres!$A$1:$I$89,5,0)</f>
        <v>139.0480000000002</v>
      </c>
      <c r="BF101" s="14">
        <f t="shared" si="91"/>
        <v>36.078829132999324</v>
      </c>
      <c r="BG101" s="22">
        <f t="shared" si="61"/>
        <v>305.01256073997416</v>
      </c>
      <c r="BH101" s="62">
        <f t="shared" si="62"/>
        <v>582.54867866911059</v>
      </c>
      <c r="BI101" s="62">
        <f ca="1">AVERAGE(OFFSET($BH$3,0,0,'Données projet'!$E$11+1,1))-AVERAGE(OFFSET($H$3,0,0,'Données projet'!$E$11+1,1))</f>
        <v>353.50518727755082</v>
      </c>
      <c r="BJ101" s="62">
        <f t="shared" si="92"/>
        <v>263.22770185886998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65.691668526128097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65.691668526128097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65.691668526128097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65.691668526128097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65.691668526128097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65.691668526128097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65.691668526128097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3.15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11.549999999999999</v>
      </c>
      <c r="H102" s="70">
        <f t="shared" si="56"/>
        <v>180.4366666666667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65.766408445213571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205.82424356780339</v>
      </c>
      <c r="T102" s="62">
        <f t="shared" si="88"/>
        <v>412.6104879825707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65.766408445213571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205.82424356780339</v>
      </c>
      <c r="AO102" s="62">
        <f t="shared" si="90"/>
        <v>412.6104879825707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25.194640136643102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1.0947682754462498E-8</v>
      </c>
      <c r="AX102" s="23">
        <f t="shared" si="60"/>
        <v>25.194640147590786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65.766408445213571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8.5555555555555554</v>
      </c>
      <c r="BD102" s="13">
        <f>IF('Données projet'!$A$88&gt;35,BD101+BC102-BL101,IF(A102&lt;'Données projet'!$A$88,$BA$205^A102,IF(A102='Données projet'!$A$88,'Données projet'!$B$88,BD101+BC102-BL101)))</f>
        <v>305.66666666666708</v>
      </c>
      <c r="BE102" s="14">
        <f>BD102*VLOOKUP('Données projet'!$B$11,Paramètres!$A$1:$I$89,3,0)*VLOOKUP('Données projet'!$B$11,Paramètres!$A$1:$I$89,5,0)</f>
        <v>143.05200000000019</v>
      </c>
      <c r="BF102" s="14">
        <f t="shared" si="91"/>
        <v>36.995295872593921</v>
      </c>
      <c r="BG102" s="22">
        <f t="shared" si="61"/>
        <v>313.58237364476804</v>
      </c>
      <c r="BH102" s="62">
        <f t="shared" si="62"/>
        <v>591.39253794388446</v>
      </c>
      <c r="BI102" s="62">
        <f ca="1">AVERAGE(OFFSET($BH$3,0,0,'Données projet'!$E$11+1,1))-AVERAGE(OFFSET($H$3,0,0,'Données projet'!$E$11+1,1))</f>
        <v>353.50518727755082</v>
      </c>
      <c r="BJ102" s="62">
        <f t="shared" si="92"/>
        <v>263.22770185886998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65.766408445213571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65.766408445213571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65.766408445213571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65.766408445213571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65.766408445213571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65.766408445213571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65.766408445213571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3.15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11.549999999999999</v>
      </c>
      <c r="H103" s="70">
        <f t="shared" si="56"/>
        <v>180.4366666666667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65.839851793796356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205.82424356780339</v>
      </c>
      <c r="T103" s="62">
        <f t="shared" si="88"/>
        <v>412.6104879825707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65.839851793796356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205.82424356780339</v>
      </c>
      <c r="AO103" s="62">
        <f t="shared" si="90"/>
        <v>412.6104879825707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24.700588610776627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7.741180713959453E-9</v>
      </c>
      <c r="AX103" s="23">
        <f t="shared" si="60"/>
        <v>24.700588618517809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65.839851793796356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8.5555555555555554</v>
      </c>
      <c r="BD103" s="13">
        <f>IF('Données projet'!$A$88&gt;35,BD102+BC103-BL102,IF(A103&lt;'Données projet'!$A$88,$BA$205^A103,IF(A103='Données projet'!$A$88,'Données projet'!$B$88,BD102+BC103-BL102)))</f>
        <v>314.22222222222263</v>
      </c>
      <c r="BE103" s="14">
        <f>BD103*VLOOKUP('Données projet'!$B$11,Paramètres!$A$1:$I$89,3,0)*VLOOKUP('Données projet'!$B$11,Paramètres!$A$1:$I$89,5,0)</f>
        <v>147.05600000000018</v>
      </c>
      <c r="BF103" s="14">
        <f t="shared" si="91"/>
        <v>37.908781196921652</v>
      </c>
      <c r="BG103" s="22">
        <f t="shared" si="61"/>
        <v>322.14699391797217</v>
      </c>
      <c r="BH103" s="62">
        <f t="shared" si="62"/>
        <v>600.22645049522544</v>
      </c>
      <c r="BI103" s="62">
        <f ca="1">AVERAGE(OFFSET($BH$3,0,0,'Données projet'!$E$11+1,1))-AVERAGE(OFFSET($H$3,0,0,'Données projet'!$E$11+1,1))</f>
        <v>353.50518727755082</v>
      </c>
      <c r="BJ103" s="62">
        <f t="shared" si="92"/>
        <v>263.22770185886998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65.839851793796356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65.839851793796356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65.839851793796356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65.839851793796356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65.839851793796356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65.839851793796356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65.839851793796356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3.15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11.549999999999999</v>
      </c>
      <c r="H104" s="70">
        <f t="shared" si="56"/>
        <v>180.4366666666667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65.912021064475937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205.82424356780339</v>
      </c>
      <c r="T104" s="62">
        <f t="shared" si="88"/>
        <v>412.6104879825707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65.912021064475937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205.82424356780339</v>
      </c>
      <c r="AO104" s="62">
        <f t="shared" si="90"/>
        <v>412.6104879825707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24.216225133990719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5.4738413772312488E-9</v>
      </c>
      <c r="AX104" s="23">
        <f t="shared" si="60"/>
        <v>24.216225139464559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65.912021064475937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8.5555555555555554</v>
      </c>
      <c r="BD104" s="13">
        <f>IF('Données projet'!$A$88&gt;35,BD103+BC104-BL103,IF(A104&lt;'Données projet'!$A$88,$BA$205^A104,IF(A104='Données projet'!$A$88,'Données projet'!$B$88,BD103+BC104-BL103)))</f>
        <v>322.77777777777817</v>
      </c>
      <c r="BE104" s="14">
        <f>BD104*VLOOKUP('Données projet'!$B$11,Paramètres!$A$1:$I$89,3,0)*VLOOKUP('Données projet'!$B$11,Paramètres!$A$1:$I$89,5,0)</f>
        <v>151.06000000000017</v>
      </c>
      <c r="BF104" s="14">
        <f t="shared" si="91"/>
        <v>38.819375611338231</v>
      </c>
      <c r="BG104" s="22">
        <f t="shared" si="61"/>
        <v>330.70657918974769</v>
      </c>
      <c r="BH104" s="62">
        <f t="shared" si="62"/>
        <v>609.05065642615943</v>
      </c>
      <c r="BI104" s="62">
        <f ca="1">AVERAGE(OFFSET($BH$3,0,0,'Données projet'!$E$11+1,1))-AVERAGE(OFFSET($H$3,0,0,'Données projet'!$E$11+1,1))</f>
        <v>353.50518727755082</v>
      </c>
      <c r="BJ104" s="62">
        <f t="shared" si="92"/>
        <v>263.22770185886998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65.912021064475937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65.912021064475937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65.912021064475937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65.912021064475937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65.912021064475937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65.912021064475937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65.912021064475937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3.15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11.549999999999999</v>
      </c>
      <c r="H105" s="70">
        <f t="shared" si="56"/>
        <v>180.4366666666667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65.982938359655549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205.82424356780339</v>
      </c>
      <c r="T105" s="62">
        <f t="shared" si="88"/>
        <v>412.6104879825707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65.982938359655549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205.82424356780339</v>
      </c>
      <c r="AO105" s="62">
        <f t="shared" si="90"/>
        <v>412.6104879825707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23.741359729552034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3.8705903569797265E-9</v>
      </c>
      <c r="AX105" s="23">
        <f t="shared" si="60"/>
        <v>23.741359733422623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65.982938359655549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8.5555555555555554</v>
      </c>
      <c r="BD105" s="13">
        <f>IF('Données projet'!$A$88&gt;35,BD104+BC105-BL104,IF(A105&lt;'Données projet'!$A$88,$BA$205^A105,IF(A105='Données projet'!$A$88,'Données projet'!$B$88,BD104+BC105-BL104)))</f>
        <v>331.33333333333371</v>
      </c>
      <c r="BE105" s="14">
        <f>BD105*VLOOKUP('Données projet'!$B$11,Paramètres!$A$1:$I$89,3,0)*VLOOKUP('Données projet'!$B$11,Paramètres!$A$1:$I$89,5,0)</f>
        <v>155.06400000000016</v>
      </c>
      <c r="BF105" s="14">
        <f t="shared" si="91"/>
        <v>39.727164550120129</v>
      </c>
      <c r="BG105" s="22">
        <f t="shared" si="61"/>
        <v>339.2612782581262</v>
      </c>
      <c r="BH105" s="62">
        <f t="shared" si="62"/>
        <v>617.86538557686322</v>
      </c>
      <c r="BI105" s="62">
        <f ca="1">AVERAGE(OFFSET($BH$3,0,0,'Données projet'!$E$11+1,1))-AVERAGE(OFFSET($H$3,0,0,'Données projet'!$E$11+1,1))</f>
        <v>353.50518727755082</v>
      </c>
      <c r="BJ105" s="62">
        <f t="shared" si="92"/>
        <v>263.22770185886998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65.982938359655549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65.982938359655549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65.982938359655549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65.982938359655549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65.982938359655549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65.982938359655549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65.982938359655549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3.15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11.549999999999999</v>
      </c>
      <c r="H106" s="70">
        <f t="shared" si="56"/>
        <v>180.4366666666667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66.052625398311122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205.82424356780339</v>
      </c>
      <c r="T106" s="62">
        <f t="shared" si="88"/>
        <v>412.6104879825707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66.052625398311122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205.82424356780339</v>
      </c>
      <c r="AO106" s="62">
        <f t="shared" si="90"/>
        <v>412.6104879825707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23.275806146055093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2.7369206886156244E-9</v>
      </c>
      <c r="AX106" s="23">
        <f t="shared" si="60"/>
        <v>23.275806148792014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66.052625398311122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8.5555555555555554</v>
      </c>
      <c r="BD106" s="13">
        <f>IF('Données projet'!$A$88&gt;35,BD105+BC106-BL105,IF(A106&lt;'Données projet'!$A$88,$BA$205^A106,IF(A106='Données projet'!$A$88,'Données projet'!$B$88,BD105+BC106-BL105)))</f>
        <v>339.88888888888926</v>
      </c>
      <c r="BE106" s="14">
        <f>BD106*VLOOKUP('Données projet'!$B$11,Paramètres!$A$1:$I$89,3,0)*VLOOKUP('Données projet'!$B$11,Paramètres!$A$1:$I$89,5,0)</f>
        <v>159.06800000000018</v>
      </c>
      <c r="BF106" s="14">
        <f t="shared" si="91"/>
        <v>40.632228784106786</v>
      </c>
      <c r="BG106" s="22">
        <f t="shared" si="61"/>
        <v>347.81123179898628</v>
      </c>
      <c r="BH106" s="62">
        <f t="shared" si="62"/>
        <v>626.67085825946037</v>
      </c>
      <c r="BI106" s="62">
        <f ca="1">AVERAGE(OFFSET($BH$3,0,0,'Données projet'!$E$11+1,1))-AVERAGE(OFFSET($H$3,0,0,'Données projet'!$E$11+1,1))</f>
        <v>353.50518727755082</v>
      </c>
      <c r="BJ106" s="62">
        <f t="shared" si="92"/>
        <v>263.22770185886998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66.052625398311122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66.052625398311122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66.052625398311122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66.052625398311122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66.052625398311122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66.052625398311122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66.052625398311122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3.15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11.549999999999999</v>
      </c>
      <c r="H107" s="70">
        <f t="shared" si="56"/>
        <v>180.4366666666667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66.121103522642898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205.82424356780339</v>
      </c>
      <c r="T107" s="62">
        <f t="shared" si="88"/>
        <v>412.6104879825707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66.121103522642898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205.82424356780339</v>
      </c>
      <c r="AO107" s="62">
        <f t="shared" si="90"/>
        <v>412.6104879825707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22.819381784370879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1.9352951784898633E-9</v>
      </c>
      <c r="AX107" s="23">
        <f t="shared" si="60"/>
        <v>22.819381786306174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66.121103522642898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8.5555555555555554</v>
      </c>
      <c r="BD107" s="13">
        <f>IF('Données projet'!$A$88&gt;35,BD106+BC107-BL106,IF(A107&lt;'Données projet'!$A$88,$BA$205^A107,IF(A107='Données projet'!$A$88,'Données projet'!$B$88,BD106+BC107-BL106)))</f>
        <v>348.4444444444448</v>
      </c>
      <c r="BE107" s="14">
        <f>BD107*VLOOKUP('Données projet'!$B$11,Paramètres!$A$1:$I$89,3,0)*VLOOKUP('Données projet'!$B$11,Paramètres!$A$1:$I$89,5,0)</f>
        <v>163.07200000000017</v>
      </c>
      <c r="BF107" s="14">
        <f t="shared" si="91"/>
        <v>41.53464478614341</v>
      </c>
      <c r="BG107" s="22">
        <f t="shared" si="61"/>
        <v>356.35657300253342</v>
      </c>
      <c r="BH107" s="62">
        <f t="shared" si="62"/>
        <v>635.46728591889064</v>
      </c>
      <c r="BI107" s="62">
        <f ca="1">AVERAGE(OFFSET($BH$3,0,0,'Données projet'!$E$11+1,1))-AVERAGE(OFFSET($H$3,0,0,'Données projet'!$E$11+1,1))</f>
        <v>353.50518727755082</v>
      </c>
      <c r="BJ107" s="62">
        <f t="shared" si="92"/>
        <v>263.22770185886998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66.121103522642898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66.121103522642898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66.121103522642898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66.121103522642898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66.121103522642898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66.121103522642898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66.121103522642898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3.15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11.549999999999999</v>
      </c>
      <c r="H108" s="70">
        <f t="shared" si="56"/>
        <v>180.4366666666667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66.188393704611656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205.82424356780339</v>
      </c>
      <c r="T108" s="62">
        <f t="shared" si="88"/>
        <v>412.6104879825707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66.188393704611656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205.82424356780339</v>
      </c>
      <c r="AO108" s="62">
        <f t="shared" si="90"/>
        <v>412.6104879825707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22.371907626027923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1.3684603443078122E-9</v>
      </c>
      <c r="AX108" s="23">
        <f t="shared" si="60"/>
        <v>22.371907627396382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66.188393704611656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357</v>
      </c>
      <c r="BB108" s="13">
        <f>VLOOKUP(A108,'Données projet'!$A$87:$I$107,9,0)</f>
        <v>8.5555555555555554</v>
      </c>
      <c r="BC108" s="13">
        <f t="array" ref="BC108">INDEX(BB:BB,MIN(IF(ISNUMBER(BB108:BB304),ROW(BB108:BB304),"")))</f>
        <v>8.5555555555555554</v>
      </c>
      <c r="BD108" s="13">
        <f>IF('Données projet'!$A$88&gt;35,BD107+BC108-BL107,IF(A108&lt;'Données projet'!$A$88,$BA$205^A108,IF(A108='Données projet'!$A$88,'Données projet'!$B$88,BD107+BC108-BL107)))</f>
        <v>357.00000000000034</v>
      </c>
      <c r="BE108" s="14">
        <f>BD108*VLOOKUP('Données projet'!$B$11,Paramètres!$A$1:$I$89,3,0)*VLOOKUP('Données projet'!$B$11,Paramètres!$A$1:$I$89,5,0)</f>
        <v>167.07600000000016</v>
      </c>
      <c r="BF108" s="14">
        <f t="shared" si="91"/>
        <v>42.434485059621714</v>
      </c>
      <c r="BG108" s="22">
        <f t="shared" si="61"/>
        <v>364.89742814550806</v>
      </c>
      <c r="BH108" s="62">
        <f t="shared" si="62"/>
        <v>644.25487172908413</v>
      </c>
      <c r="BI108" s="62">
        <f ca="1">AVERAGE(OFFSET($BH$3,0,0,'Données projet'!$E$11+1,1))-AVERAGE(OFFSET($H$3,0,0,'Données projet'!$E$11+1,1))</f>
        <v>353.50518727755082</v>
      </c>
      <c r="BJ108" s="62">
        <f t="shared" si="92"/>
        <v>263.22770185886998</v>
      </c>
      <c r="BK108" s="16">
        <f>IF(ISNA(VLOOKUP(A108,'Données projet'!$A$87:$I$107,3,0)),0,VLOOKUP(A108,'Données projet'!$A$87:$I$107,3,0))</f>
        <v>20</v>
      </c>
      <c r="BL108" s="16">
        <f>IF(ISNA(VLOOKUP(A108,'Données projet'!$A$87:$I$107,4,0)),0,VLOOKUP(A108,'Données projet'!$A$87:$I$107,4,0))</f>
        <v>357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66.188393704611656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66.188393704611656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66.188393704611656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66.188393704611656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66.188393704611656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66.188393704611656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66.188393704611656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3.15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11.549999999999999</v>
      </c>
      <c r="H109" s="70">
        <f t="shared" si="56"/>
        <v>180.4366666666667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66.254516552361579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205.82424356780339</v>
      </c>
      <c r="T109" s="62">
        <f t="shared" si="88"/>
        <v>412.6104879825707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66.254516552361579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205.82424356780339</v>
      </c>
      <c r="AO109" s="62">
        <f t="shared" si="90"/>
        <v>412.6104879825707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21.933208162997783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9.6764758924493163E-10</v>
      </c>
      <c r="AX109" s="23">
        <f t="shared" si="60"/>
        <v>21.933208163965432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66.254516552361579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1.5961632016114892E-13</v>
      </c>
      <c r="BF109" s="14">
        <f t="shared" si="91"/>
        <v>2.2708641912150958E-12</v>
      </c>
      <c r="BG109" s="22">
        <f t="shared" si="61"/>
        <v>4.2330868906469593E-12</v>
      </c>
      <c r="BH109" s="62">
        <f t="shared" si="62"/>
        <v>279.59989402533</v>
      </c>
      <c r="BI109" s="62">
        <f ca="1">AVERAGE(OFFSET($BH$3,0,0,'Données projet'!$E$11+1,1))-AVERAGE(OFFSET($H$3,0,0,'Données projet'!$E$11+1,1))</f>
        <v>353.50518727755082</v>
      </c>
      <c r="BJ109" s="62">
        <f t="shared" si="92"/>
        <v>263.22770185886998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66.254516552361579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66.254516552361579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66.254516552361579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66.254516552361579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66.254516552361579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66.254516552361579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66.254516552361579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3.15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11.549999999999999</v>
      </c>
      <c r="H110" s="70">
        <f t="shared" si="56"/>
        <v>180.4366666666667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66.31949231653158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205.82424356780339</v>
      </c>
      <c r="T110" s="62">
        <f t="shared" si="88"/>
        <v>412.6104879825707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66.31949231653158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205.82424356780339</v>
      </c>
      <c r="AO110" s="62">
        <f t="shared" si="90"/>
        <v>412.6104879825707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21.503111328857415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6.842301721539061E-10</v>
      </c>
      <c r="AX110" s="23">
        <f t="shared" si="60"/>
        <v>21.503111329541646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66.31949231653158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1.5961632016114892E-13</v>
      </c>
      <c r="BF110" s="14">
        <f t="shared" si="91"/>
        <v>2.2708641912150958E-12</v>
      </c>
      <c r="BG110" s="22">
        <f t="shared" si="61"/>
        <v>4.2330868906469593E-12</v>
      </c>
      <c r="BH110" s="62">
        <f t="shared" si="62"/>
        <v>279.83813849395335</v>
      </c>
      <c r="BI110" s="62">
        <f ca="1">AVERAGE(OFFSET($BH$3,0,0,'Données projet'!$E$11+1,1))-AVERAGE(OFFSET($H$3,0,0,'Données projet'!$E$11+1,1))</f>
        <v>353.50518727755082</v>
      </c>
      <c r="BJ110" s="62">
        <f t="shared" si="92"/>
        <v>263.22770185886998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66.31949231653158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66.31949231653158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66.31949231653158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66.31949231653158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66.31949231653158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66.31949231653158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66.31949231653158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3.15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11.549999999999999</v>
      </c>
      <c r="H111" s="70">
        <f t="shared" si="56"/>
        <v>180.4366666666667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66.383340896457284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205.82424356780339</v>
      </c>
      <c r="T111" s="62">
        <f t="shared" si="88"/>
        <v>412.6104879825707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66.383340896457284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205.82424356780339</v>
      </c>
      <c r="AO111" s="62">
        <f t="shared" si="90"/>
        <v>412.6104879825707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21.081448431301371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4.8382379462246581E-10</v>
      </c>
      <c r="AX111" s="23">
        <f t="shared" si="60"/>
        <v>21.081448431785194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66.383340896457284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1.5961632016114892E-13</v>
      </c>
      <c r="BF111" s="14">
        <f t="shared" si="91"/>
        <v>2.2708641912150958E-12</v>
      </c>
      <c r="BG111" s="22">
        <f t="shared" si="61"/>
        <v>4.2330868906469593E-12</v>
      </c>
      <c r="BH111" s="62">
        <f t="shared" si="62"/>
        <v>280.07224995368091</v>
      </c>
      <c r="BI111" s="62">
        <f ca="1">AVERAGE(OFFSET($BH$3,0,0,'Données projet'!$E$11+1,1))-AVERAGE(OFFSET($H$3,0,0,'Données projet'!$E$11+1,1))</f>
        <v>353.50518727755082</v>
      </c>
      <c r="BJ111" s="62">
        <f t="shared" si="92"/>
        <v>263.22770185886998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66.383340896457284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66.383340896457284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66.383340896457284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66.383340896457284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66.383340896457284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66.383340896457284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66.383340896457284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3.15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11.549999999999999</v>
      </c>
      <c r="H112" s="70">
        <f t="shared" si="56"/>
        <v>180.4366666666667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66.446081846265315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205.82424356780339</v>
      </c>
      <c r="T112" s="62">
        <f t="shared" si="88"/>
        <v>412.6104879825707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66.446081846265315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205.82424356780339</v>
      </c>
      <c r="AO112" s="62">
        <f t="shared" si="90"/>
        <v>412.6104879825707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20.668054085977431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3.4211508607695305E-10</v>
      </c>
      <c r="AX112" s="23">
        <f t="shared" si="60"/>
        <v>20.668054086319547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66.446081846265315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1.5961632016114892E-13</v>
      </c>
      <c r="BF112" s="14">
        <f t="shared" si="91"/>
        <v>2.2708641912150958E-12</v>
      </c>
      <c r="BG112" s="22">
        <f t="shared" si="61"/>
        <v>4.2330868906469593E-12</v>
      </c>
      <c r="BH112" s="62">
        <f t="shared" si="62"/>
        <v>280.30230010297703</v>
      </c>
      <c r="BI112" s="62">
        <f ca="1">AVERAGE(OFFSET($BH$3,0,0,'Données projet'!$E$11+1,1))-AVERAGE(OFFSET($H$3,0,0,'Données projet'!$E$11+1,1))</f>
        <v>353.50518727755082</v>
      </c>
      <c r="BJ112" s="62">
        <f t="shared" si="92"/>
        <v>263.22770185886998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66.446081846265315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66.446081846265315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66.446081846265315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66.446081846265315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66.446081846265315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66.446081846265315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66.446081846265315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3.15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11.549999999999999</v>
      </c>
      <c r="H113" s="70">
        <f t="shared" si="56"/>
        <v>180.4366666666667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66.507734380861919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205.82424356780339</v>
      </c>
      <c r="T113" s="62">
        <f t="shared" si="88"/>
        <v>412.6104879825707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66.507734380861919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205.82424356780339</v>
      </c>
      <c r="AO113" s="62">
        <f t="shared" si="90"/>
        <v>412.6104879825707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20.26276615161964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2.4191189731123291E-10</v>
      </c>
      <c r="AX113" s="23">
        <f t="shared" si="60"/>
        <v>20.262766151861552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66.507734380861919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1.5961632016114892E-13</v>
      </c>
      <c r="BF113" s="14">
        <f t="shared" si="91"/>
        <v>2.2708641912150958E-12</v>
      </c>
      <c r="BG113" s="22">
        <f t="shared" si="61"/>
        <v>4.2330868906469593E-12</v>
      </c>
      <c r="BH113" s="62">
        <f t="shared" si="62"/>
        <v>280.52835939649793</v>
      </c>
      <c r="BI113" s="62">
        <f ca="1">AVERAGE(OFFSET($BH$3,0,0,'Données projet'!$E$11+1,1))-AVERAGE(OFFSET($H$3,0,0,'Données projet'!$E$11+1,1))</f>
        <v>353.50518727755082</v>
      </c>
      <c r="BJ113" s="62">
        <f t="shared" si="92"/>
        <v>263.22770185886998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66.507734380861919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66.507734380861919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66.507734380861919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66.507734380861919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66.507734380861919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66.507734380861919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66.507734380861919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3.15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11.549999999999999</v>
      </c>
      <c r="H114" s="70">
        <f t="shared" si="56"/>
        <v>180.4366666666667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66.568317381817693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205.82424356780339</v>
      </c>
      <c r="T114" s="62">
        <f t="shared" si="88"/>
        <v>412.6104879825707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66.568317381817693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205.82424356780339</v>
      </c>
      <c r="AO114" s="62">
        <f t="shared" si="90"/>
        <v>412.6104879825707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19.865425666453376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1.7105754303847652E-10</v>
      </c>
      <c r="AX114" s="23">
        <f t="shared" si="60"/>
        <v>19.865425666624432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66.568317381817693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1.5961632016114892E-13</v>
      </c>
      <c r="BF114" s="14">
        <f t="shared" si="91"/>
        <v>2.2708641912150958E-12</v>
      </c>
      <c r="BG114" s="22">
        <f t="shared" si="61"/>
        <v>4.2330868906469593E-12</v>
      </c>
      <c r="BH114" s="62">
        <f t="shared" si="62"/>
        <v>280.75049706666908</v>
      </c>
      <c r="BI114" s="62">
        <f ca="1">AVERAGE(OFFSET($BH$3,0,0,'Données projet'!$E$11+1,1))-AVERAGE(OFFSET($H$3,0,0,'Données projet'!$E$11+1,1))</f>
        <v>353.50518727755082</v>
      </c>
      <c r="BJ114" s="62">
        <f t="shared" si="92"/>
        <v>263.22770185886998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66.568317381817693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66.568317381817693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66.568317381817693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66.568317381817693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66.568317381817693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66.568317381817693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66.568317381817693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3.15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11.549999999999999</v>
      </c>
      <c r="H115" s="70">
        <f t="shared" si="56"/>
        <v>180.4366666666667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66.627849403150179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205.82424356780339</v>
      </c>
      <c r="T115" s="62">
        <f t="shared" si="88"/>
        <v>412.6104879825707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66.627849403150179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205.82424356780339</v>
      </c>
      <c r="AO115" s="62">
        <f t="shared" si="90"/>
        <v>412.6104879825707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19.475876785847454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1.2095594865561645E-10</v>
      </c>
      <c r="AX115" s="23">
        <f t="shared" si="60"/>
        <v>19.47587678596841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66.627849403150179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1.5961632016114892E-13</v>
      </c>
      <c r="BF115" s="14">
        <f t="shared" si="91"/>
        <v>2.2708641912150958E-12</v>
      </c>
      <c r="BG115" s="22">
        <f t="shared" si="61"/>
        <v>4.2330868906469593E-12</v>
      </c>
      <c r="BH115" s="62">
        <f t="shared" si="62"/>
        <v>280.96878114488817</v>
      </c>
      <c r="BI115" s="62">
        <f ca="1">AVERAGE(OFFSET($BH$3,0,0,'Données projet'!$E$11+1,1))-AVERAGE(OFFSET($H$3,0,0,'Données projet'!$E$11+1,1))</f>
        <v>353.50518727755082</v>
      </c>
      <c r="BJ115" s="62">
        <f t="shared" si="92"/>
        <v>263.22770185886998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66.627849403150179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66.627849403150179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66.627849403150179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66.627849403150179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66.627849403150179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66.627849403150179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66.627849403150179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3.15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11.549999999999999</v>
      </c>
      <c r="H116" s="70">
        <f t="shared" si="56"/>
        <v>180.4366666666667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66.686348677006208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205.82424356780339</v>
      </c>
      <c r="T116" s="62">
        <f t="shared" si="88"/>
        <v>412.6104879825707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66.686348677006208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205.82424356780339</v>
      </c>
      <c r="AO116" s="62">
        <f t="shared" si="90"/>
        <v>412.6104879825707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19.09396672118886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8.5528771519238262E-11</v>
      </c>
      <c r="AX116" s="23">
        <f t="shared" si="60"/>
        <v>19.093966721274388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66.686348677006208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1.5961632016114892E-13</v>
      </c>
      <c r="BF116" s="14">
        <f t="shared" si="91"/>
        <v>2.2708641912150958E-12</v>
      </c>
      <c r="BG116" s="22">
        <f t="shared" si="61"/>
        <v>4.2330868906469593E-12</v>
      </c>
      <c r="BH116" s="62">
        <f t="shared" si="62"/>
        <v>281.18327848236032</v>
      </c>
      <c r="BI116" s="62">
        <f ca="1">AVERAGE(OFFSET($BH$3,0,0,'Données projet'!$E$11+1,1))-AVERAGE(OFFSET($H$3,0,0,'Données projet'!$E$11+1,1))</f>
        <v>353.50518727755082</v>
      </c>
      <c r="BJ116" s="62">
        <f t="shared" si="92"/>
        <v>263.22770185886998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66.686348677006208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66.686348677006208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66.686348677006208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66.686348677006208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66.686348677006208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66.686348677006208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66.686348677006208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3.15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11.549999999999999</v>
      </c>
      <c r="H117" s="70">
        <f t="shared" si="56"/>
        <v>180.4366666666667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66.743833119245636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205.82424356780339</v>
      </c>
      <c r="T117" s="62">
        <f t="shared" si="88"/>
        <v>412.6104879825707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66.743833119245636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205.82424356780339</v>
      </c>
      <c r="AO117" s="62">
        <f t="shared" si="90"/>
        <v>412.6104879825707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18.719545679956081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6.0477974327808227E-11</v>
      </c>
      <c r="AX117" s="23">
        <f t="shared" si="60"/>
        <v>18.719545680016559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66.743833119245636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1.5961632016114892E-13</v>
      </c>
      <c r="BF117" s="14">
        <f t="shared" si="91"/>
        <v>2.2708641912150958E-12</v>
      </c>
      <c r="BG117" s="22">
        <f t="shared" si="61"/>
        <v>4.2330868906469593E-12</v>
      </c>
      <c r="BH117" s="62">
        <f t="shared" si="62"/>
        <v>281.39405477057153</v>
      </c>
      <c r="BI117" s="62">
        <f ca="1">AVERAGE(OFFSET($BH$3,0,0,'Données projet'!$E$11+1,1))-AVERAGE(OFFSET($H$3,0,0,'Données projet'!$E$11+1,1))</f>
        <v>353.50518727755082</v>
      </c>
      <c r="BJ117" s="62">
        <f t="shared" si="92"/>
        <v>263.22770185886998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66.743833119245636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66.743833119245636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66.743833119245636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66.743833119245636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66.743833119245636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66.743833119245636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66.743833119245636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3.15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11.549999999999999</v>
      </c>
      <c r="H118" s="70">
        <f t="shared" si="56"/>
        <v>180.4366666666667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66.800320334928159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205.82424356780339</v>
      </c>
      <c r="T118" s="62">
        <f t="shared" si="88"/>
        <v>412.6104879825707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66.800320334928159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205.82424356780339</v>
      </c>
      <c r="AO118" s="62">
        <f t="shared" si="90"/>
        <v>412.6104879825707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18.352466806967595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4.2764385759619131E-11</v>
      </c>
      <c r="AX118" s="23">
        <f t="shared" si="60"/>
        <v>18.352466807010359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66.800320334928159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1.5961632016114892E-13</v>
      </c>
      <c r="BF118" s="14">
        <f t="shared" si="91"/>
        <v>2.2708641912150958E-12</v>
      </c>
      <c r="BG118" s="22">
        <f t="shared" si="61"/>
        <v>4.2330868906469593E-12</v>
      </c>
      <c r="BH118" s="62">
        <f t="shared" si="62"/>
        <v>281.60117456140745</v>
      </c>
      <c r="BI118" s="62">
        <f ca="1">AVERAGE(OFFSET($BH$3,0,0,'Données projet'!$E$11+1,1))-AVERAGE(OFFSET($H$3,0,0,'Données projet'!$E$11+1,1))</f>
        <v>353.50518727755082</v>
      </c>
      <c r="BJ118" s="62">
        <f t="shared" si="92"/>
        <v>263.22770185886998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66.800320334928159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66.800320334928159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66.800320334928159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66.800320334928159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66.800320334928159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66.800320334928159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66.800320334928159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3.15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11.549999999999999</v>
      </c>
      <c r="H119" s="70">
        <f t="shared" si="56"/>
        <v>180.4366666666667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66.855827623705082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205.82424356780339</v>
      </c>
      <c r="T119" s="62">
        <f t="shared" si="88"/>
        <v>412.6104879825707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66.855827623705082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205.82424356780339</v>
      </c>
      <c r="AO119" s="62">
        <f t="shared" si="90"/>
        <v>412.6104879825707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17.992586126782406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3.0238987163904113E-11</v>
      </c>
      <c r="AX119" s="23">
        <f t="shared" si="60"/>
        <v>17.992586126812647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66.855827623705082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1.5961632016114892E-13</v>
      </c>
      <c r="BF119" s="14">
        <f t="shared" si="91"/>
        <v>2.2708641912150958E-12</v>
      </c>
      <c r="BG119" s="22">
        <f t="shared" si="61"/>
        <v>4.2330868906469593E-12</v>
      </c>
      <c r="BH119" s="62">
        <f t="shared" si="62"/>
        <v>281.80470128692281</v>
      </c>
      <c r="BI119" s="62">
        <f ca="1">AVERAGE(OFFSET($BH$3,0,0,'Données projet'!$E$11+1,1))-AVERAGE(OFFSET($H$3,0,0,'Données projet'!$E$11+1,1))</f>
        <v>353.50518727755082</v>
      </c>
      <c r="BJ119" s="62">
        <f t="shared" si="92"/>
        <v>263.22770185886998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66.855827623705082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66.855827623705082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66.855827623705082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66.855827623705082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66.855827623705082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66.855827623705082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66.855827623705082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3.15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11.549999999999999</v>
      </c>
      <c r="H120" s="70">
        <f t="shared" si="56"/>
        <v>180.4366666666667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66.910371985117422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205.82424356780339</v>
      </c>
      <c r="T120" s="62">
        <f t="shared" si="88"/>
        <v>412.6104879825707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66.910371985117422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205.82424356780339</v>
      </c>
      <c r="AO120" s="62">
        <f t="shared" si="90"/>
        <v>412.6104879825707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17.639762487230108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2.1382192879809566E-11</v>
      </c>
      <c r="AX120" s="23">
        <f t="shared" si="60"/>
        <v>17.639762487251492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66.910371985117422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1.5961632016114892E-13</v>
      </c>
      <c r="BF120" s="14">
        <f t="shared" si="91"/>
        <v>2.2708641912150958E-12</v>
      </c>
      <c r="BG120" s="22">
        <f t="shared" si="61"/>
        <v>4.2330868906469593E-12</v>
      </c>
      <c r="BH120" s="62">
        <f t="shared" si="62"/>
        <v>282.00469727876811</v>
      </c>
      <c r="BI120" s="62">
        <f ca="1">AVERAGE(OFFSET($BH$3,0,0,'Données projet'!$E$11+1,1))-AVERAGE(OFFSET($H$3,0,0,'Données projet'!$E$11+1,1))</f>
        <v>353.50518727755082</v>
      </c>
      <c r="BJ120" s="62">
        <f t="shared" si="92"/>
        <v>263.22770185886998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66.910371985117422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66.910371985117422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66.910371985117422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66.910371985117422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66.910371985117422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66.910371985117422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66.910371985117422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3.15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11.549999999999999</v>
      </c>
      <c r="H121" s="70">
        <f t="shared" si="56"/>
        <v>180.4366666666667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66.963970123802198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205.82424356780339</v>
      </c>
      <c r="T121" s="62">
        <f t="shared" si="88"/>
        <v>412.6104879825707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66.963970123802198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205.82424356780339</v>
      </c>
      <c r="AO121" s="62">
        <f t="shared" si="90"/>
        <v>412.6104879825707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17.293857504048262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1.5119493581952057E-11</v>
      </c>
      <c r="AX121" s="23">
        <f t="shared" si="60"/>
        <v>17.293857504063382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66.963970123802198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1.5961632016114892E-13</v>
      </c>
      <c r="BF121" s="14">
        <f t="shared" si="91"/>
        <v>2.2708641912150958E-12</v>
      </c>
      <c r="BG121" s="22">
        <f t="shared" si="61"/>
        <v>4.2330868906469593E-12</v>
      </c>
      <c r="BH121" s="62">
        <f t="shared" si="62"/>
        <v>282.20122378727893</v>
      </c>
      <c r="BI121" s="62">
        <f ca="1">AVERAGE(OFFSET($BH$3,0,0,'Données projet'!$E$11+1,1))-AVERAGE(OFFSET($H$3,0,0,'Données projet'!$E$11+1,1))</f>
        <v>353.50518727755082</v>
      </c>
      <c r="BJ121" s="62">
        <f t="shared" si="92"/>
        <v>263.22770185886998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66.963970123802198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66.963970123802198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66.963970123802198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66.963970123802198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66.963970123802198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66.963970123802198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66.963970123802198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3.15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11.549999999999999</v>
      </c>
      <c r="H122" s="70">
        <f t="shared" si="56"/>
        <v>180.4366666666667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67.01663845460827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205.82424356780339</v>
      </c>
      <c r="T122" s="62">
        <f t="shared" si="88"/>
        <v>412.6104879825707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67.01663845460827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205.82424356780339</v>
      </c>
      <c r="AO122" s="62">
        <f t="shared" si="90"/>
        <v>412.6104879825707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16.954735506605402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1.0691096439904783E-11</v>
      </c>
      <c r="AX122" s="23">
        <f t="shared" si="60"/>
        <v>16.954735506616093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67.01663845460827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1.5961632016114892E-13</v>
      </c>
      <c r="BF122" s="14">
        <f t="shared" si="91"/>
        <v>2.2708641912150958E-12</v>
      </c>
      <c r="BG122" s="22">
        <f t="shared" si="61"/>
        <v>4.2330868906469593E-12</v>
      </c>
      <c r="BH122" s="62">
        <f t="shared" si="62"/>
        <v>282.39434100023453</v>
      </c>
      <c r="BI122" s="62">
        <f ca="1">AVERAGE(OFFSET($BH$3,0,0,'Données projet'!$E$11+1,1))-AVERAGE(OFFSET($H$3,0,0,'Données projet'!$E$11+1,1))</f>
        <v>353.50518727755082</v>
      </c>
      <c r="BJ122" s="62">
        <f t="shared" si="92"/>
        <v>263.22770185886998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67.01663845460827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67.01663845460827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67.01663845460827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67.01663845460827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67.01663845460827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67.01663845460827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67.01663845460827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3.15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11.549999999999999</v>
      </c>
      <c r="H123" s="70">
        <f t="shared" si="56"/>
        <v>180.4366666666667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67.068393107623621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205.82424356780339</v>
      </c>
      <c r="T123" s="62">
        <f t="shared" si="88"/>
        <v>412.6104879825707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67.068393107623621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205.82424356780339</v>
      </c>
      <c r="AO123" s="62">
        <f t="shared" si="90"/>
        <v>412.6104879825707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16.622263484688403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7.5597467909760283E-12</v>
      </c>
      <c r="AX123" s="23">
        <f t="shared" si="60"/>
        <v>16.622263484695964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67.068393107623621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1.5961632016114892E-13</v>
      </c>
      <c r="BF123" s="14">
        <f t="shared" si="91"/>
        <v>2.2708641912150958E-12</v>
      </c>
      <c r="BG123" s="22">
        <f t="shared" si="61"/>
        <v>4.2330868906469593E-12</v>
      </c>
      <c r="BH123" s="62">
        <f t="shared" si="62"/>
        <v>282.58410806129081</v>
      </c>
      <c r="BI123" s="62">
        <f ca="1">AVERAGE(OFFSET($BH$3,0,0,'Données projet'!$E$11+1,1))-AVERAGE(OFFSET($H$3,0,0,'Données projet'!$E$11+1,1))</f>
        <v>353.50518727755082</v>
      </c>
      <c r="BJ123" s="62">
        <f t="shared" si="92"/>
        <v>263.22770185886998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67.068393107623621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67.068393107623621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67.068393107623621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67.068393107623621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67.068393107623621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67.068393107623621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67.068393107623621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3.15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11.549999999999999</v>
      </c>
      <c r="H124" s="70">
        <f t="shared" si="56"/>
        <v>180.4366666666667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67.119249933115213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205.82424356780339</v>
      </c>
      <c r="T124" s="62">
        <f t="shared" si="88"/>
        <v>412.6104879825707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67.119249933115213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205.82424356780339</v>
      </c>
      <c r="AO124" s="62">
        <f t="shared" si="90"/>
        <v>412.6104879825707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16.296311036333289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5.3455482199523914E-12</v>
      </c>
      <c r="AX124" s="23">
        <f t="shared" si="60"/>
        <v>16.296311036338636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67.119249933115213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1.5961632016114892E-13</v>
      </c>
      <c r="BF124" s="14">
        <f t="shared" si="91"/>
        <v>2.2708641912150958E-12</v>
      </c>
      <c r="BG124" s="22">
        <f t="shared" si="61"/>
        <v>4.2330868906469593E-12</v>
      </c>
      <c r="BH124" s="62">
        <f t="shared" si="62"/>
        <v>282.7705830880933</v>
      </c>
      <c r="BI124" s="62">
        <f ca="1">AVERAGE(OFFSET($BH$3,0,0,'Données projet'!$E$11+1,1))-AVERAGE(OFFSET($H$3,0,0,'Données projet'!$E$11+1,1))</f>
        <v>353.50518727755082</v>
      </c>
      <c r="BJ124" s="62">
        <f t="shared" si="92"/>
        <v>263.22770185886998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67.119249933115213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67.119249933115213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67.119249933115213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67.119249933115213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67.119249933115213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67.119249933115213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67.119249933115213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3.15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11.549999999999999</v>
      </c>
      <c r="H125" s="70">
        <f t="shared" si="56"/>
        <v>180.4366666666667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67.169224506383344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205.82424356780339</v>
      </c>
      <c r="T125" s="62">
        <f t="shared" si="88"/>
        <v>412.6104879825707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67.169224506383344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205.82424356780339</v>
      </c>
      <c r="AO125" s="62">
        <f t="shared" si="90"/>
        <v>412.6104879825707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15.976750316679055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3.7798733954880142E-12</v>
      </c>
      <c r="AX125" s="23">
        <f t="shared" si="60"/>
        <v>15.976750316682836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67.169224506383344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1.5961632016114892E-13</v>
      </c>
      <c r="BF125" s="14">
        <f t="shared" si="91"/>
        <v>2.2708641912150958E-12</v>
      </c>
      <c r="BG125" s="22">
        <f t="shared" si="61"/>
        <v>4.2330868906469593E-12</v>
      </c>
      <c r="BH125" s="62">
        <f t="shared" si="62"/>
        <v>282.95382319007643</v>
      </c>
      <c r="BI125" s="62">
        <f ca="1">AVERAGE(OFFSET($BH$3,0,0,'Données projet'!$E$11+1,1))-AVERAGE(OFFSET($H$3,0,0,'Données projet'!$E$11+1,1))</f>
        <v>353.50518727755082</v>
      </c>
      <c r="BJ125" s="62">
        <f t="shared" si="92"/>
        <v>263.22770185886998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67.169224506383344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67.169224506383344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67.169224506383344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67.169224506383344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67.169224506383344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67.169224506383344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67.169224506383344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3.15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11.549999999999999</v>
      </c>
      <c r="H126" s="70">
        <f t="shared" si="56"/>
        <v>180.4366666666667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67.2183321325317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205.82424356780339</v>
      </c>
      <c r="T126" s="62">
        <f t="shared" si="88"/>
        <v>412.6104879825707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67.2183321325317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205.82424356780339</v>
      </c>
      <c r="AO126" s="62">
        <f t="shared" si="90"/>
        <v>412.6104879825707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15.663455987824447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2.6727741099761957E-12</v>
      </c>
      <c r="AX126" s="23">
        <f t="shared" si="60"/>
        <v>15.66345598782712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67.2183321325317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1.5961632016114892E-13</v>
      </c>
      <c r="BF126" s="14">
        <f t="shared" si="91"/>
        <v>2.2708641912150958E-12</v>
      </c>
      <c r="BG126" s="22">
        <f t="shared" si="61"/>
        <v>4.2330868906469593E-12</v>
      </c>
      <c r="BH126" s="62">
        <f t="shared" si="62"/>
        <v>283.13388448595379</v>
      </c>
      <c r="BI126" s="62">
        <f ca="1">AVERAGE(OFFSET($BH$3,0,0,'Données projet'!$E$11+1,1))-AVERAGE(OFFSET($H$3,0,0,'Données projet'!$E$11+1,1))</f>
        <v>353.50518727755082</v>
      </c>
      <c r="BJ126" s="62">
        <f t="shared" si="92"/>
        <v>263.22770185886998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67.2183321325317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67.2183321325317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67.2183321325317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67.2183321325317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67.2183321325317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67.2183321325317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67.2183321325317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3.15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11.549999999999999</v>
      </c>
      <c r="H127" s="70">
        <f t="shared" si="56"/>
        <v>180.4366666666667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67.266587851154583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205.82424356780339</v>
      </c>
      <c r="T127" s="62">
        <f t="shared" si="88"/>
        <v>412.6104879825707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67.266587851154583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205.82424356780339</v>
      </c>
      <c r="AO127" s="62">
        <f t="shared" si="90"/>
        <v>412.6104879825707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15.356305169668007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1.8899366977440071E-12</v>
      </c>
      <c r="AX127" s="23">
        <f t="shared" si="60"/>
        <v>15.356305169669897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67.266587851154583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1.5961632016114892E-13</v>
      </c>
      <c r="BF127" s="14">
        <f t="shared" si="91"/>
        <v>2.2708641912150958E-12</v>
      </c>
      <c r="BG127" s="22">
        <f t="shared" si="61"/>
        <v>4.2330868906469593E-12</v>
      </c>
      <c r="BH127" s="62">
        <f t="shared" si="62"/>
        <v>283.31082212090433</v>
      </c>
      <c r="BI127" s="62">
        <f ca="1">AVERAGE(OFFSET($BH$3,0,0,'Données projet'!$E$11+1,1))-AVERAGE(OFFSET($H$3,0,0,'Données projet'!$E$11+1,1))</f>
        <v>353.50518727755082</v>
      </c>
      <c r="BJ127" s="62">
        <f t="shared" si="92"/>
        <v>263.22770185886998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67.266587851154583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67.266587851154583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67.266587851154583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67.266587851154583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67.266587851154583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67.266587851154583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67.266587851154583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3.15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11.549999999999999</v>
      </c>
      <c r="H128" s="70">
        <f t="shared" si="56"/>
        <v>180.4366666666667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67.314006440942961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205.82424356780339</v>
      </c>
      <c r="T128" s="62">
        <f t="shared" si="88"/>
        <v>412.6104879825707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67.314006440942961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205.82424356780339</v>
      </c>
      <c r="AO128" s="62">
        <f t="shared" si="90"/>
        <v>412.6104879825707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15.055177391712114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1.3363870549880978E-12</v>
      </c>
      <c r="AX128" s="23">
        <f t="shared" si="60"/>
        <v>15.05517739171345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67.314006440942961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1.5961632016114892E-13</v>
      </c>
      <c r="BF128" s="14">
        <f t="shared" si="91"/>
        <v>2.2708641912150958E-12</v>
      </c>
      <c r="BG128" s="22">
        <f t="shared" si="61"/>
        <v>4.2330868906469593E-12</v>
      </c>
      <c r="BH128" s="62">
        <f t="shared" si="62"/>
        <v>283.4846902834617</v>
      </c>
      <c r="BI128" s="62">
        <f ca="1">AVERAGE(OFFSET($BH$3,0,0,'Données projet'!$E$11+1,1))-AVERAGE(OFFSET($H$3,0,0,'Données projet'!$E$11+1,1))</f>
        <v>353.50518727755082</v>
      </c>
      <c r="BJ128" s="62">
        <f t="shared" si="92"/>
        <v>263.22770185886998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67.314006440942961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67.314006440942961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67.314006440942961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67.314006440942961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67.314006440942961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67.314006440942961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67.314006440942961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3.15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11.549999999999999</v>
      </c>
      <c r="H129" s="70">
        <f t="shared" si="56"/>
        <v>180.4366666666667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67.360602424210612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205.82424356780339</v>
      </c>
      <c r="T129" s="62">
        <f t="shared" si="88"/>
        <v>412.6104879825707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67.360602424210612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205.82424356780339</v>
      </c>
      <c r="AO129" s="62">
        <f t="shared" si="90"/>
        <v>412.6104879825707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14.759954545812127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9.4496834887200354E-13</v>
      </c>
      <c r="AX129" s="23">
        <f t="shared" si="60"/>
        <v>14.759954545813072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67.360602424210612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1.5961632016114892E-13</v>
      </c>
      <c r="BF129" s="14">
        <f t="shared" si="91"/>
        <v>2.2708641912150958E-12</v>
      </c>
      <c r="BG129" s="22">
        <f t="shared" si="61"/>
        <v>4.2330868906469593E-12</v>
      </c>
      <c r="BH129" s="62">
        <f t="shared" si="62"/>
        <v>283.65554222210977</v>
      </c>
      <c r="BI129" s="62">
        <f ca="1">AVERAGE(OFFSET($BH$3,0,0,'Données projet'!$E$11+1,1))-AVERAGE(OFFSET($H$3,0,0,'Données projet'!$E$11+1,1))</f>
        <v>353.50518727755082</v>
      </c>
      <c r="BJ129" s="62">
        <f t="shared" si="92"/>
        <v>263.22770185886998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67.360602424210612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67.360602424210612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67.360602424210612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67.360602424210612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67.360602424210612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67.360602424210612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67.360602424210612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3.15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11.549999999999999</v>
      </c>
      <c r="H130" s="70">
        <f t="shared" si="56"/>
        <v>180.4366666666667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67.406390071341605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205.82424356780339</v>
      </c>
      <c r="T130" s="62">
        <f t="shared" si="88"/>
        <v>412.6104879825707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67.406390071341605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205.82424356780339</v>
      </c>
      <c r="AO130" s="62">
        <f t="shared" si="90"/>
        <v>412.6104879825707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14.470520839852083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6.6819352749404892E-13</v>
      </c>
      <c r="AX130" s="23">
        <f t="shared" si="60"/>
        <v>14.470520839852751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67.406390071341605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1.5961632016114892E-13</v>
      </c>
      <c r="BF130" s="14">
        <f t="shared" si="91"/>
        <v>2.2708641912150958E-12</v>
      </c>
      <c r="BG130" s="22">
        <f t="shared" si="61"/>
        <v>4.2330868906469593E-12</v>
      </c>
      <c r="BH130" s="62">
        <f t="shared" si="62"/>
        <v>283.82343026159009</v>
      </c>
      <c r="BI130" s="62">
        <f ca="1">AVERAGE(OFFSET($BH$3,0,0,'Données projet'!$E$11+1,1))-AVERAGE(OFFSET($H$3,0,0,'Données projet'!$E$11+1,1))</f>
        <v>353.50518727755082</v>
      </c>
      <c r="BJ130" s="62">
        <f t="shared" si="92"/>
        <v>263.22770185886998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67.406390071341605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67.406390071341605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67.406390071341605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67.406390071341605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67.406390071341605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67.406390071341605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67.406390071341605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3.15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11.549999999999999</v>
      </c>
      <c r="H131" s="70">
        <f t="shared" si="56"/>
        <v>180.4366666666667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67.451383405160684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205.82424356780339</v>
      </c>
      <c r="T131" s="62">
        <f t="shared" si="88"/>
        <v>412.6104879825707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67.451383405160684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205.82424356780339</v>
      </c>
      <c r="AO131" s="62">
        <f t="shared" si="90"/>
        <v>412.6104879825707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14.186762752328788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4.7248417443600177E-13</v>
      </c>
      <c r="AX131" s="23">
        <f t="shared" si="60"/>
        <v>14.18676275232926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67.451383405160684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1.5961632016114892E-13</v>
      </c>
      <c r="BF131" s="14">
        <f t="shared" si="91"/>
        <v>2.2708641912150958E-12</v>
      </c>
      <c r="BG131" s="22">
        <f t="shared" si="61"/>
        <v>4.2330868906469593E-12</v>
      </c>
      <c r="BH131" s="62">
        <f t="shared" si="62"/>
        <v>283.98840581892671</v>
      </c>
      <c r="BI131" s="62">
        <f ca="1">AVERAGE(OFFSET($BH$3,0,0,'Données projet'!$E$11+1,1))-AVERAGE(OFFSET($H$3,0,0,'Données projet'!$E$11+1,1))</f>
        <v>353.50518727755082</v>
      </c>
      <c r="BJ131" s="62">
        <f t="shared" si="92"/>
        <v>263.22770185886998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67.451383405160684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67.451383405160684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67.451383405160684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67.451383405160684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67.451383405160684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67.451383405160684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67.451383405160684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3.15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11.549999999999999</v>
      </c>
      <c r="H132" s="70">
        <f t="shared" ref="H132:H195" si="110">(B132+E132+F132)*44/12+(C132+D132)*0.475*44/12</f>
        <v>180.4366666666667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67.49559620522804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205.82424356780339</v>
      </c>
      <c r="T132" s="62">
        <f t="shared" si="88"/>
        <v>412.6104879825707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67.49559620522804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205.82424356780339</v>
      </c>
      <c r="AO132" s="62">
        <f t="shared" si="90"/>
        <v>412.6104879825707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13.908568987826479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3.3409676374702446E-13</v>
      </c>
      <c r="AX132" s="23">
        <f t="shared" ref="AX132:AX153" si="114">SUM(AU132:AW132)</f>
        <v>13.908568987826813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67.49559620522804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1.5961632016114892E-13</v>
      </c>
      <c r="BF132" s="14">
        <f t="shared" si="91"/>
        <v>2.2708641912150958E-12</v>
      </c>
      <c r="BG132" s="22">
        <f t="shared" ref="BG132:BG153" si="115">(BE132+BF132)*0.475*44/12</f>
        <v>4.2330868906469593E-12</v>
      </c>
      <c r="BH132" s="62">
        <f t="shared" ref="BH132:BH195" si="116">BG132+(AY132+AZ132)*44/12</f>
        <v>284.15051941917369</v>
      </c>
      <c r="BI132" s="62">
        <f ca="1">AVERAGE(OFFSET($BH$3,0,0,'Données projet'!$E$11+1,1))-AVERAGE(OFFSET($H$3,0,0,'Données projet'!$E$11+1,1))</f>
        <v>353.50518727755082</v>
      </c>
      <c r="BJ132" s="62">
        <f t="shared" si="92"/>
        <v>263.22770185886998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67.49559620522804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67.49559620522804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67.49559620522804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67.49559620522804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67.49559620522804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67.49559620522804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67.49559620522804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3.15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11.549999999999999</v>
      </c>
      <c r="H133" s="70">
        <f t="shared" si="110"/>
        <v>180.4366666666667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67.539042012059241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205.82424356780339</v>
      </c>
      <c r="T133" s="62">
        <f t="shared" ref="T133:T196" si="142">$T$3</f>
        <v>412.6104879825707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67.539042012059241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205.82424356780339</v>
      </c>
      <c r="AO133" s="62">
        <f t="shared" ref="AO133:AO196" si="144">$AO$3</f>
        <v>412.6104879825707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13.635830433364619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2.3624208721800089E-13</v>
      </c>
      <c r="AX133" s="23">
        <f t="shared" si="114"/>
        <v>13.635830433364855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67.539042012059241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1.5961632016114892E-13</v>
      </c>
      <c r="BF133" s="14">
        <f t="shared" ref="BF133:BF153" si="145">EXP(-1.0587+0.8836*LN(BE133)+0.284)</f>
        <v>2.2708641912150958E-12</v>
      </c>
      <c r="BG133" s="22">
        <f t="shared" si="115"/>
        <v>4.2330868906469593E-12</v>
      </c>
      <c r="BH133" s="62">
        <f t="shared" si="116"/>
        <v>284.30982071088812</v>
      </c>
      <c r="BI133" s="62">
        <f ca="1">AVERAGE(OFFSET($BH$3,0,0,'Données projet'!$E$11+1,1))-AVERAGE(OFFSET($H$3,0,0,'Données projet'!$E$11+1,1))</f>
        <v>353.50518727755082</v>
      </c>
      <c r="BJ133" s="62">
        <f t="shared" ref="BJ133:BJ196" si="146">$BJ$3</f>
        <v>263.22770185886998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67.539042012059241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67.539042012059241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67.539042012059241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67.539042012059241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67.539042012059241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67.539042012059241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67.539042012059241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3.15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11.549999999999999</v>
      </c>
      <c r="H134" s="70">
        <f t="shared" si="110"/>
        <v>180.4366666666667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67.581734131272185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205.82424356780339</v>
      </c>
      <c r="T134" s="62">
        <f t="shared" si="142"/>
        <v>412.6104879825707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67.581734131272185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205.82424356780339</v>
      </c>
      <c r="AO134" s="62">
        <f t="shared" si="144"/>
        <v>412.6104879825707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13.368440115601665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1.6704838187351223E-13</v>
      </c>
      <c r="AX134" s="23">
        <f t="shared" si="114"/>
        <v>13.368440115601832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67.581734131272185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1.5961632016114892E-13</v>
      </c>
      <c r="BF134" s="14">
        <f t="shared" si="145"/>
        <v>2.2708641912150958E-12</v>
      </c>
      <c r="BG134" s="22">
        <f t="shared" si="115"/>
        <v>4.2330868906469593E-12</v>
      </c>
      <c r="BH134" s="62">
        <f t="shared" si="116"/>
        <v>284.46635848133553</v>
      </c>
      <c r="BI134" s="62">
        <f ca="1">AVERAGE(OFFSET($BH$3,0,0,'Données projet'!$E$11+1,1))-AVERAGE(OFFSET($H$3,0,0,'Données projet'!$E$11+1,1))</f>
        <v>353.50518727755082</v>
      </c>
      <c r="BJ134" s="62">
        <f t="shared" si="146"/>
        <v>263.22770185886998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67.581734131272185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67.581734131272185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67.581734131272185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67.581734131272185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67.581734131272185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67.581734131272185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67.581734131272185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3.15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11.549999999999999</v>
      </c>
      <c r="H135" s="70">
        <f t="shared" si="110"/>
        <v>180.4366666666667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67.623685637662078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205.82424356780339</v>
      </c>
      <c r="T135" s="62">
        <f t="shared" si="142"/>
        <v>412.6104879825707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67.623685637662078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205.82424356780339</v>
      </c>
      <c r="AO135" s="62">
        <f t="shared" si="144"/>
        <v>412.6104879825707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13.106293158878051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1.1812104360900044E-13</v>
      </c>
      <c r="AX135" s="23">
        <f t="shared" si="114"/>
        <v>13.106293158878168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67.623685637662078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1.5961632016114892E-13</v>
      </c>
      <c r="BF135" s="14">
        <f t="shared" si="145"/>
        <v>2.2708641912150958E-12</v>
      </c>
      <c r="BG135" s="22">
        <f t="shared" si="115"/>
        <v>4.2330868906469593E-12</v>
      </c>
      <c r="BH135" s="62">
        <f t="shared" si="116"/>
        <v>284.6201806714318</v>
      </c>
      <c r="BI135" s="62">
        <f ca="1">AVERAGE(OFFSET($BH$3,0,0,'Données projet'!$E$11+1,1))-AVERAGE(OFFSET($H$3,0,0,'Données projet'!$E$11+1,1))</f>
        <v>353.50518727755082</v>
      </c>
      <c r="BJ135" s="62">
        <f t="shared" si="146"/>
        <v>263.22770185886998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67.623685637662078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67.623685637662078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67.623685637662078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67.623685637662078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67.623685637662078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67.623685637662078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67.623685637662078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3.15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11.549999999999999</v>
      </c>
      <c r="H136" s="70">
        <f t="shared" si="110"/>
        <v>180.4366666666667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67.664909379205625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205.82424356780339</v>
      </c>
      <c r="T136" s="62">
        <f t="shared" si="142"/>
        <v>412.6104879825707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67.664909379205625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205.82424356780339</v>
      </c>
      <c r="AO136" s="62">
        <f t="shared" si="144"/>
        <v>412.6104879825707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12.849286744081933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8.3524190936756116E-14</v>
      </c>
      <c r="AX136" s="23">
        <f t="shared" si="114"/>
        <v>12.849286744082017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67.664909379205625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1.5961632016114892E-13</v>
      </c>
      <c r="BF136" s="14">
        <f t="shared" si="145"/>
        <v>2.2708641912150958E-12</v>
      </c>
      <c r="BG136" s="22">
        <f t="shared" si="115"/>
        <v>4.2330868906469593E-12</v>
      </c>
      <c r="BH136" s="62">
        <f t="shared" si="116"/>
        <v>284.77133439042484</v>
      </c>
      <c r="BI136" s="62">
        <f ca="1">AVERAGE(OFFSET($BH$3,0,0,'Données projet'!$E$11+1,1))-AVERAGE(OFFSET($H$3,0,0,'Données projet'!$E$11+1,1))</f>
        <v>353.50518727755082</v>
      </c>
      <c r="BJ136" s="62">
        <f t="shared" si="146"/>
        <v>263.22770185886998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67.664909379205625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67.664909379205625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67.664909379205625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67.664909379205625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67.664909379205625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67.664909379205625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67.664909379205625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3.15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11.549999999999999</v>
      </c>
      <c r="H137" s="70">
        <f t="shared" si="110"/>
        <v>180.4366666666667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67.705417980995861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205.82424356780339</v>
      </c>
      <c r="T137" s="62">
        <f t="shared" si="142"/>
        <v>412.6104879825707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67.705417980995861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205.82424356780339</v>
      </c>
      <c r="AO137" s="62">
        <f t="shared" si="144"/>
        <v>412.6104879825707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12.597320068321531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5.9060521804500221E-14</v>
      </c>
      <c r="AX137" s="23">
        <f t="shared" si="114"/>
        <v>12.59732006832159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67.705417980995861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1.5961632016114892E-13</v>
      </c>
      <c r="BF137" s="14">
        <f t="shared" si="145"/>
        <v>2.2708641912150958E-12</v>
      </c>
      <c r="BG137" s="22">
        <f t="shared" si="115"/>
        <v>4.2330868906469593E-12</v>
      </c>
      <c r="BH137" s="62">
        <f t="shared" si="116"/>
        <v>284.91986593032237</v>
      </c>
      <c r="BI137" s="62">
        <f ca="1">AVERAGE(OFFSET($BH$3,0,0,'Données projet'!$E$11+1,1))-AVERAGE(OFFSET($H$3,0,0,'Données projet'!$E$11+1,1))</f>
        <v>353.50518727755082</v>
      </c>
      <c r="BJ137" s="62">
        <f t="shared" si="146"/>
        <v>263.22770185886998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67.705417980995861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67.705417980995861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67.705417980995861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67.705417980995861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67.705417980995861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67.705417980995861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67.705417980995861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3.15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11.549999999999999</v>
      </c>
      <c r="H138" s="70">
        <f t="shared" si="110"/>
        <v>180.4366666666667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67.745223849108712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205.82424356780339</v>
      </c>
      <c r="T138" s="62">
        <f t="shared" si="142"/>
        <v>412.6104879825707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67.745223849108712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205.82424356780339</v>
      </c>
      <c r="AO138" s="62">
        <f t="shared" si="144"/>
        <v>412.6104879825707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12.350294305388294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4.1762095468378058E-14</v>
      </c>
      <c r="AX138" s="23">
        <f t="shared" si="114"/>
        <v>12.350294305388337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67.745223849108712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1.5961632016114892E-13</v>
      </c>
      <c r="BF138" s="14">
        <f t="shared" si="145"/>
        <v>2.2708641912150958E-12</v>
      </c>
      <c r="BG138" s="22">
        <f t="shared" si="115"/>
        <v>4.2330868906469593E-12</v>
      </c>
      <c r="BH138" s="62">
        <f t="shared" si="116"/>
        <v>285.06582078006949</v>
      </c>
      <c r="BI138" s="62">
        <f ca="1">AVERAGE(OFFSET($BH$3,0,0,'Données projet'!$E$11+1,1))-AVERAGE(OFFSET($H$3,0,0,'Données projet'!$E$11+1,1))</f>
        <v>353.50518727755082</v>
      </c>
      <c r="BJ138" s="62">
        <f t="shared" si="146"/>
        <v>263.22770185886998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67.745223849108712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67.745223849108712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67.745223849108712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67.745223849108712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67.745223849108712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67.745223849108712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67.745223849108712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3.15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11.549999999999999</v>
      </c>
      <c r="H139" s="70">
        <f t="shared" si="110"/>
        <v>180.4366666666667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67.784339174402376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205.82424356780339</v>
      </c>
      <c r="T139" s="62">
        <f t="shared" si="142"/>
        <v>412.6104879825707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67.784339174402376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205.82424356780339</v>
      </c>
      <c r="AO139" s="62">
        <f t="shared" si="144"/>
        <v>412.6104879825707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12.10811256699534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2.9530260902250111E-14</v>
      </c>
      <c r="AX139" s="23">
        <f t="shared" si="114"/>
        <v>12.10811256699537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67.784339174402376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1.5961632016114892E-13</v>
      </c>
      <c r="BF139" s="14">
        <f t="shared" si="145"/>
        <v>2.2708641912150958E-12</v>
      </c>
      <c r="BG139" s="22">
        <f t="shared" si="115"/>
        <v>4.2330868906469593E-12</v>
      </c>
      <c r="BH139" s="62">
        <f t="shared" si="116"/>
        <v>285.20924363947955</v>
      </c>
      <c r="BI139" s="62">
        <f ca="1">AVERAGE(OFFSET($BH$3,0,0,'Données projet'!$E$11+1,1))-AVERAGE(OFFSET($H$3,0,0,'Données projet'!$E$11+1,1))</f>
        <v>353.50518727755082</v>
      </c>
      <c r="BJ139" s="62">
        <f t="shared" si="146"/>
        <v>263.22770185886998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67.784339174402376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67.784339174402376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67.784339174402376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67.784339174402376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67.784339174402376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67.784339174402376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67.784339174402376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3.15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11.549999999999999</v>
      </c>
      <c r="H140" s="70">
        <f t="shared" si="110"/>
        <v>180.4366666666667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67.822775936250977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205.82424356780339</v>
      </c>
      <c r="T140" s="62">
        <f t="shared" si="142"/>
        <v>412.6104879825707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67.822775936250977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205.82424356780339</v>
      </c>
      <c r="AO140" s="62">
        <f t="shared" si="144"/>
        <v>412.6104879825707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11.870679864775997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2.0881047734189029E-14</v>
      </c>
      <c r="AX140" s="23">
        <f t="shared" si="114"/>
        <v>11.870679864776019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67.822775936250977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1.5961632016114892E-13</v>
      </c>
      <c r="BF140" s="14">
        <f t="shared" si="145"/>
        <v>2.2708641912150958E-12</v>
      </c>
      <c r="BG140" s="22">
        <f t="shared" si="115"/>
        <v>4.2330868906469593E-12</v>
      </c>
      <c r="BH140" s="62">
        <f t="shared" si="116"/>
        <v>285.35017843292445</v>
      </c>
      <c r="BI140" s="62">
        <f ca="1">AVERAGE(OFFSET($BH$3,0,0,'Données projet'!$E$11+1,1))-AVERAGE(OFFSET($H$3,0,0,'Données projet'!$E$11+1,1))</f>
        <v>353.50518727755082</v>
      </c>
      <c r="BJ140" s="62">
        <f t="shared" si="146"/>
        <v>263.22770185886998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67.822775936250977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67.822775936250977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67.822775936250977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67.822775936250977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67.822775936250977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67.822775936250977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67.822775936250977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3.15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11.549999999999999</v>
      </c>
      <c r="H141" s="70">
        <f t="shared" si="110"/>
        <v>180.4366666666667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67.860545906213218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205.82424356780339</v>
      </c>
      <c r="T141" s="62">
        <f t="shared" si="142"/>
        <v>412.6104879825707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67.860545906213218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205.82424356780339</v>
      </c>
      <c r="AO141" s="62">
        <f t="shared" si="144"/>
        <v>412.6104879825707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11.637903073027527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1.4765130451125055E-14</v>
      </c>
      <c r="AX141" s="23">
        <f t="shared" si="114"/>
        <v>11.637903073027541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67.860545906213218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1.5961632016114892E-13</v>
      </c>
      <c r="BF141" s="14">
        <f t="shared" si="145"/>
        <v>2.2708641912150958E-12</v>
      </c>
      <c r="BG141" s="22">
        <f t="shared" si="115"/>
        <v>4.2330868906469593E-12</v>
      </c>
      <c r="BH141" s="62">
        <f t="shared" si="116"/>
        <v>285.488668322786</v>
      </c>
      <c r="BI141" s="62">
        <f ca="1">AVERAGE(OFFSET($BH$3,0,0,'Données projet'!$E$11+1,1))-AVERAGE(OFFSET($H$3,0,0,'Données projet'!$E$11+1,1))</f>
        <v>353.50518727755082</v>
      </c>
      <c r="BJ141" s="62">
        <f t="shared" si="146"/>
        <v>263.22770185886998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67.860545906213218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67.860545906213218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67.860545906213218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67.860545906213218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67.860545906213218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67.860545906213218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67.860545906213218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3.15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11.549999999999999</v>
      </c>
      <c r="H142" s="70">
        <f t="shared" si="110"/>
        <v>180.4366666666667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67.897660651637636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205.82424356780339</v>
      </c>
      <c r="T142" s="62">
        <f t="shared" si="142"/>
        <v>412.6104879825707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67.897660651637636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205.82424356780339</v>
      </c>
      <c r="AO142" s="62">
        <f t="shared" si="144"/>
        <v>412.6104879825707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11.40969089218542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1.0440523867094514E-14</v>
      </c>
      <c r="AX142" s="23">
        <f t="shared" si="114"/>
        <v>11.409690892185431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67.897660651637636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1.5961632016114892E-13</v>
      </c>
      <c r="BF142" s="14">
        <f t="shared" si="145"/>
        <v>2.2708641912150958E-12</v>
      </c>
      <c r="BG142" s="22">
        <f t="shared" si="115"/>
        <v>4.2330868906469593E-12</v>
      </c>
      <c r="BH142" s="62">
        <f t="shared" si="116"/>
        <v>285.62475572267556</v>
      </c>
      <c r="BI142" s="62">
        <f ca="1">AVERAGE(OFFSET($BH$3,0,0,'Données projet'!$E$11+1,1))-AVERAGE(OFFSET($H$3,0,0,'Données projet'!$E$11+1,1))</f>
        <v>353.50518727755082</v>
      </c>
      <c r="BJ142" s="62">
        <f t="shared" si="146"/>
        <v>263.22770185886998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67.897660651637636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67.897660651637636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67.897660651637636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67.897660651637636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67.897660651637636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67.897660651637636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67.897660651637636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3.15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11.549999999999999</v>
      </c>
      <c r="H143" s="70">
        <f t="shared" si="110"/>
        <v>180.4366666666667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67.934131539205069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205.82424356780339</v>
      </c>
      <c r="T143" s="62">
        <f t="shared" si="142"/>
        <v>412.6104879825707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67.934131539205069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205.82424356780339</v>
      </c>
      <c r="AO143" s="62">
        <f t="shared" si="144"/>
        <v>412.6104879825707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11.185953813013942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7.3825652255625277E-15</v>
      </c>
      <c r="AX143" s="23">
        <f t="shared" si="114"/>
        <v>11.185953813013949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67.934131539205069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1.5961632016114892E-13</v>
      </c>
      <c r="BF143" s="14">
        <f t="shared" si="145"/>
        <v>2.2708641912150958E-12</v>
      </c>
      <c r="BG143" s="22">
        <f t="shared" si="115"/>
        <v>4.2330868906469593E-12</v>
      </c>
      <c r="BH143" s="62">
        <f t="shared" si="116"/>
        <v>285.75848231042278</v>
      </c>
      <c r="BI143" s="62">
        <f ca="1">AVERAGE(OFFSET($BH$3,0,0,'Données projet'!$E$11+1,1))-AVERAGE(OFFSET($H$3,0,0,'Données projet'!$E$11+1,1))</f>
        <v>353.50518727755082</v>
      </c>
      <c r="BJ143" s="62">
        <f t="shared" si="146"/>
        <v>263.22770185886998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67.934131539205069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67.934131539205069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67.934131539205069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67.934131539205069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67.934131539205069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67.934131539205069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67.934131539205069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3.15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11.549999999999999</v>
      </c>
      <c r="H144" s="70">
        <f t="shared" si="110"/>
        <v>180.4366666666667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67.969969738409901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205.82424356780339</v>
      </c>
      <c r="T144" s="62">
        <f t="shared" si="142"/>
        <v>412.6104879825707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67.969969738409901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205.82424356780339</v>
      </c>
      <c r="AO144" s="62">
        <f t="shared" si="144"/>
        <v>412.6104879825707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10.966604081498874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5.2202619335472572E-15</v>
      </c>
      <c r="AX144" s="23">
        <f t="shared" si="114"/>
        <v>10.966604081498879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67.969969738409901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1.5961632016114892E-13</v>
      </c>
      <c r="BF144" s="14">
        <f t="shared" si="145"/>
        <v>2.2708641912150958E-12</v>
      </c>
      <c r="BG144" s="22">
        <f t="shared" si="115"/>
        <v>4.2330868906469593E-12</v>
      </c>
      <c r="BH144" s="62">
        <f t="shared" si="116"/>
        <v>285.8898890408405</v>
      </c>
      <c r="BI144" s="62">
        <f ca="1">AVERAGE(OFFSET($BH$3,0,0,'Données projet'!$E$11+1,1))-AVERAGE(OFFSET($H$3,0,0,'Données projet'!$E$11+1,1))</f>
        <v>353.50518727755082</v>
      </c>
      <c r="BJ144" s="62">
        <f t="shared" si="146"/>
        <v>263.22770185886998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67.969969738409901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67.969969738409901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67.969969738409901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67.969969738409901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67.969969738409901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67.969969738409901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67.969969738409901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3.15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11.549999999999999</v>
      </c>
      <c r="H145" s="70">
        <f t="shared" si="110"/>
        <v>180.4366666666667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68.005186224980733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205.82424356780339</v>
      </c>
      <c r="T145" s="62">
        <f t="shared" si="142"/>
        <v>412.6104879825707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68.005186224980733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205.82424356780339</v>
      </c>
      <c r="AO145" s="62">
        <f t="shared" si="144"/>
        <v>412.6104879825707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10.75155566442869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3.6912826127812638E-15</v>
      </c>
      <c r="AX145" s="23">
        <f t="shared" si="114"/>
        <v>10.751555664428693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68.005186224980733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1.5961632016114892E-13</v>
      </c>
      <c r="BF145" s="14">
        <f t="shared" si="145"/>
        <v>2.2708641912150958E-12</v>
      </c>
      <c r="BG145" s="22">
        <f t="shared" si="115"/>
        <v>4.2330868906469593E-12</v>
      </c>
      <c r="BH145" s="62">
        <f t="shared" si="116"/>
        <v>286.01901615826688</v>
      </c>
      <c r="BI145" s="62">
        <f ca="1">AVERAGE(OFFSET($BH$3,0,0,'Données projet'!$E$11+1,1))-AVERAGE(OFFSET($H$3,0,0,'Données projet'!$E$11+1,1))</f>
        <v>353.50518727755082</v>
      </c>
      <c r="BJ145" s="62">
        <f t="shared" si="146"/>
        <v>263.22770185886998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68.005186224980733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68.005186224980733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68.005186224980733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68.005186224980733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68.005186224980733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68.005186224980733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68.005186224980733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3.15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11.549999999999999</v>
      </c>
      <c r="H146" s="70">
        <f t="shared" si="110"/>
        <v>180.4366666666667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68.039791784241828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205.82424356780339</v>
      </c>
      <c r="T146" s="62">
        <f t="shared" si="142"/>
        <v>412.6104879825707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68.039791784241828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205.82424356780339</v>
      </c>
      <c r="AO146" s="62">
        <f t="shared" si="144"/>
        <v>412.6104879825707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10.54072421565067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2.6101309667736286E-15</v>
      </c>
      <c r="AX146" s="23">
        <f t="shared" si="114"/>
        <v>10.540724215650672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68.039791784241828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1.5961632016114892E-13</v>
      </c>
      <c r="BF146" s="14">
        <f t="shared" si="145"/>
        <v>2.2708641912150958E-12</v>
      </c>
      <c r="BG146" s="22">
        <f t="shared" si="115"/>
        <v>4.2330868906469593E-12</v>
      </c>
      <c r="BH146" s="62">
        <f t="shared" si="116"/>
        <v>286.1459032088909</v>
      </c>
      <c r="BI146" s="62">
        <f ca="1">AVERAGE(OFFSET($BH$3,0,0,'Données projet'!$E$11+1,1))-AVERAGE(OFFSET($H$3,0,0,'Données projet'!$E$11+1,1))</f>
        <v>353.50518727755082</v>
      </c>
      <c r="BJ146" s="62">
        <f t="shared" si="146"/>
        <v>263.22770185886998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68.039791784241828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68.039791784241828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68.039791784241828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68.039791784241828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68.039791784241828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68.039791784241828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68.039791784241828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3.15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11.549999999999999</v>
      </c>
      <c r="H147" s="70">
        <f t="shared" si="110"/>
        <v>180.4366666666667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68.073797014416186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205.82424356780339</v>
      </c>
      <c r="T147" s="62">
        <f t="shared" si="142"/>
        <v>412.6104879825707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68.073797014416186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205.82424356780339</v>
      </c>
      <c r="AO147" s="62">
        <f t="shared" si="144"/>
        <v>412.6104879825707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10.3340270429887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1.8456413063906319E-15</v>
      </c>
      <c r="AX147" s="23">
        <f t="shared" si="114"/>
        <v>10.334027042988701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68.073797014416186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1.5961632016114892E-13</v>
      </c>
      <c r="BF147" s="14">
        <f t="shared" si="145"/>
        <v>2.2708641912150958E-12</v>
      </c>
      <c r="BG147" s="22">
        <f t="shared" si="115"/>
        <v>4.2330868906469593E-12</v>
      </c>
      <c r="BH147" s="62">
        <f t="shared" si="116"/>
        <v>286.27058905286356</v>
      </c>
      <c r="BI147" s="62">
        <f ca="1">AVERAGE(OFFSET($BH$3,0,0,'Données projet'!$E$11+1,1))-AVERAGE(OFFSET($H$3,0,0,'Données projet'!$E$11+1,1))</f>
        <v>353.50518727755082</v>
      </c>
      <c r="BJ147" s="62">
        <f t="shared" si="146"/>
        <v>263.22770185886998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68.073797014416186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68.073797014416186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68.073797014416186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68.073797014416186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68.073797014416186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68.073797014416186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68.073797014416186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3.15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11.549999999999999</v>
      </c>
      <c r="H148" s="70">
        <f t="shared" si="110"/>
        <v>180.4366666666667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68.107212329871331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205.82424356780339</v>
      </c>
      <c r="T148" s="62">
        <f t="shared" si="142"/>
        <v>412.6104879825707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68.107212329871331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205.82424356780339</v>
      </c>
      <c r="AO148" s="62">
        <f t="shared" si="144"/>
        <v>412.6104879825707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10.131383075809804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1.3050654833868143E-15</v>
      </c>
      <c r="AX148" s="23">
        <f t="shared" si="114"/>
        <v>10.131383075809806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68.107212329871331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1.5961632016114892E-13</v>
      </c>
      <c r="BF148" s="14">
        <f t="shared" si="145"/>
        <v>2.2708641912150958E-12</v>
      </c>
      <c r="BG148" s="22">
        <f t="shared" si="115"/>
        <v>4.2330868906469593E-12</v>
      </c>
      <c r="BH148" s="62">
        <f t="shared" si="116"/>
        <v>286.3931118761991</v>
      </c>
      <c r="BI148" s="62">
        <f ca="1">AVERAGE(OFFSET($BH$3,0,0,'Données projet'!$E$11+1,1))-AVERAGE(OFFSET($H$3,0,0,'Données projet'!$E$11+1,1))</f>
        <v>353.50518727755082</v>
      </c>
      <c r="BJ148" s="62">
        <f t="shared" si="146"/>
        <v>263.22770185886998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68.107212329871331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68.107212329871331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68.107212329871331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68.107212329871331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68.107212329871331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68.107212329871331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68.107212329871331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3.15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11.549999999999999</v>
      </c>
      <c r="H149" s="70">
        <f t="shared" si="110"/>
        <v>180.4366666666667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68.140047964308792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205.82424356780339</v>
      </c>
      <c r="T149" s="62">
        <f t="shared" si="142"/>
        <v>412.6104879825707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68.140047964308792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205.82424356780339</v>
      </c>
      <c r="AO149" s="62">
        <f t="shared" si="144"/>
        <v>412.6104879825707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9.9327128332266721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9.2282065319531596E-16</v>
      </c>
      <c r="AX149" s="23">
        <f t="shared" si="114"/>
        <v>9.9327128332266739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68.140047964308792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1.5961632016114892E-13</v>
      </c>
      <c r="BF149" s="14">
        <f t="shared" si="145"/>
        <v>2.2708641912150958E-12</v>
      </c>
      <c r="BG149" s="22">
        <f t="shared" si="115"/>
        <v>4.2330868906469593E-12</v>
      </c>
      <c r="BH149" s="62">
        <f t="shared" si="116"/>
        <v>286.51350920246978</v>
      </c>
      <c r="BI149" s="62">
        <f ca="1">AVERAGE(OFFSET($BH$3,0,0,'Données projet'!$E$11+1,1))-AVERAGE(OFFSET($H$3,0,0,'Données projet'!$E$11+1,1))</f>
        <v>353.50518727755082</v>
      </c>
      <c r="BJ149" s="62">
        <f t="shared" si="146"/>
        <v>263.22770185886998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68.140047964308792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68.140047964308792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68.140047964308792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68.140047964308792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68.140047964308792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68.140047964308792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68.140047964308792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3.15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11.549999999999999</v>
      </c>
      <c r="H150" s="70">
        <f t="shared" si="110"/>
        <v>180.4366666666667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68.172313973898213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205.82424356780339</v>
      </c>
      <c r="T150" s="62">
        <f t="shared" si="142"/>
        <v>412.6104879825707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68.172313973898213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205.82424356780339</v>
      </c>
      <c r="AO150" s="62">
        <f t="shared" si="144"/>
        <v>412.6104879825707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9.7379383929237129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6.5253274169340715E-16</v>
      </c>
      <c r="AX150" s="23">
        <f t="shared" si="114"/>
        <v>9.7379383929237129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68.172313973898213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1.5961632016114892E-13</v>
      </c>
      <c r="BF150" s="14">
        <f t="shared" si="145"/>
        <v>2.2708641912150958E-12</v>
      </c>
      <c r="BG150" s="22">
        <f t="shared" si="115"/>
        <v>4.2330868906469593E-12</v>
      </c>
      <c r="BH150" s="62">
        <f t="shared" si="116"/>
        <v>286.63181790429763</v>
      </c>
      <c r="BI150" s="62">
        <f ca="1">AVERAGE(OFFSET($BH$3,0,0,'Données projet'!$E$11+1,1))-AVERAGE(OFFSET($H$3,0,0,'Données projet'!$E$11+1,1))</f>
        <v>353.50518727755082</v>
      </c>
      <c r="BJ150" s="62">
        <f t="shared" si="146"/>
        <v>263.22770185886998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68.172313973898213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68.172313973898213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68.172313973898213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68.172313973898213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68.172313973898213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68.172313973898213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68.172313973898213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3.15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11.549999999999999</v>
      </c>
      <c r="H151" s="70">
        <f t="shared" si="110"/>
        <v>180.4366666666667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68.204020240357266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205.82424356780339</v>
      </c>
      <c r="T151" s="62">
        <f t="shared" si="142"/>
        <v>412.6104879825707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68.204020240357266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205.82424356780339</v>
      </c>
      <c r="AO151" s="62">
        <f t="shared" si="144"/>
        <v>412.6104879825707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9.5469833605944157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4.6141032659765798E-16</v>
      </c>
      <c r="AX151" s="23">
        <f t="shared" si="114"/>
        <v>9.5469833605944157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68.204020240357266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1.5961632016114892E-13</v>
      </c>
      <c r="BF151" s="14">
        <f t="shared" si="145"/>
        <v>2.2708641912150958E-12</v>
      </c>
      <c r="BG151" s="22">
        <f t="shared" si="115"/>
        <v>4.2330868906469593E-12</v>
      </c>
      <c r="BH151" s="62">
        <f t="shared" si="116"/>
        <v>286.74807421464749</v>
      </c>
      <c r="BI151" s="62">
        <f ca="1">AVERAGE(OFFSET($BH$3,0,0,'Données projet'!$E$11+1,1))-AVERAGE(OFFSET($H$3,0,0,'Données projet'!$E$11+1,1))</f>
        <v>353.50518727755082</v>
      </c>
      <c r="BJ151" s="62">
        <f t="shared" si="146"/>
        <v>263.22770185886998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68.204020240357266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68.204020240357266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68.204020240357266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68.204020240357266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68.204020240357266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68.204020240357266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68.204020240357266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3.15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11.549999999999999</v>
      </c>
      <c r="H152" s="70">
        <f t="shared" si="110"/>
        <v>180.4366666666667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68.235176473977845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205.82424356780339</v>
      </c>
      <c r="T152" s="62">
        <f t="shared" si="142"/>
        <v>412.6104879825707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68.235176473977845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205.82424356780339</v>
      </c>
      <c r="AO152" s="62">
        <f t="shared" si="144"/>
        <v>412.6104879825707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9.359772839978028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3.2626637084670358E-16</v>
      </c>
      <c r="AX152" s="23">
        <f t="shared" si="114"/>
        <v>9.359772839978028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68.235176473977845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1.5961632016114892E-13</v>
      </c>
      <c r="BF152" s="14">
        <f t="shared" si="145"/>
        <v>2.2708641912150958E-12</v>
      </c>
      <c r="BG152" s="22">
        <f t="shared" si="115"/>
        <v>4.2330868906469593E-12</v>
      </c>
      <c r="BH152" s="62">
        <f t="shared" si="116"/>
        <v>286.86231373792299</v>
      </c>
      <c r="BI152" s="62">
        <f ca="1">AVERAGE(OFFSET($BH$3,0,0,'Données projet'!$E$11+1,1))-AVERAGE(OFFSET($H$3,0,0,'Données projet'!$E$11+1,1))</f>
        <v>353.50518727755082</v>
      </c>
      <c r="BJ152" s="62">
        <f t="shared" si="146"/>
        <v>263.22770185886998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68.235176473977845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68.235176473977845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68.235176473977845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68.235176473977845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68.235176473977845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68.235176473977845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68.235176473977845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3.15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11.549999999999999</v>
      </c>
      <c r="H153" s="70">
        <f t="shared" si="110"/>
        <v>180.4366666666667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68.265792216600019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205.82424356780339</v>
      </c>
      <c r="T153" s="62">
        <f t="shared" si="142"/>
        <v>412.6104879825707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68.265792216600019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205.82424356780339</v>
      </c>
      <c r="AO153" s="62">
        <f t="shared" si="144"/>
        <v>412.6104879825707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9.1762334034837849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2.3070516329882899E-16</v>
      </c>
      <c r="AX153" s="23">
        <f t="shared" si="114"/>
        <v>9.1762334034837849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68.265792216600019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1.5961632016114892E-13</v>
      </c>
      <c r="BF153" s="14">
        <f t="shared" si="145"/>
        <v>2.2708641912150958E-12</v>
      </c>
      <c r="BG153" s="22">
        <f t="shared" si="115"/>
        <v>4.2330868906469593E-12</v>
      </c>
      <c r="BH153" s="62">
        <f t="shared" si="116"/>
        <v>286.97457146087095</v>
      </c>
      <c r="BI153" s="62">
        <f ca="1">AVERAGE(OFFSET($BH$3,0,0,'Données projet'!$E$11+1,1))-AVERAGE(OFFSET($H$3,0,0,'Données projet'!$E$11+1,1))</f>
        <v>353.50518727755082</v>
      </c>
      <c r="BJ153" s="62">
        <f t="shared" si="146"/>
        <v>263.22770185886998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68.265792216600019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68.265792216600019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68.265792216600019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68.265792216600019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68.265792216600019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68.265792216600019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68.265792216600019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3.15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11.549999999999999</v>
      </c>
      <c r="H154" s="70">
        <f t="shared" si="110"/>
        <v>180.4366666666667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68.295876844534234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205.82424356780339</v>
      </c>
      <c r="T154" s="62">
        <f t="shared" si="142"/>
        <v>412.6104879825707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68.295876844534234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205.82424356780339</v>
      </c>
      <c r="AO154" s="62">
        <f t="shared" si="144"/>
        <v>412.6104879825707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8.9962930633911906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1.6313318542335179E-16</v>
      </c>
      <c r="AX154" s="23">
        <f t="shared" ref="AX154:AX203" si="166">SUM(AU154:AW154)</f>
        <v>8.9962930633911906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68.295876844534234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1.5961632016114892E-13</v>
      </c>
      <c r="BF154" s="14">
        <f t="shared" ref="BF154:BF203" si="167">EXP(-1.0587+0.8836*LN(BE154)+0.284)</f>
        <v>2.2708641912150958E-12</v>
      </c>
      <c r="BG154" s="22">
        <f t="shared" ref="BG154:BG203" si="168">(BE154+BF154)*0.475*44/12</f>
        <v>4.2330868906469593E-12</v>
      </c>
      <c r="BH154" s="62">
        <f t="shared" si="116"/>
        <v>287.08488176329644</v>
      </c>
      <c r="BI154" s="62">
        <f ca="1">AVERAGE(OFFSET($BH$3,0,0,'Données projet'!$E$11+1,1))-AVERAGE(OFFSET($H$3,0,0,'Données projet'!$E$11+1,1))</f>
        <v>353.50518727755082</v>
      </c>
      <c r="BJ154" s="62">
        <f t="shared" si="146"/>
        <v>263.22770185886998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68.295876844534234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68.295876844534234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68.295876844534234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68.295876844534234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68.295876844534234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68.295876844534234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68.295876844534234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3.15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11.549999999999999</v>
      </c>
      <c r="H155" s="70">
        <f t="shared" si="110"/>
        <v>180.4366666666667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68.325439571432952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205.82424356780339</v>
      </c>
      <c r="T155" s="62">
        <f t="shared" si="142"/>
        <v>412.6104879825707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68.325439571432952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205.82424356780339</v>
      </c>
      <c r="AO155" s="62">
        <f t="shared" si="144"/>
        <v>412.6104879825707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8.8198812436150416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1.153525816494145E-16</v>
      </c>
      <c r="AX155" s="23">
        <f t="shared" si="166"/>
        <v>8.8198812436150416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68.325439571432952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1.5961632016114892E-13</v>
      </c>
      <c r="BF155" s="14">
        <f t="shared" si="167"/>
        <v>2.2708641912150958E-12</v>
      </c>
      <c r="BG155" s="22">
        <f t="shared" si="168"/>
        <v>4.2330868906469593E-12</v>
      </c>
      <c r="BH155" s="62">
        <f t="shared" si="116"/>
        <v>287.19327842859167</v>
      </c>
      <c r="BI155" s="62">
        <f ca="1">AVERAGE(OFFSET($BH$3,0,0,'Données projet'!$E$11+1,1))-AVERAGE(OFFSET($H$3,0,0,'Données projet'!$E$11+1,1))</f>
        <v>353.50518727755082</v>
      </c>
      <c r="BJ155" s="62">
        <f t="shared" si="146"/>
        <v>263.22770185886998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68.325439571432952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68.325439571432952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68.325439571432952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68.325439571432952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68.325439571432952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68.325439571432952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68.325439571432952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3.15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11.549999999999999</v>
      </c>
      <c r="H156" s="70">
        <f t="shared" si="110"/>
        <v>180.4366666666667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68.354489451112329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205.82424356780339</v>
      </c>
      <c r="T156" s="62">
        <f t="shared" si="142"/>
        <v>412.6104879825707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68.354489451112329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205.82424356780339</v>
      </c>
      <c r="AO156" s="62">
        <f t="shared" si="144"/>
        <v>412.6104879825707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8.6469287520241185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8.1566592711675894E-17</v>
      </c>
      <c r="AX156" s="23">
        <f t="shared" si="166"/>
        <v>8.6469287520241185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68.354489451112329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1.5961632016114892E-13</v>
      </c>
      <c r="BF156" s="14">
        <f t="shared" si="167"/>
        <v>2.2708641912150958E-12</v>
      </c>
      <c r="BG156" s="22">
        <f t="shared" si="168"/>
        <v>4.2330868906469593E-12</v>
      </c>
      <c r="BH156" s="62">
        <f t="shared" si="116"/>
        <v>287.29979465408275</v>
      </c>
      <c r="BI156" s="62">
        <f ca="1">AVERAGE(OFFSET($BH$3,0,0,'Données projet'!$E$11+1,1))-AVERAGE(OFFSET($H$3,0,0,'Données projet'!$E$11+1,1))</f>
        <v>353.50518727755082</v>
      </c>
      <c r="BJ156" s="62">
        <f t="shared" si="146"/>
        <v>263.22770185886998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68.354489451112329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68.354489451112329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68.354489451112329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68.354489451112329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68.354489451112329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68.354489451112329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68.354489451112329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3.15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11.549999999999999</v>
      </c>
      <c r="H157" s="70">
        <f t="shared" si="110"/>
        <v>180.4366666666667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68.383035380325055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205.82424356780339</v>
      </c>
      <c r="T157" s="62">
        <f t="shared" si="142"/>
        <v>412.6104879825707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68.383035380325055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205.82424356780339</v>
      </c>
      <c r="AO157" s="62">
        <f t="shared" si="144"/>
        <v>412.6104879825707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8.4773677533026888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5.7676290824707248E-17</v>
      </c>
      <c r="AX157" s="23">
        <f t="shared" si="166"/>
        <v>8.4773677533026888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68.383035380325055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1.5961632016114892E-13</v>
      </c>
      <c r="BF157" s="14">
        <f t="shared" si="167"/>
        <v>2.2708641912150958E-12</v>
      </c>
      <c r="BG157" s="22">
        <f t="shared" si="168"/>
        <v>4.2330868906469593E-12</v>
      </c>
      <c r="BH157" s="62">
        <f t="shared" si="116"/>
        <v>287.40446306119605</v>
      </c>
      <c r="BI157" s="62">
        <f ca="1">AVERAGE(OFFSET($BH$3,0,0,'Données projet'!$E$11+1,1))-AVERAGE(OFFSET($H$3,0,0,'Données projet'!$E$11+1,1))</f>
        <v>353.50518727755082</v>
      </c>
      <c r="BJ157" s="62">
        <f t="shared" si="146"/>
        <v>263.22770185886998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68.383035380325055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68.383035380325055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68.383035380325055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68.383035380325055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68.383035380325055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68.383035380325055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68.383035380325055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3.15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11.549999999999999</v>
      </c>
      <c r="H158" s="70">
        <f t="shared" si="110"/>
        <v>180.4366666666667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68.411086101485097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205.82424356780339</v>
      </c>
      <c r="T158" s="62">
        <f t="shared" si="142"/>
        <v>412.6104879825707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68.411086101485097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205.82424356780339</v>
      </c>
      <c r="AO158" s="62">
        <f t="shared" si="144"/>
        <v>412.6104879825707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8.3111317423441893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4.0783296355837947E-17</v>
      </c>
      <c r="AX158" s="23">
        <f t="shared" si="166"/>
        <v>8.3111317423441893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68.411086101485097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1.5961632016114892E-13</v>
      </c>
      <c r="BF158" s="14">
        <f t="shared" si="167"/>
        <v>2.2708641912150958E-12</v>
      </c>
      <c r="BG158" s="22">
        <f t="shared" si="168"/>
        <v>4.2330868906469593E-12</v>
      </c>
      <c r="BH158" s="62">
        <f t="shared" si="116"/>
        <v>287.50731570544957</v>
      </c>
      <c r="BI158" s="62">
        <f ca="1">AVERAGE(OFFSET($BH$3,0,0,'Données projet'!$E$11+1,1))-AVERAGE(OFFSET($H$3,0,0,'Données projet'!$E$11+1,1))</f>
        <v>353.50518727755082</v>
      </c>
      <c r="BJ158" s="62">
        <f t="shared" si="146"/>
        <v>263.22770185886998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68.411086101485097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68.411086101485097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68.411086101485097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68.411086101485097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68.411086101485097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68.411086101485097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68.411086101485097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3.15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11.549999999999999</v>
      </c>
      <c r="H159" s="70">
        <f t="shared" si="110"/>
        <v>180.4366666666667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68.438650205345027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205.82424356780339</v>
      </c>
      <c r="T159" s="62">
        <f t="shared" si="142"/>
        <v>412.6104879825707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68.438650205345027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205.82424356780339</v>
      </c>
      <c r="AO159" s="62">
        <f t="shared" si="144"/>
        <v>412.6104879825707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8.1481555181666323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2.8838145412353624E-17</v>
      </c>
      <c r="AX159" s="23">
        <f t="shared" si="166"/>
        <v>8.1481555181666323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68.438650205345027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1.5961632016114892E-13</v>
      </c>
      <c r="BF159" s="14">
        <f t="shared" si="167"/>
        <v>2.2708641912150958E-12</v>
      </c>
      <c r="BG159" s="22">
        <f t="shared" si="168"/>
        <v>4.2330868906469593E-12</v>
      </c>
      <c r="BH159" s="62">
        <f t="shared" si="116"/>
        <v>287.60838408626927</v>
      </c>
      <c r="BI159" s="62">
        <f ca="1">AVERAGE(OFFSET($BH$3,0,0,'Données projet'!$E$11+1,1))-AVERAGE(OFFSET($H$3,0,0,'Données projet'!$E$11+1,1))</f>
        <v>353.50518727755082</v>
      </c>
      <c r="BJ159" s="62">
        <f t="shared" si="146"/>
        <v>263.22770185886998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68.438650205345027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68.438650205345027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68.438650205345027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68.438650205345027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68.438650205345027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68.438650205345027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68.438650205345027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3.15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11.549999999999999</v>
      </c>
      <c r="H160" s="70">
        <f t="shared" si="110"/>
        <v>180.4366666666667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68.465736133627075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205.82424356780339</v>
      </c>
      <c r="T160" s="62">
        <f t="shared" si="142"/>
        <v>412.6104879825707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68.465736133627075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205.82424356780339</v>
      </c>
      <c r="AO160" s="62">
        <f t="shared" si="144"/>
        <v>412.6104879825707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7.9883751583395153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2.0391648177918974E-17</v>
      </c>
      <c r="AX160" s="23">
        <f t="shared" si="166"/>
        <v>7.9883751583395153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68.465736133627075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1.5961632016114892E-13</v>
      </c>
      <c r="BF160" s="14">
        <f t="shared" si="167"/>
        <v>2.2708641912150958E-12</v>
      </c>
      <c r="BG160" s="22">
        <f t="shared" si="168"/>
        <v>4.2330868906469593E-12</v>
      </c>
      <c r="BH160" s="62">
        <f t="shared" si="116"/>
        <v>287.70769915663681</v>
      </c>
      <c r="BI160" s="62">
        <f ca="1">AVERAGE(OFFSET($BH$3,0,0,'Données projet'!$E$11+1,1))-AVERAGE(OFFSET($H$3,0,0,'Données projet'!$E$11+1,1))</f>
        <v>353.50518727755082</v>
      </c>
      <c r="BJ160" s="62">
        <f t="shared" si="146"/>
        <v>263.22770185886998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68.465736133627075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68.465736133627075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68.465736133627075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68.465736133627075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68.465736133627075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68.465736133627075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68.465736133627075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3.15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11.549999999999999</v>
      </c>
      <c r="H161" s="70">
        <f t="shared" si="110"/>
        <v>180.4366666666667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68.49235218160851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205.82424356780339</v>
      </c>
      <c r="T161" s="62">
        <f t="shared" si="142"/>
        <v>412.6104879825707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68.49235218160851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205.82424356780339</v>
      </c>
      <c r="AO161" s="62">
        <f t="shared" si="144"/>
        <v>412.6104879825707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7.831727993912212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1.4419072706176812E-17</v>
      </c>
      <c r="AX161" s="23">
        <f t="shared" si="166"/>
        <v>7.831727993912212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68.49235218160851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1.5961632016114892E-13</v>
      </c>
      <c r="BF161" s="14">
        <f t="shared" si="167"/>
        <v>2.2708641912150958E-12</v>
      </c>
      <c r="BG161" s="22">
        <f t="shared" si="168"/>
        <v>4.2330868906469593E-12</v>
      </c>
      <c r="BH161" s="62">
        <f t="shared" si="116"/>
        <v>287.80529133256874</v>
      </c>
      <c r="BI161" s="62">
        <f ca="1">AVERAGE(OFFSET($BH$3,0,0,'Données projet'!$E$11+1,1))-AVERAGE(OFFSET($H$3,0,0,'Données projet'!$E$11+1,1))</f>
        <v>353.50518727755082</v>
      </c>
      <c r="BJ161" s="62">
        <f t="shared" si="146"/>
        <v>263.22770185886998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68.49235218160851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68.49235218160851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68.49235218160851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68.49235218160851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68.49235218160851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68.49235218160851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68.49235218160851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3.15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11.549999999999999</v>
      </c>
      <c r="H162" s="70">
        <f t="shared" si="110"/>
        <v>180.4366666666667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68.518506500662056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205.82424356780339</v>
      </c>
      <c r="T162" s="62">
        <f t="shared" si="142"/>
        <v>412.6104879825707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68.518506500662056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205.82424356780339</v>
      </c>
      <c r="AO162" s="62">
        <f t="shared" si="144"/>
        <v>412.6104879825707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7.6781525848339918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1.0195824088959487E-17</v>
      </c>
      <c r="AX162" s="23">
        <f t="shared" si="166"/>
        <v>7.6781525848339918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68.518506500662056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1.5961632016114892E-13</v>
      </c>
      <c r="BF162" s="14">
        <f t="shared" si="167"/>
        <v>2.2708641912150958E-12</v>
      </c>
      <c r="BG162" s="22">
        <f t="shared" si="168"/>
        <v>4.2330868906469593E-12</v>
      </c>
      <c r="BH162" s="62">
        <f t="shared" si="116"/>
        <v>287.90119050243175</v>
      </c>
      <c r="BI162" s="62">
        <f ca="1">AVERAGE(OFFSET($BH$3,0,0,'Données projet'!$E$11+1,1))-AVERAGE(OFFSET($H$3,0,0,'Données projet'!$E$11+1,1))</f>
        <v>353.50518727755082</v>
      </c>
      <c r="BJ162" s="62">
        <f t="shared" si="146"/>
        <v>263.22770185886998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68.518506500662056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68.518506500662056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68.518506500662056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68.518506500662056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68.518506500662056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68.518506500662056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68.518506500662056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3.15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11.549999999999999</v>
      </c>
      <c r="H163" s="70">
        <f t="shared" si="110"/>
        <v>180.4366666666667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68.544207100752288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205.82424356780339</v>
      </c>
      <c r="T163" s="62">
        <f t="shared" si="142"/>
        <v>412.6104879825707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68.544207100752288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205.82424356780339</v>
      </c>
      <c r="AO163" s="62">
        <f t="shared" si="144"/>
        <v>412.6104879825707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7.5275886958560454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7.2095363530884059E-18</v>
      </c>
      <c r="AX163" s="23">
        <f t="shared" si="166"/>
        <v>7.5275886958560454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68.544207100752288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1.5961632016114892E-13</v>
      </c>
      <c r="BF163" s="14">
        <f t="shared" si="167"/>
        <v>2.2708641912150958E-12</v>
      </c>
      <c r="BG163" s="22">
        <f t="shared" si="168"/>
        <v>4.2330868906469593E-12</v>
      </c>
      <c r="BH163" s="62">
        <f t="shared" si="116"/>
        <v>287.99542603609592</v>
      </c>
      <c r="BI163" s="62">
        <f ca="1">AVERAGE(OFFSET($BH$3,0,0,'Données projet'!$E$11+1,1))-AVERAGE(OFFSET($H$3,0,0,'Données projet'!$E$11+1,1))</f>
        <v>353.50518727755082</v>
      </c>
      <c r="BJ163" s="62">
        <f t="shared" si="146"/>
        <v>263.22770185886998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68.544207100752288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68.544207100752288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68.544207100752288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68.544207100752288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68.544207100752288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68.544207100752288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68.544207100752288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3.15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11.549999999999999</v>
      </c>
      <c r="H164" s="70">
        <f t="shared" si="110"/>
        <v>180.4366666666667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68.569461852888878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205.82424356780339</v>
      </c>
      <c r="T164" s="62">
        <f t="shared" si="142"/>
        <v>412.6104879825707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68.569461852888878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205.82424356780339</v>
      </c>
      <c r="AO164" s="62">
        <f t="shared" si="144"/>
        <v>412.6104879825707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7.3799772729060518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5.0979120444797434E-18</v>
      </c>
      <c r="AX164" s="23">
        <f t="shared" si="166"/>
        <v>7.3799772729060518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68.569461852888878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1.5961632016114892E-13</v>
      </c>
      <c r="BF164" s="14">
        <f t="shared" si="167"/>
        <v>2.2708641912150958E-12</v>
      </c>
      <c r="BG164" s="22">
        <f t="shared" si="168"/>
        <v>4.2330868906469593E-12</v>
      </c>
      <c r="BH164" s="62">
        <f t="shared" si="116"/>
        <v>288.08802679393006</v>
      </c>
      <c r="BI164" s="62">
        <f ca="1">AVERAGE(OFFSET($BH$3,0,0,'Données projet'!$E$11+1,1))-AVERAGE(OFFSET($H$3,0,0,'Données projet'!$E$11+1,1))</f>
        <v>353.50518727755082</v>
      </c>
      <c r="BJ164" s="62">
        <f t="shared" si="146"/>
        <v>263.22770185886998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68.569461852888878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68.569461852888878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68.569461852888878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68.569461852888878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68.569461852888878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68.569461852888878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68.569461852888878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3.15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11.549999999999999</v>
      </c>
      <c r="H165" s="70">
        <f t="shared" si="110"/>
        <v>180.4366666666667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68.594278491537096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205.82424356780339</v>
      </c>
      <c r="T165" s="62">
        <f t="shared" si="142"/>
        <v>412.6104879825707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68.594278491537096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205.82424356780339</v>
      </c>
      <c r="AO165" s="62">
        <f t="shared" si="144"/>
        <v>412.6104879825707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7.2352604199260302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3.604768176544203E-18</v>
      </c>
      <c r="AX165" s="23">
        <f t="shared" si="166"/>
        <v>7.2352604199260302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68.594278491537096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1.5961632016114892E-13</v>
      </c>
      <c r="BF165" s="14">
        <f t="shared" si="167"/>
        <v>2.2708641912150958E-12</v>
      </c>
      <c r="BG165" s="22">
        <f t="shared" si="168"/>
        <v>4.2330868906469593E-12</v>
      </c>
      <c r="BH165" s="62">
        <f t="shared" si="116"/>
        <v>288.1790211356402</v>
      </c>
      <c r="BI165" s="62">
        <f ca="1">AVERAGE(OFFSET($BH$3,0,0,'Données projet'!$E$11+1,1))-AVERAGE(OFFSET($H$3,0,0,'Données projet'!$E$11+1,1))</f>
        <v>353.50518727755082</v>
      </c>
      <c r="BJ165" s="62">
        <f t="shared" si="146"/>
        <v>263.22770185886998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68.594278491537096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68.594278491537096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68.594278491537096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68.594278491537096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68.594278491537096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68.594278491537096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68.594278491537096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3.15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11.549999999999999</v>
      </c>
      <c r="H166" s="70">
        <f t="shared" si="110"/>
        <v>180.4366666666667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68.61866461698645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205.82424356780339</v>
      </c>
      <c r="T166" s="62">
        <f t="shared" si="142"/>
        <v>412.6104879825707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68.61866461698645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205.82424356780339</v>
      </c>
      <c r="AO166" s="62">
        <f t="shared" si="144"/>
        <v>412.6104879825707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7.0933813761643822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2.5489560222398717E-18</v>
      </c>
      <c r="AX166" s="23">
        <f t="shared" si="166"/>
        <v>7.0933813761643822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68.61866461698645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1.5961632016114892E-13</v>
      </c>
      <c r="BF166" s="14">
        <f t="shared" si="167"/>
        <v>2.2708641912150958E-12</v>
      </c>
      <c r="BG166" s="22">
        <f t="shared" si="168"/>
        <v>4.2330868906469593E-12</v>
      </c>
      <c r="BH166" s="62">
        <f t="shared" si="116"/>
        <v>288.26843692895449</v>
      </c>
      <c r="BI166" s="62">
        <f ca="1">AVERAGE(OFFSET($BH$3,0,0,'Données projet'!$E$11+1,1))-AVERAGE(OFFSET($H$3,0,0,'Données projet'!$E$11+1,1))</f>
        <v>353.50518727755082</v>
      </c>
      <c r="BJ166" s="62">
        <f t="shared" si="146"/>
        <v>263.22770185886998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68.61866461698645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68.61866461698645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68.61866461698645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68.61866461698645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68.61866461698645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68.61866461698645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68.61866461698645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3.15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11.549999999999999</v>
      </c>
      <c r="H167" s="70">
        <f t="shared" si="110"/>
        <v>180.4366666666667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68.642627697678464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205.82424356780339</v>
      </c>
      <c r="T167" s="62">
        <f t="shared" si="142"/>
        <v>412.6104879825707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68.642627697678464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205.82424356780339</v>
      </c>
      <c r="AO167" s="62">
        <f t="shared" si="144"/>
        <v>412.6104879825707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6.954284493913228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1.8023840882721015E-18</v>
      </c>
      <c r="AX167" s="23">
        <f t="shared" si="166"/>
        <v>6.954284493913228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68.642627697678464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1.5961632016114892E-13</v>
      </c>
      <c r="BF167" s="14">
        <f t="shared" si="167"/>
        <v>2.2708641912150958E-12</v>
      </c>
      <c r="BG167" s="22">
        <f t="shared" si="168"/>
        <v>4.2330868906469593E-12</v>
      </c>
      <c r="BH167" s="62">
        <f t="shared" si="116"/>
        <v>288.35630155815858</v>
      </c>
      <c r="BI167" s="62">
        <f ca="1">AVERAGE(OFFSET($BH$3,0,0,'Données projet'!$E$11+1,1))-AVERAGE(OFFSET($H$3,0,0,'Données projet'!$E$11+1,1))</f>
        <v>353.50518727755082</v>
      </c>
      <c r="BJ167" s="62">
        <f t="shared" si="146"/>
        <v>263.22770185886998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68.642627697678464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68.642627697678464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68.642627697678464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68.642627697678464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68.642627697678464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68.642627697678464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68.642627697678464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3.15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11.549999999999999</v>
      </c>
      <c r="H168" s="70">
        <f t="shared" si="110"/>
        <v>180.4366666666667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68.6661750724939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205.82424356780339</v>
      </c>
      <c r="T168" s="62">
        <f t="shared" si="142"/>
        <v>412.6104879825707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68.6661750724939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205.82424356780339</v>
      </c>
      <c r="AO168" s="62">
        <f t="shared" si="144"/>
        <v>412.6104879825707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6.8179152166822981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1.2744780111199358E-18</v>
      </c>
      <c r="AX168" s="23">
        <f t="shared" si="166"/>
        <v>6.8179152166822981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68.6661750724939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1.5961632016114892E-13</v>
      </c>
      <c r="BF168" s="14">
        <f t="shared" si="167"/>
        <v>2.2708641912150958E-12</v>
      </c>
      <c r="BG168" s="22">
        <f t="shared" si="168"/>
        <v>4.2330868906469593E-12</v>
      </c>
      <c r="BH168" s="62">
        <f t="shared" si="116"/>
        <v>288.44264193248188</v>
      </c>
      <c r="BI168" s="62">
        <f ca="1">AVERAGE(OFFSET($BH$3,0,0,'Données projet'!$E$11+1,1))-AVERAGE(OFFSET($H$3,0,0,'Données projet'!$E$11+1,1))</f>
        <v>353.50518727755082</v>
      </c>
      <c r="BJ168" s="62">
        <f t="shared" si="146"/>
        <v>263.22770185886998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68.6661750724939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68.6661750724939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68.6661750724939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68.6661750724939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68.6661750724939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68.6661750724939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68.6661750724939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3.15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11.549999999999999</v>
      </c>
      <c r="H169" s="70">
        <f t="shared" si="110"/>
        <v>180.4366666666667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68.689313953000322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205.82424356780339</v>
      </c>
      <c r="T169" s="62">
        <f t="shared" si="142"/>
        <v>412.6104879825707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68.689313953000322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205.82424356780339</v>
      </c>
      <c r="AO169" s="62">
        <f t="shared" si="144"/>
        <v>412.6104879825707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6.6842200578008208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9.0119204413605074E-19</v>
      </c>
      <c r="AX169" s="23">
        <f t="shared" si="166"/>
        <v>6.6842200578008208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68.689313953000322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1.5961632016114892E-13</v>
      </c>
      <c r="BF169" s="14">
        <f t="shared" si="167"/>
        <v>2.2708641912150958E-12</v>
      </c>
      <c r="BG169" s="22">
        <f t="shared" si="168"/>
        <v>4.2330868906469593E-12</v>
      </c>
      <c r="BH169" s="62">
        <f t="shared" si="116"/>
        <v>288.52748449433869</v>
      </c>
      <c r="BI169" s="62">
        <f ca="1">AVERAGE(OFFSET($BH$3,0,0,'Données projet'!$E$11+1,1))-AVERAGE(OFFSET($H$3,0,0,'Données projet'!$E$11+1,1))</f>
        <v>353.50518727755082</v>
      </c>
      <c r="BJ169" s="62">
        <f t="shared" si="146"/>
        <v>263.22770185886998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68.689313953000322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68.689313953000322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68.689313953000322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68.689313953000322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68.689313953000322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68.689313953000322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68.689313953000322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3.15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11.549999999999999</v>
      </c>
      <c r="H170" s="70">
        <f t="shared" si="110"/>
        <v>180.4366666666667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68.712051425660746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205.82424356780339</v>
      </c>
      <c r="T170" s="62">
        <f t="shared" si="142"/>
        <v>412.6104879825707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68.712051425660746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205.82424356780339</v>
      </c>
      <c r="AO170" s="62">
        <f t="shared" si="144"/>
        <v>412.6104879825707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6.5531465794390149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6.3723900555996792E-19</v>
      </c>
      <c r="AX170" s="23">
        <f t="shared" si="166"/>
        <v>6.5531465794390149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68.712051425660746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1.5961632016114892E-13</v>
      </c>
      <c r="BF170" s="14">
        <f t="shared" si="167"/>
        <v>2.2708641912150958E-12</v>
      </c>
      <c r="BG170" s="22">
        <f t="shared" si="168"/>
        <v>4.2330868906469593E-12</v>
      </c>
      <c r="BH170" s="62">
        <f t="shared" si="116"/>
        <v>288.61085522742695</v>
      </c>
      <c r="BI170" s="62">
        <f ca="1">AVERAGE(OFFSET($BH$3,0,0,'Données projet'!$E$11+1,1))-AVERAGE(OFFSET($H$3,0,0,'Données projet'!$E$11+1,1))</f>
        <v>353.50518727755082</v>
      </c>
      <c r="BJ170" s="62">
        <f t="shared" si="146"/>
        <v>263.22770185886998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68.712051425660746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68.712051425660746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68.712051425660746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68.712051425660746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68.712051425660746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68.712051425660746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68.712051425660746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3.15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11.549999999999999</v>
      </c>
      <c r="H171" s="70">
        <f t="shared" si="110"/>
        <v>180.4366666666667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68.73439445400389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205.82424356780339</v>
      </c>
      <c r="T171" s="62">
        <f t="shared" si="142"/>
        <v>412.6104879825707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68.73439445400389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205.82424356780339</v>
      </c>
      <c r="AO171" s="62">
        <f t="shared" si="144"/>
        <v>412.6104879825707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6.4246433720409559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4.5059602206802537E-19</v>
      </c>
      <c r="AX171" s="23">
        <f t="shared" si="166"/>
        <v>6.4246433720409559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68.73439445400389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1.5961632016114892E-13</v>
      </c>
      <c r="BF171" s="14">
        <f t="shared" si="167"/>
        <v>2.2708641912150958E-12</v>
      </c>
      <c r="BG171" s="22">
        <f t="shared" si="168"/>
        <v>4.2330868906469593E-12</v>
      </c>
      <c r="BH171" s="62">
        <f t="shared" si="116"/>
        <v>288.69277966468513</v>
      </c>
      <c r="BI171" s="62">
        <f ca="1">AVERAGE(OFFSET($BH$3,0,0,'Données projet'!$E$11+1,1))-AVERAGE(OFFSET($H$3,0,0,'Données projet'!$E$11+1,1))</f>
        <v>353.50518727755082</v>
      </c>
      <c r="BJ171" s="62">
        <f t="shared" si="146"/>
        <v>263.22770185886998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68.73439445400389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68.73439445400389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68.73439445400389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68.73439445400389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68.73439445400389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68.73439445400389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68.73439445400389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3.15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11.549999999999999</v>
      </c>
      <c r="H172" s="70">
        <f t="shared" si="110"/>
        <v>180.4366666666667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68.756349880756801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205.82424356780339</v>
      </c>
      <c r="T172" s="62">
        <f t="shared" si="142"/>
        <v>412.6104879825707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68.756349880756801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205.82424356780339</v>
      </c>
      <c r="AO172" s="62">
        <f t="shared" si="144"/>
        <v>412.6104879825707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6.2986600341607559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3.1861950277998396E-19</v>
      </c>
      <c r="AX172" s="23">
        <f t="shared" si="166"/>
        <v>6.2986600341607559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68.756349880756801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1.5961632016114892E-13</v>
      </c>
      <c r="BF172" s="14">
        <f t="shared" si="167"/>
        <v>2.2708641912150958E-12</v>
      </c>
      <c r="BG172" s="22">
        <f t="shared" si="168"/>
        <v>4.2330868906469593E-12</v>
      </c>
      <c r="BH172" s="62">
        <f t="shared" si="116"/>
        <v>288.77328289611245</v>
      </c>
      <c r="BI172" s="62">
        <f ca="1">AVERAGE(OFFSET($BH$3,0,0,'Données projet'!$E$11+1,1))-AVERAGE(OFFSET($H$3,0,0,'Données projet'!$E$11+1,1))</f>
        <v>353.50518727755082</v>
      </c>
      <c r="BJ172" s="62">
        <f t="shared" si="146"/>
        <v>263.22770185886998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68.756349880756801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68.756349880756801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68.756349880756801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68.756349880756801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68.756349880756801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68.756349880756801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68.756349880756801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3.15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11.549999999999999</v>
      </c>
      <c r="H173" s="70">
        <f t="shared" si="110"/>
        <v>180.4366666666667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68.777924429940541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205.82424356780339</v>
      </c>
      <c r="T173" s="62">
        <f t="shared" si="142"/>
        <v>412.6104879825707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68.777924429940541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205.82424356780339</v>
      </c>
      <c r="AO173" s="62">
        <f t="shared" si="144"/>
        <v>412.6104879825707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6.1751471526941382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2.2529801103401269E-19</v>
      </c>
      <c r="AX173" s="23">
        <f t="shared" si="166"/>
        <v>6.1751471526941382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68.777924429940541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1.5961632016114892E-13</v>
      </c>
      <c r="BF173" s="14">
        <f t="shared" si="167"/>
        <v>2.2708641912150958E-12</v>
      </c>
      <c r="BG173" s="22">
        <f t="shared" si="168"/>
        <v>4.2330868906469593E-12</v>
      </c>
      <c r="BH173" s="62">
        <f t="shared" si="116"/>
        <v>288.85238957645282</v>
      </c>
      <c r="BI173" s="62">
        <f ca="1">AVERAGE(OFFSET($BH$3,0,0,'Données projet'!$E$11+1,1))-AVERAGE(OFFSET($H$3,0,0,'Données projet'!$E$11+1,1))</f>
        <v>353.50518727755082</v>
      </c>
      <c r="BJ173" s="62">
        <f t="shared" si="146"/>
        <v>263.22770185886998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68.777924429940541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68.777924429940541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68.777924429940541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68.777924429940541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68.777924429940541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68.777924429940541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68.777924429940541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3.15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11.549999999999999</v>
      </c>
      <c r="H174" s="70">
        <f t="shared" si="110"/>
        <v>180.4366666666667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68.799124708929412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205.82424356780339</v>
      </c>
      <c r="T174" s="62">
        <f t="shared" si="142"/>
        <v>412.6104879825707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68.799124708929412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205.82424356780339</v>
      </c>
      <c r="AO174" s="62">
        <f t="shared" si="144"/>
        <v>412.6104879825707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6.054056283497661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1.5930975138999198E-19</v>
      </c>
      <c r="AX174" s="23">
        <f t="shared" si="166"/>
        <v>6.054056283497661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68.799124708929412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1.5961632016114892E-13</v>
      </c>
      <c r="BF174" s="14">
        <f t="shared" si="167"/>
        <v>2.2708641912150958E-12</v>
      </c>
      <c r="BG174" s="22">
        <f t="shared" si="168"/>
        <v>4.2330868906469593E-12</v>
      </c>
      <c r="BH174" s="62">
        <f t="shared" si="116"/>
        <v>288.9301239327454</v>
      </c>
      <c r="BI174" s="62">
        <f ca="1">AVERAGE(OFFSET($BH$3,0,0,'Données projet'!$E$11+1,1))-AVERAGE(OFFSET($H$3,0,0,'Données projet'!$E$11+1,1))</f>
        <v>353.50518727755082</v>
      </c>
      <c r="BJ174" s="62">
        <f t="shared" si="146"/>
        <v>263.22770185886998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68.799124708929412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68.799124708929412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68.799124708929412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68.799124708929412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68.799124708929412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68.799124708929412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68.799124708929412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3.15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11.549999999999999</v>
      </c>
      <c r="H175" s="70">
        <f t="shared" si="110"/>
        <v>180.4366666666667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68.819957210474541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205.82424356780339</v>
      </c>
      <c r="T175" s="62">
        <f t="shared" si="142"/>
        <v>412.6104879825707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68.819957210474541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205.82424356780339</v>
      </c>
      <c r="AO175" s="62">
        <f t="shared" si="144"/>
        <v>412.6104879825707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5.9353399323879898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1.1264900551700634E-19</v>
      </c>
      <c r="AX175" s="23">
        <f t="shared" si="166"/>
        <v>5.9353399323879898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68.819957210474541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1.5961632016114892E-13</v>
      </c>
      <c r="BF175" s="14">
        <f t="shared" si="167"/>
        <v>2.2708641912150958E-12</v>
      </c>
      <c r="BG175" s="22">
        <f t="shared" si="168"/>
        <v>4.2330868906469593E-12</v>
      </c>
      <c r="BH175" s="62">
        <f t="shared" si="116"/>
        <v>289.00650977174422</v>
      </c>
      <c r="BI175" s="62">
        <f ca="1">AVERAGE(OFFSET($BH$3,0,0,'Données projet'!$E$11+1,1))-AVERAGE(OFFSET($H$3,0,0,'Données projet'!$E$11+1,1))</f>
        <v>353.50518727755082</v>
      </c>
      <c r="BJ175" s="62">
        <f t="shared" si="146"/>
        <v>263.22770185886998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68.819957210474541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68.819957210474541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68.819957210474541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68.819957210474541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68.819957210474541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68.819957210474541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68.819957210474541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3.15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11.549999999999999</v>
      </c>
      <c r="H176" s="70">
        <f t="shared" si="110"/>
        <v>180.4366666666667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68.840428314692346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205.82424356780339</v>
      </c>
      <c r="T176" s="62">
        <f t="shared" si="142"/>
        <v>412.6104879825707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68.840428314692346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205.82424356780339</v>
      </c>
      <c r="AO176" s="62">
        <f t="shared" si="144"/>
        <v>412.6104879825707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5.8189515365137554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7.965487569499599E-20</v>
      </c>
      <c r="AX176" s="23">
        <f t="shared" si="166"/>
        <v>5.8189515365137554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68.840428314692346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1.5961632016114892E-13</v>
      </c>
      <c r="BF176" s="14">
        <f t="shared" si="167"/>
        <v>2.2708641912150958E-12</v>
      </c>
      <c r="BG176" s="22">
        <f t="shared" si="168"/>
        <v>4.2330868906469593E-12</v>
      </c>
      <c r="BH176" s="62">
        <f t="shared" si="116"/>
        <v>289.08157048720949</v>
      </c>
      <c r="BI176" s="62">
        <f ca="1">AVERAGE(OFFSET($BH$3,0,0,'Données projet'!$E$11+1,1))-AVERAGE(OFFSET($H$3,0,0,'Données projet'!$E$11+1,1))</f>
        <v>353.50518727755082</v>
      </c>
      <c r="BJ176" s="62">
        <f t="shared" si="146"/>
        <v>263.22770185886998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68.840428314692346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68.840428314692346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68.840428314692346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68.840428314692346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68.840428314692346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68.840428314692346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68.840428314692346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3.15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11.549999999999999</v>
      </c>
      <c r="H177" s="70">
        <f t="shared" si="110"/>
        <v>180.4366666666667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68.860544291018527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205.82424356780339</v>
      </c>
      <c r="T177" s="62">
        <f t="shared" si="142"/>
        <v>412.6104879825707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68.860544291018527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205.82424356780339</v>
      </c>
      <c r="AO177" s="62">
        <f t="shared" si="144"/>
        <v>412.6104879825707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5.7048454460927029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5.6324502758503171E-20</v>
      </c>
      <c r="AX177" s="23">
        <f t="shared" si="166"/>
        <v>5.7048454460927029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68.860544291018527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1.5961632016114892E-13</v>
      </c>
      <c r="BF177" s="14">
        <f t="shared" si="167"/>
        <v>2.2708641912150958E-12</v>
      </c>
      <c r="BG177" s="22">
        <f t="shared" si="168"/>
        <v>4.2330868906469593E-12</v>
      </c>
      <c r="BH177" s="62">
        <f t="shared" si="116"/>
        <v>289.15532906707216</v>
      </c>
      <c r="BI177" s="62">
        <f ca="1">AVERAGE(OFFSET($BH$3,0,0,'Données projet'!$E$11+1,1))-AVERAGE(OFFSET($H$3,0,0,'Données projet'!$E$11+1,1))</f>
        <v>353.50518727755082</v>
      </c>
      <c r="BJ177" s="62">
        <f t="shared" si="146"/>
        <v>263.22770185886998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68.860544291018527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68.860544291018527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68.860544291018527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68.860544291018527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68.860544291018527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68.860544291018527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68.860544291018527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3.15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11.549999999999999</v>
      </c>
      <c r="H178" s="70">
        <f t="shared" si="110"/>
        <v>180.4366666666667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68.880311300128014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205.82424356780339</v>
      </c>
      <c r="T178" s="62">
        <f t="shared" si="142"/>
        <v>412.6104879825707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68.880311300128014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205.82424356780339</v>
      </c>
      <c r="AO178" s="62">
        <f t="shared" si="144"/>
        <v>412.6104879825707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5.5929769065069639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3.9827437847497995E-20</v>
      </c>
      <c r="AX178" s="23">
        <f t="shared" si="166"/>
        <v>5.5929769065069639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68.880311300128014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1.5961632016114892E-13</v>
      </c>
      <c r="BF178" s="14">
        <f t="shared" si="167"/>
        <v>2.2708641912150958E-12</v>
      </c>
      <c r="BG178" s="22">
        <f t="shared" si="168"/>
        <v>4.2330868906469593E-12</v>
      </c>
      <c r="BH178" s="62">
        <f t="shared" si="116"/>
        <v>289.22780810047362</v>
      </c>
      <c r="BI178" s="62">
        <f ca="1">AVERAGE(OFFSET($BH$3,0,0,'Données projet'!$E$11+1,1))-AVERAGE(OFFSET($H$3,0,0,'Données projet'!$E$11+1,1))</f>
        <v>353.50518727755082</v>
      </c>
      <c r="BJ178" s="62">
        <f t="shared" si="146"/>
        <v>263.22770185886998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68.880311300128014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68.880311300128014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68.880311300128014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68.880311300128014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68.880311300128014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68.880311300128014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68.880311300128014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3.15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11.549999999999999</v>
      </c>
      <c r="H179" s="70">
        <f t="shared" si="110"/>
        <v>180.4366666666667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68.899735395821878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205.82424356780339</v>
      </c>
      <c r="T179" s="62">
        <f t="shared" si="142"/>
        <v>412.6104879825707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68.899735395821878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205.82424356780339</v>
      </c>
      <c r="AO179" s="62">
        <f t="shared" si="144"/>
        <v>412.6104879825707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5.4833020407494297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2.8162251379251586E-20</v>
      </c>
      <c r="AX179" s="23">
        <f t="shared" si="166"/>
        <v>5.4833020407494297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68.899735395821878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1.5961632016114892E-13</v>
      </c>
      <c r="BF179" s="14">
        <f t="shared" si="167"/>
        <v>2.2708641912150958E-12</v>
      </c>
      <c r="BG179" s="22">
        <f t="shared" si="168"/>
        <v>4.2330868906469593E-12</v>
      </c>
      <c r="BH179" s="62">
        <f t="shared" si="116"/>
        <v>289.29902978468442</v>
      </c>
      <c r="BI179" s="62">
        <f ca="1">AVERAGE(OFFSET($BH$3,0,0,'Données projet'!$E$11+1,1))-AVERAGE(OFFSET($H$3,0,0,'Données projet'!$E$11+1,1))</f>
        <v>353.50518727755082</v>
      </c>
      <c r="BJ179" s="62">
        <f t="shared" si="146"/>
        <v>263.22770185886998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68.899735395821878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68.899735395821878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68.899735395821878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68.899735395821878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68.899735395821878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68.899735395821878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68.899735395821878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3.15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11.549999999999999</v>
      </c>
      <c r="H180" s="70">
        <f t="shared" si="110"/>
        <v>180.4366666666667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68.918822526881229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205.82424356780339</v>
      </c>
      <c r="T180" s="62">
        <f t="shared" si="142"/>
        <v>412.6104879825707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68.918822526881229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205.82424356780339</v>
      </c>
      <c r="AO180" s="62">
        <f t="shared" si="144"/>
        <v>412.6104879825707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5.3757778322143377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1.9913718923748998E-20</v>
      </c>
      <c r="AX180" s="23">
        <f t="shared" si="166"/>
        <v>5.3757778322143377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68.918822526881229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1.5961632016114892E-13</v>
      </c>
      <c r="BF180" s="14">
        <f t="shared" si="167"/>
        <v>2.2708641912150958E-12</v>
      </c>
      <c r="BG180" s="22">
        <f t="shared" si="168"/>
        <v>4.2330868906469593E-12</v>
      </c>
      <c r="BH180" s="62">
        <f t="shared" si="116"/>
        <v>289.36901593190203</v>
      </c>
      <c r="BI180" s="62">
        <f ca="1">AVERAGE(OFFSET($BH$3,0,0,'Données projet'!$E$11+1,1))-AVERAGE(OFFSET($H$3,0,0,'Données projet'!$E$11+1,1))</f>
        <v>353.50518727755082</v>
      </c>
      <c r="BJ180" s="62">
        <f t="shared" si="146"/>
        <v>263.22770185886998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68.918822526881229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68.918822526881229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68.918822526881229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68.918822526881229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68.918822526881229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68.918822526881229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68.918822526881229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3.15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11.549999999999999</v>
      </c>
      <c r="H181" s="70">
        <f t="shared" si="110"/>
        <v>180.4366666666667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68.937578538889113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205.82424356780339</v>
      </c>
      <c r="T181" s="62">
        <f t="shared" si="142"/>
        <v>412.6104879825707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68.937578538889113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205.82424356780339</v>
      </c>
      <c r="AO181" s="62">
        <f t="shared" si="144"/>
        <v>412.6104879825707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5.2703621078253278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1.4081125689625793E-20</v>
      </c>
      <c r="AX181" s="23">
        <f t="shared" si="166"/>
        <v>5.2703621078253278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68.937578538889113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1.5961632016114892E-13</v>
      </c>
      <c r="BF181" s="14">
        <f t="shared" si="167"/>
        <v>2.2708641912150958E-12</v>
      </c>
      <c r="BG181" s="22">
        <f t="shared" si="168"/>
        <v>4.2330868906469593E-12</v>
      </c>
      <c r="BH181" s="62">
        <f t="shared" si="116"/>
        <v>289.43778797593097</v>
      </c>
      <c r="BI181" s="62">
        <f ca="1">AVERAGE(OFFSET($BH$3,0,0,'Données projet'!$E$11+1,1))-AVERAGE(OFFSET($H$3,0,0,'Données projet'!$E$11+1,1))</f>
        <v>353.50518727755082</v>
      </c>
      <c r="BJ181" s="62">
        <f t="shared" si="146"/>
        <v>263.22770185886998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68.937578538889113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68.937578538889113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68.937578538889113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68.937578538889113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68.937578538889113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68.937578538889113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68.937578538889113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3.15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11.549999999999999</v>
      </c>
      <c r="H182" s="70">
        <f t="shared" si="110"/>
        <v>180.4366666666667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68.956009176020842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205.82424356780339</v>
      </c>
      <c r="T182" s="62">
        <f t="shared" si="142"/>
        <v>412.6104879825707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68.956009176020842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205.82424356780339</v>
      </c>
      <c r="AO182" s="62">
        <f t="shared" si="144"/>
        <v>412.6104879825707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5.1670135214943436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9.9568594618744988E-21</v>
      </c>
      <c r="AX182" s="23">
        <f t="shared" si="166"/>
        <v>5.1670135214943436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68.956009176020842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1.5961632016114892E-13</v>
      </c>
      <c r="BF182" s="14">
        <f t="shared" si="167"/>
        <v>2.2708641912150958E-12</v>
      </c>
      <c r="BG182" s="22">
        <f t="shared" si="168"/>
        <v>4.2330868906469593E-12</v>
      </c>
      <c r="BH182" s="62">
        <f t="shared" si="116"/>
        <v>289.5053669787473</v>
      </c>
      <c r="BI182" s="62">
        <f ca="1">AVERAGE(OFFSET($BH$3,0,0,'Données projet'!$E$11+1,1))-AVERAGE(OFFSET($H$3,0,0,'Données projet'!$E$11+1,1))</f>
        <v>353.50518727755082</v>
      </c>
      <c r="BJ182" s="62">
        <f t="shared" si="146"/>
        <v>263.22770185886998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68.956009176020842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68.956009176020842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68.956009176020842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68.956009176020842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68.956009176020842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68.956009176020842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68.956009176020842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3.15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11.549999999999999</v>
      </c>
      <c r="H183" s="70">
        <f t="shared" si="110"/>
        <v>180.4366666666667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68.974120082803054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205.82424356780339</v>
      </c>
      <c r="T183" s="62">
        <f t="shared" si="142"/>
        <v>412.6104879825707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68.974120082803054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205.82424356780339</v>
      </c>
      <c r="AO183" s="62">
        <f t="shared" si="144"/>
        <v>412.6104879825707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5.0656915379048959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7.0405628448128964E-21</v>
      </c>
      <c r="AX183" s="23">
        <f t="shared" si="166"/>
        <v>5.0656915379048959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68.974120082803054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1.5961632016114892E-13</v>
      </c>
      <c r="BF183" s="14">
        <f t="shared" si="167"/>
        <v>2.2708641912150958E-12</v>
      </c>
      <c r="BG183" s="22">
        <f t="shared" si="168"/>
        <v>4.2330868906469593E-12</v>
      </c>
      <c r="BH183" s="62">
        <f t="shared" si="116"/>
        <v>289.57177363694876</v>
      </c>
      <c r="BI183" s="62">
        <f ca="1">AVERAGE(OFFSET($BH$3,0,0,'Données projet'!$E$11+1,1))-AVERAGE(OFFSET($H$3,0,0,'Données projet'!$E$11+1,1))</f>
        <v>353.50518727755082</v>
      </c>
      <c r="BJ183" s="62">
        <f t="shared" si="146"/>
        <v>263.22770185886998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68.974120082803054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68.974120082803054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68.974120082803054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68.974120082803054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68.974120082803054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68.974120082803054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68.974120082803054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3.15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11.549999999999999</v>
      </c>
      <c r="H184" s="70">
        <f t="shared" si="110"/>
        <v>180.4366666666667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68.991916805842521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205.82424356780339</v>
      </c>
      <c r="T184" s="62">
        <f t="shared" si="142"/>
        <v>412.6104879825707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68.991916805842521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205.82424356780339</v>
      </c>
      <c r="AO184" s="62">
        <f t="shared" si="144"/>
        <v>412.6104879825707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4.9663564166133298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4.9784297309372494E-21</v>
      </c>
      <c r="AX184" s="23">
        <f t="shared" si="166"/>
        <v>4.9663564166133298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68.991916805842521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1.5961632016114892E-13</v>
      </c>
      <c r="BF184" s="14">
        <f t="shared" si="167"/>
        <v>2.2708641912150958E-12</v>
      </c>
      <c r="BG184" s="22">
        <f t="shared" si="168"/>
        <v>4.2330868906469593E-12</v>
      </c>
      <c r="BH184" s="62">
        <f t="shared" si="116"/>
        <v>289.63702828809346</v>
      </c>
      <c r="BI184" s="62">
        <f ca="1">AVERAGE(OFFSET($BH$3,0,0,'Données projet'!$E$11+1,1))-AVERAGE(OFFSET($H$3,0,0,'Données projet'!$E$11+1,1))</f>
        <v>353.50518727755082</v>
      </c>
      <c r="BJ184" s="62">
        <f t="shared" si="146"/>
        <v>263.22770185886998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68.991916805842521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68.991916805842521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68.991916805842521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68.991916805842521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68.991916805842521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68.991916805842521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68.991916805842521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3.15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11.549999999999999</v>
      </c>
      <c r="H185" s="70">
        <f t="shared" si="110"/>
        <v>180.4366666666667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69.009404795524773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205.82424356780339</v>
      </c>
      <c r="T185" s="62">
        <f t="shared" si="142"/>
        <v>412.6104879825707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69.009404795524773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205.82424356780339</v>
      </c>
      <c r="AO185" s="62">
        <f t="shared" si="144"/>
        <v>412.6104879825707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4.8689691964618502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3.5202814224064482E-21</v>
      </c>
      <c r="AX185" s="23">
        <f t="shared" si="166"/>
        <v>4.8689691964618502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69.009404795524773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1.5961632016114892E-13</v>
      </c>
      <c r="BF185" s="14">
        <f t="shared" si="167"/>
        <v>2.2708641912150958E-12</v>
      </c>
      <c r="BG185" s="22">
        <f t="shared" si="168"/>
        <v>4.2330868906469593E-12</v>
      </c>
      <c r="BH185" s="62">
        <f t="shared" si="116"/>
        <v>289.70115091692838</v>
      </c>
      <c r="BI185" s="62">
        <f ca="1">AVERAGE(OFFSET($BH$3,0,0,'Données projet'!$E$11+1,1))-AVERAGE(OFFSET($H$3,0,0,'Données projet'!$E$11+1,1))</f>
        <v>353.50518727755082</v>
      </c>
      <c r="BJ185" s="62">
        <f t="shared" si="146"/>
        <v>263.22770185886998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69.009404795524773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69.009404795524773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69.009404795524773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69.009404795524773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69.009404795524773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69.009404795524773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69.009404795524773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3.15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11.549999999999999</v>
      </c>
      <c r="H186" s="70">
        <f t="shared" si="110"/>
        <v>180.4366666666667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69.026589407683304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205.82424356780339</v>
      </c>
      <c r="T186" s="62">
        <f t="shared" si="142"/>
        <v>412.6104879825707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69.026589407683304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205.82424356780339</v>
      </c>
      <c r="AO186" s="62">
        <f t="shared" si="144"/>
        <v>412.6104879825707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4.7734916802972016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2.4892148654686247E-21</v>
      </c>
      <c r="AX186" s="23">
        <f t="shared" si="166"/>
        <v>4.7734916802972016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69.026589407683304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1.5961632016114892E-13</v>
      </c>
      <c r="BF186" s="14">
        <f t="shared" si="167"/>
        <v>2.2708641912150958E-12</v>
      </c>
      <c r="BG186" s="22">
        <f t="shared" si="168"/>
        <v>4.2330868906469593E-12</v>
      </c>
      <c r="BH186" s="62">
        <f t="shared" si="116"/>
        <v>289.76416116150966</v>
      </c>
      <c r="BI186" s="62">
        <f ca="1">AVERAGE(OFFSET($BH$3,0,0,'Données projet'!$E$11+1,1))-AVERAGE(OFFSET($H$3,0,0,'Données projet'!$E$11+1,1))</f>
        <v>353.50518727755082</v>
      </c>
      <c r="BJ186" s="62">
        <f t="shared" si="146"/>
        <v>263.22770185886998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69.026589407683304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69.026589407683304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69.026589407683304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69.026589407683304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69.026589407683304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69.026589407683304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69.026589407683304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3.15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11.549999999999999</v>
      </c>
      <c r="H187" s="70">
        <f t="shared" si="110"/>
        <v>180.4366666666667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69.043475905239944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205.82424356780339</v>
      </c>
      <c r="T187" s="62">
        <f t="shared" si="142"/>
        <v>412.6104879825707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69.043475905239944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205.82424356780339</v>
      </c>
      <c r="AO187" s="62">
        <f t="shared" si="144"/>
        <v>412.6104879825707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4.6798864199890078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1.7601407112032241E-21</v>
      </c>
      <c r="AX187" s="23">
        <f t="shared" si="166"/>
        <v>4.6798864199890078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69.043475905239944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1.5961632016114892E-13</v>
      </c>
      <c r="BF187" s="14">
        <f t="shared" si="167"/>
        <v>2.2708641912150958E-12</v>
      </c>
      <c r="BG187" s="22">
        <f t="shared" si="168"/>
        <v>4.2330868906469593E-12</v>
      </c>
      <c r="BH187" s="62">
        <f t="shared" si="116"/>
        <v>289.82607831921734</v>
      </c>
      <c r="BI187" s="62">
        <f ca="1">AVERAGE(OFFSET($BH$3,0,0,'Données projet'!$E$11+1,1))-AVERAGE(OFFSET($H$3,0,0,'Données projet'!$E$11+1,1))</f>
        <v>353.50518727755082</v>
      </c>
      <c r="BJ187" s="62">
        <f t="shared" si="146"/>
        <v>263.22770185886998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69.043475905239944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69.043475905239944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69.043475905239944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69.043475905239944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69.043475905239944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69.043475905239944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69.043475905239944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3.15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11.549999999999999</v>
      </c>
      <c r="H188" s="70">
        <f t="shared" si="110"/>
        <v>180.4366666666667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69.060069459816532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205.82424356780339</v>
      </c>
      <c r="T188" s="62">
        <f t="shared" si="142"/>
        <v>412.6104879825707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69.060069459816532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205.82424356780339</v>
      </c>
      <c r="AO188" s="62">
        <f t="shared" si="144"/>
        <v>412.6104879825707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4.5881167017418862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1.2446074327343123E-21</v>
      </c>
      <c r="AX188" s="23">
        <f t="shared" si="166"/>
        <v>4.5881167017418862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69.060069459816532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1.5961632016114892E-13</v>
      </c>
      <c r="BF188" s="14">
        <f t="shared" si="167"/>
        <v>2.2708641912150958E-12</v>
      </c>
      <c r="BG188" s="22">
        <f t="shared" si="168"/>
        <v>4.2330868906469593E-12</v>
      </c>
      <c r="BH188" s="62">
        <f t="shared" si="116"/>
        <v>289.88692135266484</v>
      </c>
      <c r="BI188" s="62">
        <f ca="1">AVERAGE(OFFSET($BH$3,0,0,'Données projet'!$E$11+1,1))-AVERAGE(OFFSET($H$3,0,0,'Données projet'!$E$11+1,1))</f>
        <v>353.50518727755082</v>
      </c>
      <c r="BJ188" s="62">
        <f t="shared" si="146"/>
        <v>263.22770185886998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69.060069459816532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69.060069459816532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69.060069459816532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69.060069459816532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69.060069459816532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69.060069459816532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69.060069459816532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3.15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11.549999999999999</v>
      </c>
      <c r="H189" s="70">
        <f t="shared" si="110"/>
        <v>180.4366666666667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69.076375153318821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205.82424356780339</v>
      </c>
      <c r="T189" s="62">
        <f t="shared" si="142"/>
        <v>412.6104879825707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69.076375153318821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205.82424356780339</v>
      </c>
      <c r="AO189" s="62">
        <f t="shared" si="144"/>
        <v>412.6104879825707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4.4981465316955891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8.8007035560161205E-22</v>
      </c>
      <c r="AX189" s="23">
        <f t="shared" si="166"/>
        <v>4.4981465316955891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69.076375153318821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1.5961632016114892E-13</v>
      </c>
      <c r="BF189" s="14">
        <f t="shared" si="167"/>
        <v>2.2708641912150958E-12</v>
      </c>
      <c r="BG189" s="22">
        <f t="shared" si="168"/>
        <v>4.2330868906469593E-12</v>
      </c>
      <c r="BH189" s="62">
        <f t="shared" si="116"/>
        <v>289.94670889550656</v>
      </c>
      <c r="BI189" s="62">
        <f ca="1">AVERAGE(OFFSET($BH$3,0,0,'Données projet'!$E$11+1,1))-AVERAGE(OFFSET($H$3,0,0,'Données projet'!$E$11+1,1))</f>
        <v>353.50518727755082</v>
      </c>
      <c r="BJ189" s="62">
        <f t="shared" si="146"/>
        <v>263.22770185886998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69.076375153318821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69.076375153318821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69.076375153318821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69.076375153318821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69.076375153318821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69.076375153318821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69.076375153318821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3.15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11.549999999999999</v>
      </c>
      <c r="H190" s="70">
        <f t="shared" si="110"/>
        <v>180.4366666666667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69.092397979492944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205.82424356780339</v>
      </c>
      <c r="T190" s="62">
        <f t="shared" si="142"/>
        <v>412.6104879825707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69.092397979492944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205.82424356780339</v>
      </c>
      <c r="AO190" s="62">
        <f t="shared" si="144"/>
        <v>412.6104879825707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4.4099406218075154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6.2230371636715617E-22</v>
      </c>
      <c r="AX190" s="23">
        <f t="shared" si="166"/>
        <v>4.4099406218075154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69.092397979492944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1.5961632016114892E-13</v>
      </c>
      <c r="BF190" s="14">
        <f t="shared" si="167"/>
        <v>2.2708641912150958E-12</v>
      </c>
      <c r="BG190" s="22">
        <f t="shared" si="168"/>
        <v>4.2330868906469593E-12</v>
      </c>
      <c r="BH190" s="62">
        <f t="shared" si="116"/>
        <v>290.00545925814498</v>
      </c>
      <c r="BI190" s="62">
        <f ca="1">AVERAGE(OFFSET($BH$3,0,0,'Données projet'!$E$11+1,1))-AVERAGE(OFFSET($H$3,0,0,'Données projet'!$E$11+1,1))</f>
        <v>353.50518727755082</v>
      </c>
      <c r="BJ190" s="62">
        <f t="shared" si="146"/>
        <v>263.22770185886998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69.092397979492944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69.092397979492944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69.092397979492944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69.092397979492944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69.092397979492944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69.092397979492944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69.092397979492944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3.15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11.549999999999999</v>
      </c>
      <c r="H191" s="70">
        <f t="shared" si="110"/>
        <v>180.4366666666667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69.108142845454594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205.82424356780339</v>
      </c>
      <c r="T191" s="62">
        <f t="shared" si="142"/>
        <v>412.6104879825707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69.108142845454594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205.82424356780339</v>
      </c>
      <c r="AO191" s="62">
        <f t="shared" si="144"/>
        <v>412.6104879825707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4.3234643760120539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4.4003517780080603E-22</v>
      </c>
      <c r="AX191" s="23">
        <f t="shared" si="166"/>
        <v>4.3234643760120539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69.108142845454594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1.5961632016114892E-13</v>
      </c>
      <c r="BF191" s="14">
        <f t="shared" si="167"/>
        <v>2.2708641912150958E-12</v>
      </c>
      <c r="BG191" s="22">
        <f t="shared" si="168"/>
        <v>4.2330868906469593E-12</v>
      </c>
      <c r="BH191" s="62">
        <f t="shared" si="116"/>
        <v>290.06319043333775</v>
      </c>
      <c r="BI191" s="62">
        <f ca="1">AVERAGE(OFFSET($BH$3,0,0,'Données projet'!$E$11+1,1))-AVERAGE(OFFSET($H$3,0,0,'Données projet'!$E$11+1,1))</f>
        <v>353.50518727755082</v>
      </c>
      <c r="BJ191" s="62">
        <f t="shared" si="146"/>
        <v>263.22770185886998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69.108142845454594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69.108142845454594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69.108142845454594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69.108142845454594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69.108142845454594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69.108142845454594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69.108142845454594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3.15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11.549999999999999</v>
      </c>
      <c r="H192" s="70">
        <f t="shared" si="110"/>
        <v>180.4366666666667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69.123614573192071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205.82424356780339</v>
      </c>
      <c r="T192" s="62">
        <f t="shared" si="142"/>
        <v>412.6104879825707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69.123614573192071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205.82424356780339</v>
      </c>
      <c r="AO192" s="62">
        <f t="shared" si="144"/>
        <v>412.6104879825707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4.2386838766513399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3.1115185818357809E-22</v>
      </c>
      <c r="AX192" s="23">
        <f t="shared" si="166"/>
        <v>4.2386838766513399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69.123614573192071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1.5961632016114892E-13</v>
      </c>
      <c r="BF192" s="14">
        <f t="shared" si="167"/>
        <v>2.2708641912150958E-12</v>
      </c>
      <c r="BG192" s="22">
        <f t="shared" si="168"/>
        <v>4.2330868906469593E-12</v>
      </c>
      <c r="BH192" s="62">
        <f t="shared" si="116"/>
        <v>290.11992010170849</v>
      </c>
      <c r="BI192" s="62">
        <f ca="1">AVERAGE(OFFSET($BH$3,0,0,'Données projet'!$E$11+1,1))-AVERAGE(OFFSET($H$3,0,0,'Données projet'!$E$11+1,1))</f>
        <v>353.50518727755082</v>
      </c>
      <c r="BJ192" s="62">
        <f t="shared" si="146"/>
        <v>263.22770185886998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69.123614573192071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69.123614573192071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69.123614573192071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69.123614573192071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69.123614573192071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69.123614573192071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69.123614573192071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3.15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11.549999999999999</v>
      </c>
      <c r="H193" s="70">
        <f t="shared" si="110"/>
        <v>180.4366666666667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69.138817901042898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205.82424356780339</v>
      </c>
      <c r="T193" s="62">
        <f t="shared" si="142"/>
        <v>412.6104879825707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69.138817901042898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205.82424356780339</v>
      </c>
      <c r="AO193" s="62">
        <f t="shared" si="144"/>
        <v>412.6104879825707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4.1555658711720902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2.2001758890040301E-22</v>
      </c>
      <c r="AX193" s="23">
        <f t="shared" si="166"/>
        <v>4.1555658711720902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69.138817901042898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1.5961632016114892E-13</v>
      </c>
      <c r="BF193" s="14">
        <f t="shared" si="167"/>
        <v>2.2708641912150958E-12</v>
      </c>
      <c r="BG193" s="22">
        <f t="shared" si="168"/>
        <v>4.2330868906469593E-12</v>
      </c>
      <c r="BH193" s="62">
        <f t="shared" si="116"/>
        <v>290.1756656371615</v>
      </c>
      <c r="BI193" s="62">
        <f ca="1">AVERAGE(OFFSET($BH$3,0,0,'Données projet'!$E$11+1,1))-AVERAGE(OFFSET($H$3,0,0,'Données projet'!$E$11+1,1))</f>
        <v>353.50518727755082</v>
      </c>
      <c r="BJ193" s="62">
        <f t="shared" si="146"/>
        <v>263.22770185886998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69.138817901042898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69.138817901042898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69.138817901042898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69.138817901042898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69.138817901042898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69.138817901042898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69.138817901042898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3.15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11.549999999999999</v>
      </c>
      <c r="H194" s="70">
        <f t="shared" si="110"/>
        <v>180.4366666666667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69.153757485145064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205.82424356780339</v>
      </c>
      <c r="T194" s="62">
        <f t="shared" si="142"/>
        <v>412.6104879825707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69.153757485145064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205.82424356780339</v>
      </c>
      <c r="AO194" s="62">
        <f t="shared" si="144"/>
        <v>412.6104879825707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4.0740777590833117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1.5557592909178904E-22</v>
      </c>
      <c r="AX194" s="23">
        <f t="shared" si="166"/>
        <v>4.0740777590833117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69.153757485145064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1.5961632016114892E-13</v>
      </c>
      <c r="BF194" s="14">
        <f t="shared" si="167"/>
        <v>2.2708641912150958E-12</v>
      </c>
      <c r="BG194" s="22">
        <f t="shared" si="168"/>
        <v>4.2330868906469593E-12</v>
      </c>
      <c r="BH194" s="62">
        <f t="shared" si="116"/>
        <v>290.23044411220275</v>
      </c>
      <c r="BI194" s="62">
        <f ca="1">AVERAGE(OFFSET($BH$3,0,0,'Données projet'!$E$11+1,1))-AVERAGE(OFFSET($H$3,0,0,'Données projet'!$E$11+1,1))</f>
        <v>353.50518727755082</v>
      </c>
      <c r="BJ194" s="62">
        <f t="shared" si="146"/>
        <v>263.22770185886998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69.153757485145064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69.153757485145064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69.153757485145064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69.153757485145064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69.153757485145064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69.153757485145064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69.153757485145064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3.15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11.549999999999999</v>
      </c>
      <c r="H195" s="70">
        <f t="shared" si="110"/>
        <v>180.4366666666667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69.168437900862955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205.82424356780339</v>
      </c>
      <c r="T195" s="62">
        <f t="shared" si="142"/>
        <v>412.6104879825707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69.168437900862955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205.82424356780339</v>
      </c>
      <c r="AO195" s="62">
        <f t="shared" si="144"/>
        <v>412.6104879825707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3.9941875791697532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1.1000879445020151E-22</v>
      </c>
      <c r="AX195" s="23">
        <f t="shared" si="166"/>
        <v>3.9941875791697532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69.168437900862955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1.5961632016114892E-13</v>
      </c>
      <c r="BF195" s="14">
        <f t="shared" si="167"/>
        <v>2.2708641912150958E-12</v>
      </c>
      <c r="BG195" s="22">
        <f t="shared" si="168"/>
        <v>4.2330868906469593E-12</v>
      </c>
      <c r="BH195" s="62">
        <f t="shared" si="116"/>
        <v>290.28427230316839</v>
      </c>
      <c r="BI195" s="62">
        <f ca="1">AVERAGE(OFFSET($BH$3,0,0,'Données projet'!$E$11+1,1))-AVERAGE(OFFSET($H$3,0,0,'Données projet'!$E$11+1,1))</f>
        <v>353.50518727755082</v>
      </c>
      <c r="BJ195" s="62">
        <f t="shared" si="146"/>
        <v>263.22770185886998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69.168437900862955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69.168437900862955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69.168437900862955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69.168437900862955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69.168437900862955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69.168437900862955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69.168437900862955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3.15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11.549999999999999</v>
      </c>
      <c r="H196" s="70">
        <f t="shared" ref="H196:H203" si="192">(B196+E196+F196)*44/12+(C196+D196)*0.475*44/12</f>
        <v>180.4366666666667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69.182863644188643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205.82424356780339</v>
      </c>
      <c r="T196" s="62">
        <f t="shared" si="142"/>
        <v>412.6104879825707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69.182863644188643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205.82424356780339</v>
      </c>
      <c r="AO196" s="62">
        <f t="shared" si="144"/>
        <v>412.6104879825707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3.9158639969561015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7.7787964545894522E-23</v>
      </c>
      <c r="AX196" s="23">
        <f t="shared" si="166"/>
        <v>3.9158639969561015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69.182863644188643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1.5961632016114892E-13</v>
      </c>
      <c r="BF196" s="14">
        <f t="shared" si="167"/>
        <v>2.2708641912150958E-12</v>
      </c>
      <c r="BG196" s="22">
        <f t="shared" si="168"/>
        <v>4.2330868906469593E-12</v>
      </c>
      <c r="BH196" s="62">
        <f t="shared" ref="BH196:BH203" si="194">BG196+(AY196+AZ196)*44/12</f>
        <v>290.33716669536255</v>
      </c>
      <c r="BI196" s="62">
        <f ca="1">AVERAGE(OFFSET($BH$3,0,0,'Données projet'!$E$11+1,1))-AVERAGE(OFFSET($H$3,0,0,'Données projet'!$E$11+1,1))</f>
        <v>353.50518727755082</v>
      </c>
      <c r="BJ196" s="62">
        <f t="shared" si="146"/>
        <v>263.22770185886998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69.182863644188643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69.182863644188643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69.182863644188643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69.182863644188643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69.182863644188643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69.182863644188643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69.182863644188643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3.15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11.549999999999999</v>
      </c>
      <c r="H197" s="70">
        <f t="shared" si="192"/>
        <v>180.4366666666667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69.197039133118764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205.82424356780339</v>
      </c>
      <c r="T197" s="62">
        <f t="shared" ref="T197:T203" si="204">$T$3</f>
        <v>412.6104879825707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69.197039133118764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205.82424356780339</v>
      </c>
      <c r="AO197" s="62">
        <f t="shared" ref="AO197:AO203" si="205">$AO$3</f>
        <v>412.6104879825707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3.8390762924169914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5.5004397225100753E-23</v>
      </c>
      <c r="AX197" s="23">
        <f t="shared" si="166"/>
        <v>3.8390762924169914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69.197039133118764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1.5961632016114892E-13</v>
      </c>
      <c r="BF197" s="14">
        <f t="shared" si="167"/>
        <v>2.2708641912150958E-12</v>
      </c>
      <c r="BG197" s="22">
        <f t="shared" si="168"/>
        <v>4.2330868906469593E-12</v>
      </c>
      <c r="BH197" s="62">
        <f t="shared" si="194"/>
        <v>290.38914348810636</v>
      </c>
      <c r="BI197" s="62">
        <f ca="1">AVERAGE(OFFSET($BH$3,0,0,'Données projet'!$E$11+1,1))-AVERAGE(OFFSET($H$3,0,0,'Données projet'!$E$11+1,1))</f>
        <v>353.50518727755082</v>
      </c>
      <c r="BJ197" s="62">
        <f t="shared" ref="BJ197:BJ203" si="206">$BJ$3</f>
        <v>263.22770185886998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69.197039133118764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69.197039133118764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69.197039133118764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69.197039133118764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69.197039133118764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69.197039133118764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69.197039133118764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3.15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11.549999999999999</v>
      </c>
      <c r="H198" s="70">
        <f t="shared" si="192"/>
        <v>180.4366666666667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69.210968709007588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205.82424356780339</v>
      </c>
      <c r="T198" s="62">
        <f t="shared" si="204"/>
        <v>412.6104879825707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69.210968709007588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205.82424356780339</v>
      </c>
      <c r="AO198" s="62">
        <f t="shared" si="205"/>
        <v>412.6104879825707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3.7637943479280183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3.8893982272947261E-23</v>
      </c>
      <c r="AX198" s="23">
        <f t="shared" si="166"/>
        <v>3.7637943479280183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69.210968709007588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1.5961632016114892E-13</v>
      </c>
      <c r="BF198" s="14">
        <f t="shared" si="167"/>
        <v>2.2708641912150958E-12</v>
      </c>
      <c r="BG198" s="22">
        <f t="shared" si="168"/>
        <v>4.2330868906469593E-12</v>
      </c>
      <c r="BH198" s="62">
        <f t="shared" si="194"/>
        <v>290.44021859969871</v>
      </c>
      <c r="BI198" s="62">
        <f ca="1">AVERAGE(OFFSET($BH$3,0,0,'Données projet'!$E$11+1,1))-AVERAGE(OFFSET($H$3,0,0,'Données projet'!$E$11+1,1))</f>
        <v>353.50518727755082</v>
      </c>
      <c r="BJ198" s="62">
        <f t="shared" si="206"/>
        <v>263.22770185886998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69.210968709007588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69.210968709007588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69.210968709007588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69.210968709007588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69.210968709007588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69.210968709007588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69.210968709007588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3.15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11.549999999999999</v>
      </c>
      <c r="H199" s="70">
        <f t="shared" si="192"/>
        <v>180.4366666666667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69.224656637896601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205.82424356780339</v>
      </c>
      <c r="T199" s="62">
        <f t="shared" si="204"/>
        <v>412.6104879825707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69.224656637896601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205.82424356780339</v>
      </c>
      <c r="AO199" s="62">
        <f t="shared" si="205"/>
        <v>412.6104879825707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3.6899886364530219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2.7502198612550377E-23</v>
      </c>
      <c r="AX199" s="23">
        <f t="shared" si="166"/>
        <v>3.6899886364530219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69.224656637896601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1.5961632016114892E-13</v>
      </c>
      <c r="BF199" s="14">
        <f t="shared" si="167"/>
        <v>2.2708641912150958E-12</v>
      </c>
      <c r="BG199" s="22">
        <f t="shared" si="168"/>
        <v>4.2330868906469593E-12</v>
      </c>
      <c r="BH199" s="62">
        <f t="shared" si="194"/>
        <v>290.49040767229172</v>
      </c>
      <c r="BI199" s="62">
        <f ca="1">AVERAGE(OFFSET($BH$3,0,0,'Données projet'!$E$11+1,1))-AVERAGE(OFFSET($H$3,0,0,'Données projet'!$E$11+1,1))</f>
        <v>353.50518727755082</v>
      </c>
      <c r="BJ199" s="62">
        <f t="shared" si="206"/>
        <v>263.22770185886998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69.224656637896601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69.224656637896601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69.224656637896601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69.224656637896601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69.224656637896601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69.224656637896601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69.224656637896601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3.15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11.549999999999999</v>
      </c>
      <c r="H200" s="70">
        <f t="shared" si="192"/>
        <v>180.4366666666667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69.238107111821023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205.82424356780339</v>
      </c>
      <c r="T200" s="62">
        <f t="shared" si="204"/>
        <v>412.6104879825707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69.238107111821023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205.82424356780339</v>
      </c>
      <c r="AO200" s="62">
        <f t="shared" si="205"/>
        <v>412.6104879825707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3.6176302099630111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1.944699113647363E-23</v>
      </c>
      <c r="AX200" s="23">
        <f t="shared" si="166"/>
        <v>3.6176302099630111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69.238107111821023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1.5961632016114892E-13</v>
      </c>
      <c r="BF200" s="14">
        <f t="shared" si="167"/>
        <v>2.2708641912150958E-12</v>
      </c>
      <c r="BG200" s="22">
        <f t="shared" si="168"/>
        <v>4.2330868906469593E-12</v>
      </c>
      <c r="BH200" s="62">
        <f t="shared" si="194"/>
        <v>290.53972607668129</v>
      </c>
      <c r="BI200" s="62">
        <f ca="1">AVERAGE(OFFSET($BH$3,0,0,'Données projet'!$E$11+1,1))-AVERAGE(OFFSET($H$3,0,0,'Données projet'!$E$11+1,1))</f>
        <v>353.50518727755082</v>
      </c>
      <c r="BJ200" s="62">
        <f t="shared" si="206"/>
        <v>263.22770185886998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69.238107111821023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69.238107111821023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69.238107111821023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69.238107111821023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69.238107111821023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69.238107111821023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69.238107111821023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3.15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11.549999999999999</v>
      </c>
      <c r="H201" s="70">
        <f t="shared" si="192"/>
        <v>180.4366666666667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69.251324250093603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205.82424356780339</v>
      </c>
      <c r="T201" s="62">
        <f t="shared" si="204"/>
        <v>412.6104879825707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69.251324250093603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205.82424356780339</v>
      </c>
      <c r="AO201" s="62">
        <f t="shared" si="205"/>
        <v>412.6104879825707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3.5466906880821871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1.3751099306275188E-23</v>
      </c>
      <c r="AX201" s="23">
        <f t="shared" si="166"/>
        <v>3.5466906880821871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69.251324250093603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1.5961632016114892E-13</v>
      </c>
      <c r="BF201" s="14">
        <f t="shared" si="167"/>
        <v>2.2708641912150958E-12</v>
      </c>
      <c r="BG201" s="22">
        <f t="shared" si="168"/>
        <v>4.2330868906469593E-12</v>
      </c>
      <c r="BH201" s="62">
        <f t="shared" si="194"/>
        <v>290.58818891701407</v>
      </c>
      <c r="BI201" s="62">
        <f ca="1">AVERAGE(OFFSET($BH$3,0,0,'Données projet'!$E$11+1,1))-AVERAGE(OFFSET($H$3,0,0,'Données projet'!$E$11+1,1))</f>
        <v>353.50518727755082</v>
      </c>
      <c r="BJ201" s="62">
        <f t="shared" si="206"/>
        <v>263.22770185886998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69.251324250093603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69.251324250093603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69.251324250093603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69.251324250093603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69.251324250093603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69.251324250093603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69.251324250093603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3.15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11.549999999999999</v>
      </c>
      <c r="H202" s="70">
        <f t="shared" si="192"/>
        <v>180.4366666666667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69.264312100566258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205.82424356780339</v>
      </c>
      <c r="T202" s="62">
        <f t="shared" si="204"/>
        <v>412.6104879825707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69.264312100566258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205.82424356780339</v>
      </c>
      <c r="AO202" s="62">
        <f t="shared" si="205"/>
        <v>412.6104879825707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3.47714224695661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9.7234955682368152E-24</v>
      </c>
      <c r="AX202" s="23">
        <f t="shared" si="166"/>
        <v>3.47714224695661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69.264312100566258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1.5961632016114892E-13</v>
      </c>
      <c r="BF202" s="14">
        <f t="shared" si="167"/>
        <v>2.2708641912150958E-12</v>
      </c>
      <c r="BG202" s="22">
        <f t="shared" si="168"/>
        <v>4.2330868906469593E-12</v>
      </c>
      <c r="BH202" s="62">
        <f t="shared" si="194"/>
        <v>290.63581103541384</v>
      </c>
      <c r="BI202" s="62">
        <f ca="1">AVERAGE(OFFSET($BH$3,0,0,'Données projet'!$E$11+1,1))-AVERAGE(OFFSET($H$3,0,0,'Données projet'!$E$11+1,1))</f>
        <v>353.50518727755082</v>
      </c>
      <c r="BJ202" s="62">
        <f t="shared" si="206"/>
        <v>263.22770185886998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69.264312100566258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69.264312100566258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69.264312100566258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69.264312100566258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69.264312100566258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69.264312100566258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69.264312100566258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3.15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46.06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11.549999999999999</v>
      </c>
      <c r="H203" s="70">
        <f t="shared" si="192"/>
        <v>180.4366666666667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69.277074640869699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205.82424356780339</v>
      </c>
      <c r="T203" s="62">
        <f t="shared" si="204"/>
        <v>412.6104879825707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69.277074640869699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205.82424356780339</v>
      </c>
      <c r="AO203" s="62">
        <f t="shared" si="205"/>
        <v>412.6104879825707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3.408957608341145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6.8755496531375942E-24</v>
      </c>
      <c r="AX203" s="23">
        <f t="shared" si="166"/>
        <v>3.408957608341145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69.277074640869699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1.5961632016114892E-13</v>
      </c>
      <c r="BF203" s="14">
        <f t="shared" si="167"/>
        <v>2.2708641912150958E-12</v>
      </c>
      <c r="BG203" s="22">
        <f t="shared" si="168"/>
        <v>4.2330868906469593E-12</v>
      </c>
      <c r="BH203" s="62">
        <f t="shared" si="194"/>
        <v>290.68260701652645</v>
      </c>
      <c r="BI203" s="62">
        <f ca="1">AVERAGE(OFFSET($BH$3,0,0,'Données projet'!$E$11+1,1))-AVERAGE(OFFSET($H$3,0,0,'Données projet'!$E$11+1,1))</f>
        <v>353.50518727755082</v>
      </c>
      <c r="BJ203" s="62">
        <f t="shared" si="206"/>
        <v>263.22770185886998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69.277074640869699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69.277074640869699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69.277074640869699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69.277074640869699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69.277074640869699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69.277074640869699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69.277074640869699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1.4261938757879591</v>
      </c>
      <c r="BA205" s="88">
        <f>EXP(LN('Données projet'!B88)/'Données projet'!A88)</f>
        <v>1.1921598380198544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2.3250500000000001</v>
      </c>
      <c r="C6" s="156">
        <f ca="1">IF(OR('Données projet'!B9="",'Données projet'!C9="",'Données projet'!C9=0%),0,Calculateur!S3)</f>
        <v>205.82424356780339</v>
      </c>
      <c r="D6" s="156">
        <f>IF(OR('Données projet'!B9="",'Données projet'!C9="",'Données projet'!C9=0%),0,Calculateur!T3)</f>
        <v>412.6104879825707</v>
      </c>
      <c r="E6" s="156">
        <f ca="1">MIN(C6,D6)</f>
        <v>205.82424356780339</v>
      </c>
      <c r="F6" s="156">
        <f ca="1">E6*B6</f>
        <v>478.55165750732129</v>
      </c>
      <c r="G6" s="156">
        <f ca="1">F6*(100%-'Données projet'!$C$24)*(100%-'Données projet'!$C$25)*(100%-'Données projet'!$C$26)*(100%-'Données projet'!$C$27)</f>
        <v>430.69649175658918</v>
      </c>
      <c r="H6" s="157">
        <f>IF(OR('Données projet'!B9="",'Données projet'!C9="",'Données projet'!C9=0%),0,AVERAGE(Calculateur!$AC$3:$AC$33)*B6)</f>
        <v>22.515742313675641</v>
      </c>
      <c r="I6" s="158">
        <f>H6*(100%-'Données projet'!$C$24)*(100%-'Données projet'!$C$25)*(100%-'Données projet'!$C$26)*(100%-'Données projet'!$C$27)</f>
        <v>20.264168082308078</v>
      </c>
      <c r="J6" s="159">
        <f>IF(OR('Données projet'!B9="",'Données projet'!C9="",'Données projet'!C9=0%),0,SUM(Calculateur!$V$3:$V$33)*VLOOKUP('Données projet'!$B$9,Paramètres!$A$1:$I$89,9,0)*B6)</f>
        <v>164.61354</v>
      </c>
      <c r="K6" s="160">
        <f>J6*(100%-'Données projet'!$C$24)*(100%-'Données projet'!$C$25)*(100%-'Données projet'!$C$26)*(100%-'Données projet'!$C$27)</f>
        <v>148.152186</v>
      </c>
      <c r="L6" s="161">
        <f ca="1">G6+I6+K6</f>
        <v>599.11284583889721</v>
      </c>
      <c r="M6" s="25">
        <f ca="1">L6/B6</f>
        <v>257.67740299731071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Pin taeda</v>
      </c>
      <c r="B7" s="163">
        <f>'Données projet'!D10</f>
        <v>2.0702500000000001</v>
      </c>
      <c r="C7" s="156">
        <f ca="1">IF(OR('Données projet'!B10="",'Données projet'!C10="",'Données projet'!C10=0%),0,Calculateur!AN3)</f>
        <v>205.82424356780339</v>
      </c>
      <c r="D7" s="156">
        <f>IF(OR('Données projet'!B10="",'Données projet'!C10="",'Données projet'!C10=0%),0,Calculateur!AO3)</f>
        <v>412.6104879825707</v>
      </c>
      <c r="E7" s="156">
        <f t="shared" ref="E7:E15" ca="1" si="0">MIN(C7,D7)</f>
        <v>205.82424356780339</v>
      </c>
      <c r="F7" s="156">
        <f t="shared" ref="F7:F15" ca="1" si="1">E7*B7</f>
        <v>426.10764024624501</v>
      </c>
      <c r="G7" s="156">
        <f ca="1">F7*(100%-'Données projet'!$C$24)*(100%-'Données projet'!$C$25)*(100%-'Données projet'!$C$26)*(100%-'Données projet'!$C$27)</f>
        <v>383.49687622162054</v>
      </c>
      <c r="H7" s="164">
        <f>IF(OR('Données projet'!B10="",'Données projet'!C10="",'Données projet'!C10=0%),0,AVERAGE(Calculateur!$AX$3:$AX$33)*B7)</f>
        <v>20.048263703957762</v>
      </c>
      <c r="I7" s="158">
        <f>H7*(100%-'Données projet'!$C$24)*(100%-'Données projet'!$C$25)*(100%-'Données projet'!$C$26)*(100%-'Données projet'!$C$27)</f>
        <v>18.043437333561986</v>
      </c>
      <c r="J7" s="159">
        <f>IF(OR('Données projet'!B10="",'Données projet'!C10="",'Données projet'!C10=0%),0,SUM(Calculateur!$AQ$3:$AQ$33)*VLOOKUP('Données projet'!$B$10,Paramètres!$A$1:$I$89,9,0)*B7)</f>
        <v>106.82490000000001</v>
      </c>
      <c r="K7" s="160">
        <f>J7*(100%-'Données projet'!$C$24)*(100%-'Données projet'!$C$25)*(100%-'Données projet'!$C$26)*(100%-'Données projet'!$C$27)</f>
        <v>96.142410000000012</v>
      </c>
      <c r="L7" s="161">
        <f t="shared" ref="L7:L15" ca="1" si="2">G7+I7+K7</f>
        <v>497.68272355518252</v>
      </c>
      <c r="M7" s="25">
        <f ca="1">L7/B7</f>
        <v>240.39740299731071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Cèdre de l'Atlas</v>
      </c>
      <c r="B8" s="163">
        <f>'Données projet'!D11</f>
        <v>1.9747000000000001</v>
      </c>
      <c r="C8" s="156">
        <f ca="1">IF(OR('Données projet'!B11="",'Données projet'!C11="",'Données projet'!C11=0%),0,Calculateur!BI3)</f>
        <v>353.50518727755082</v>
      </c>
      <c r="D8" s="156">
        <f>IF(OR('Données projet'!B11="",'Données projet'!C11="",'Données projet'!C11=0%),0,Calculateur!BJ3)</f>
        <v>263.22770185886998</v>
      </c>
      <c r="E8" s="156">
        <f t="shared" ca="1" si="0"/>
        <v>263.22770185886998</v>
      </c>
      <c r="F8" s="156">
        <f t="shared" ca="1" si="1"/>
        <v>519.79574286071056</v>
      </c>
      <c r="G8" s="156">
        <f ca="1">F8*(100%-'Données projet'!$C$24)*(100%-'Données projet'!$C$25)*(100%-'Données projet'!$C$26)*(100%-'Données projet'!$C$27)</f>
        <v>467.81616857463951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467.81616857463951</v>
      </c>
      <c r="M8" s="25">
        <f ca="1">L8/B8</f>
        <v>236.90493167298297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1424.4550406142769</v>
      </c>
      <c r="G16" s="175">
        <f t="shared" ca="1" si="3"/>
        <v>1282.0095365528491</v>
      </c>
      <c r="H16" s="176">
        <f t="shared" si="3"/>
        <v>42.564006017633403</v>
      </c>
      <c r="I16" s="176">
        <f t="shared" si="3"/>
        <v>38.307605415870064</v>
      </c>
      <c r="J16" s="177">
        <f t="shared" si="3"/>
        <v>271.43844000000001</v>
      </c>
      <c r="K16" s="177">
        <f t="shared" si="3"/>
        <v>244.29459600000001</v>
      </c>
      <c r="L16" s="178">
        <f t="shared" ca="1" si="3"/>
        <v>1564.6117379687194</v>
      </c>
      <c r="M16" s="25">
        <f ca="1">L16/6.42</f>
        <v>243.70899345307154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0" zoomScale="90" zoomScaleNormal="90" workbookViewId="0">
      <selection activeCell="I26" sqref="I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4394.8073607723854</v>
      </c>
      <c r="U10" s="190">
        <f>'Données projet'!D9</f>
        <v>2.3250500000000001</v>
      </c>
      <c r="V10" s="189">
        <f>U10*T10</f>
        <v>10218.146854163835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4123.1271394641508</v>
      </c>
      <c r="U11" s="190">
        <f>'Données projet'!D10</f>
        <v>2.0702500000000001</v>
      </c>
      <c r="V11" s="189">
        <f t="shared" ref="V11" si="0">U11*T11</f>
        <v>8535.9039604756581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2070.8499681728713</v>
      </c>
      <c r="U12" s="190">
        <f>'Données projet'!D11</f>
        <v>1.9747000000000001</v>
      </c>
      <c r="V12" s="189">
        <f t="shared" ref="V12:V19" si="1">U12*T12</f>
        <v>4089.3074321509694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1250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2430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480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28</v>
      </c>
      <c r="C23" s="206">
        <v>10</v>
      </c>
      <c r="D23" s="194">
        <f>B23*C23</f>
        <v>280</v>
      </c>
      <c r="E23" s="206"/>
      <c r="F23" s="261"/>
      <c r="H23" s="203">
        <v>3</v>
      </c>
      <c r="I23" s="204">
        <v>480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-5410.9780338387063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18</v>
      </c>
      <c r="B24" s="193">
        <f>'Données projet'!D37</f>
        <v>40</v>
      </c>
      <c r="C24" s="206">
        <v>15</v>
      </c>
      <c r="D24" s="194">
        <f t="shared" ref="D24:D42" si="2">B24*C24</f>
        <v>600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78340.265695746944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23</v>
      </c>
      <c r="B25" s="193">
        <f>'Données projet'!D38</f>
        <v>52</v>
      </c>
      <c r="C25" s="206">
        <v>25</v>
      </c>
      <c r="D25" s="194">
        <f t="shared" si="2"/>
        <v>1300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674</v>
      </c>
      <c r="Q25" s="265"/>
      <c r="R25" s="25"/>
      <c r="S25" s="198" t="s">
        <v>266</v>
      </c>
      <c r="T25" s="342">
        <f ca="1">T23-T24</f>
        <v>-83751.243729585651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34</v>
      </c>
      <c r="B27" s="193">
        <f>'Données projet'!D40</f>
        <v>325</v>
      </c>
      <c r="C27" s="206">
        <v>48</v>
      </c>
      <c r="D27" s="194">
        <f t="shared" si="2"/>
        <v>15600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12298.314865894339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674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644.97607655502395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617.20198713399429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590.62391113300885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565.19034558182682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540.85200534146111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517.56172759948447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495.27438047797551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473.94677557701021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453.53758428422032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434.00725768824918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415.31794994090831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397.43344491952956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380.31908604739669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363.94170913626488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348.26957812082759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333.27232356060068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318.92088379004849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305.1874486029173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292.04540536164336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279.46928742740999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13</v>
      </c>
      <c r="B54" s="193">
        <f>'Données projet'!D62</f>
        <v>28</v>
      </c>
      <c r="C54" s="206">
        <v>10</v>
      </c>
      <c r="D54" s="191">
        <f>B54*C54</f>
        <v>280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267.43472481091862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18</v>
      </c>
      <c r="B55" s="193">
        <f>'Données projet'!D63</f>
        <v>40</v>
      </c>
      <c r="C55" s="206">
        <v>15</v>
      </c>
      <c r="D55" s="191">
        <f t="shared" ref="D55:D73" si="4">B55*C55</f>
        <v>600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255.91839694824756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23</v>
      </c>
      <c r="B56" s="193">
        <f>'Données projet'!D64</f>
        <v>52</v>
      </c>
      <c r="C56" s="206">
        <v>25</v>
      </c>
      <c r="D56" s="191">
        <f t="shared" si="4"/>
        <v>1300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244.89798751028474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30</v>
      </c>
      <c r="B57" s="193">
        <f>'Données projet'!D65</f>
        <v>0</v>
      </c>
      <c r="C57" s="206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234.35214115816726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34</v>
      </c>
      <c r="B58" s="193">
        <f>'Données projet'!D66</f>
        <v>325</v>
      </c>
      <c r="C58" s="206">
        <v>48</v>
      </c>
      <c r="D58" s="191">
        <f t="shared" si="4"/>
        <v>15600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224.26042216092563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214.60327479514419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205.36198544989875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196.51864636353952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188.05612092204737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179.95801045172001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172.20862244183732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164.79294013572957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157.6965934313202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150.90583103475618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30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42</v>
      </c>
      <c r="B87" s="193">
        <f>'Données projet'!D90</f>
        <v>182</v>
      </c>
      <c r="C87" s="204">
        <v>15</v>
      </c>
      <c r="D87" s="191">
        <f t="shared" si="6"/>
        <v>2730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43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49</v>
      </c>
      <c r="B89" s="193">
        <f>'Données projet'!D92</f>
        <v>100</v>
      </c>
      <c r="C89" s="204">
        <v>25</v>
      </c>
      <c r="D89" s="191">
        <f t="shared" si="6"/>
        <v>2500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56</v>
      </c>
      <c r="B91" s="193">
        <f>'Données projet'!D94</f>
        <v>79</v>
      </c>
      <c r="C91" s="204">
        <v>30</v>
      </c>
      <c r="D91" s="191">
        <f t="shared" si="6"/>
        <v>2370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57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63</v>
      </c>
      <c r="B93" s="193">
        <f>'Données projet'!D96</f>
        <v>79</v>
      </c>
      <c r="C93" s="204">
        <v>35</v>
      </c>
      <c r="D93" s="191">
        <f t="shared" si="6"/>
        <v>2765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64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71</v>
      </c>
      <c r="B95" s="193">
        <f>'Données projet'!D98</f>
        <v>91</v>
      </c>
      <c r="C95" s="204">
        <v>40</v>
      </c>
      <c r="D95" s="191">
        <f t="shared" si="6"/>
        <v>3640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72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79</v>
      </c>
      <c r="B97" s="193">
        <f>'Données projet'!D100</f>
        <v>88</v>
      </c>
      <c r="C97" s="204">
        <v>45</v>
      </c>
      <c r="D97" s="191">
        <f t="shared" si="6"/>
        <v>3960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80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87</v>
      </c>
      <c r="B99" s="193">
        <f>'Données projet'!D102</f>
        <v>89</v>
      </c>
      <c r="C99" s="204">
        <v>55</v>
      </c>
      <c r="D99" s="191">
        <f t="shared" si="6"/>
        <v>4895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88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94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95</v>
      </c>
      <c r="B102" s="193">
        <f>'Données projet'!D105</f>
        <v>269</v>
      </c>
      <c r="C102" s="204">
        <v>75</v>
      </c>
      <c r="D102" s="191">
        <f t="shared" si="6"/>
        <v>20175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96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105</v>
      </c>
      <c r="B104" s="193">
        <f>'Données projet'!D107</f>
        <v>357</v>
      </c>
      <c r="C104" s="204">
        <v>80</v>
      </c>
      <c r="D104" s="191">
        <f t="shared" si="6"/>
        <v>28560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2025-04-16T14:22:28Z</dcterms:modified>
</cp:coreProperties>
</file>