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3_EARL Ferme de Montagut - Guillaume Laulhé SCAAP\"/>
    </mc:Choice>
  </mc:AlternateContent>
  <xr:revisionPtr revIDLastSave="0" documentId="13_ncr:1_{BB5F0C2E-48F6-4B88-BA82-886754E8D73A}" xr6:coauthVersionLast="47" xr6:coauthVersionMax="47" xr10:uidLastSave="{00000000-0000-0000-0000-000000000000}"/>
  <bookViews>
    <workbookView xWindow="-21720" yWindow="1050" windowWidth="21840" windowHeight="13140" tabRatio="75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13" i="5" l="1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I100" i="5"/>
  <c r="I103" i="5" s="1"/>
  <c r="I114" i="5" s="1"/>
  <c r="G73" i="5"/>
  <c r="G76" i="5" s="1"/>
  <c r="G87" i="5" s="1"/>
  <c r="K46" i="5"/>
  <c r="K49" i="5" s="1"/>
  <c r="K60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J46" i="5"/>
  <c r="J49" i="5" s="1"/>
  <c r="J60" i="5" s="1"/>
  <c r="D127" i="5"/>
  <c r="D130" i="5" s="1"/>
  <c r="D141" i="5" s="1"/>
  <c r="H127" i="5"/>
  <c r="H130" i="5" s="1"/>
  <c r="H141" i="5" s="1"/>
  <c r="E100" i="5"/>
  <c r="E103" i="5" s="1"/>
  <c r="E114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L127" i="5"/>
  <c r="L130" i="5" s="1"/>
  <c r="L141" i="5" s="1"/>
  <c r="C127" i="5"/>
  <c r="C130" i="5" s="1"/>
  <c r="C141" i="5" s="1"/>
  <c r="K73" i="5"/>
  <c r="K76" i="5" s="1"/>
  <c r="K87" i="5" s="1"/>
  <c r="G46" i="5"/>
  <c r="G49" i="5" s="1"/>
  <c r="G60" i="5" s="1"/>
  <c r="F19" i="5"/>
  <c r="F22" i="5" s="1"/>
  <c r="F33" i="5" s="1"/>
  <c r="J19" i="5"/>
  <c r="J22" i="5" s="1"/>
  <c r="J33" i="5" s="1"/>
  <c r="H19" i="5"/>
  <c r="H22" i="5" s="1"/>
  <c r="H33" i="5" s="1"/>
  <c r="E19" i="5"/>
  <c r="E22" i="5" s="1"/>
  <c r="E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L19" i="5"/>
  <c r="L22" i="5" s="1"/>
  <c r="L33" i="5" s="1"/>
  <c r="I19" i="5"/>
  <c r="I22" i="5" s="1"/>
  <c r="I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<sst xmlns="http://schemas.openxmlformats.org/spreadsheetml/2006/main" count="893" uniqueCount="347">
  <si>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</si>
  <si>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</si>
  <si>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</si>
  <si>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</si>
  <si>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</si>
  <si>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</si>
  <si>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</si>
  <si>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</si>
  <si>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</si>
  <si>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</si>
  <si>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</si>
  <si>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</si>
  <si>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</si>
  <si>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</si>
  <si>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</si>
  <si>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</si>
  <si>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</si>
  <si>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</si>
  <si>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</si>
  <si>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</si>
  <si>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</si>
  <si>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</si>
  <si>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</si>
  <si>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</si>
  <si>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</si>
  <si>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</si>
  <si>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</si>
  <si>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</si>
  <si>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</si>
  <si>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</si>
  <si>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</si>
  <si>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</si>
  <si>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</si>
  <si>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</si>
  <si>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</si>
  <si>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</si>
  <si>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</si>
  <si>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</si>
  <si>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</si>
  <si>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</si>
  <si>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</si>
  <si>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</si>
  <si>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</si>
  <si>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</si>
  <si>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</si>
  <si>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</si>
  <si>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</si>
  <si>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</si>
  <si>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</si>
  <si>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</si>
  <si>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</si>
  <si>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</si>
  <si>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</si>
  <si>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</si>
  <si>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</si>
  <si>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</si>
  <si>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</si>
  <si>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</si>
  <si>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</si>
  <si>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</si>
  <si>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</si>
  <si>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</si>
  <si>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</si>
  <si>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</si>
  <si>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</si>
  <si>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</si>
  <si>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</si>
  <si>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</si>
  <si>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</si>
  <si>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</si>
  <si>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</si>
  <si>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</si>
  <si>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</si>
  <si>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</si>
  <si>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</si>
  <si>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</si>
  <si>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</si>
  <si>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</si>
  <si>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</si>
  <si>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</si>
  <si>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</si>
  <si>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</si>
  <si>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</si>
  <si>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</si>
  <si>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</si>
  <si>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</si>
  <si>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</si>
  <si>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</si>
  <si>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</si>
  <si>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</si>
  <si>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</si>
  <si>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</si>
  <si>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</si>
  <si>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</si>
  <si>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</si>
  <si>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</si>
  <si>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</si>
  <si>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</si>
  <si>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</si>
  <si>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</si>
  <si>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</si>
  <si>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</si>
  <si>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</si>
  <si>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</si>
  <si>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</si>
  <si>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</si>
  <si>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</si>
  <si>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</si>
  <si>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</si>
  <si>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</si>
  <si>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</si>
  <si>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</si>
  <si>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</si>
  <si>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</si>
  <si>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</si>
  <si>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</si>
  <si>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</si>
  <si>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</si>
  <si>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</si>
  <si>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</si>
  <si>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</si>
  <si>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</si>
  <si>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</si>
  <si>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</si>
  <si>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</si>
  <si>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</si>
  <si>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</si>
  <si>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</si>
  <si>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</si>
  <si>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</si>
  <si>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</si>
  <si>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</si>
  <si>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</si>
  <si>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</si>
  <si>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</si>
  <si>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</si>
  <si>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</si>
  <si>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</si>
  <si>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</si>
  <si>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</si>
  <si>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</si>
  <si>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</si>
  <si>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</si>
  <si>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</si>
  <si>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</si>
  <si>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</si>
  <si>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</si>
  <si>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</si>
  <si>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</si>
  <si>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</si>
  <si>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</si>
  <si>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</si>
  <si>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</si>
  <si>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</si>
  <si>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</si>
  <si>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</si>
  <si>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</si>
  <si>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</si>
  <si>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</si>
  <si>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</si>
  <si>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</si>
  <si>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</si>
  <si>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</si>
  <si>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</si>
  <si>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</si>
  <si>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</si>
  <si>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</si>
  <si>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</si>
  <si>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</si>
  <si>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</si>
  <si>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</si>
  <si>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</si>
  <si>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</si>
  <si>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</si>
  <si>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</si>
  <si>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</si>
  <si>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</si>
  <si>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</si>
  <si>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</si>
  <si>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</si>
  <si>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</si>
  <si>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</si>
  <si>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</si>
  <si>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</si>
  <si>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</si>
  <si>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</si>
  <si>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</si>
  <si>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</si>
  <si>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</si>
  <si>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</si>
  <si>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</si>
  <si>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</si>
  <si>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</si>
  <si>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</si>
  <si>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</si>
  <si>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</si>
  <si>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</si>
  <si>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</si>
  <si>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</si>
  <si>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</si>
  <si>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</si>
  <si>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</si>
  <si>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</si>
  <si>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</si>
  <si>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</si>
  <si>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</si>
  <si>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</si>
  <si>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</si>
  <si>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</si>
  <si>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</si>
  <si>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</si>
  <si>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</si>
  <si>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</si>
  <si>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</si>
  <si>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</si>
  <si>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</si>
  <si>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</si>
  <si>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</si>
  <si>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</si>
  <si>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</si>
  <si>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</si>
  <si>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</si>
  <si>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</si>
  <si>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</si>
  <si>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</si>
  <si>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</si>
  <si>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</si>
  <si>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</si>
  <si>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</si>
  <si>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</si>
  <si>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</si>
  <si>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</si>
  <si>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</si>
  <si>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</si>
  <si>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</si>
  <si>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</si>
  <si>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</si>
  <si>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</si>
  <si>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</si>
  <si>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</si>
  <si>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</si>
  <si>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</si>
  <si>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</si>
  <si>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</si>
  <si>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</si>
  <si>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</si>
  <si>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</si>
  <si>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</si>
  <si>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</si>
  <si>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</si>
  <si>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</si>
  <si>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</si>
  <si>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</si>
  <si>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</si>
  <si>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</si>
  <si>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</si>
  <si>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</si>
  <si>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</si>
  <si>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</si>
  <si>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</si>
  <si>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</si>
  <si>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</si>
  <si>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</si>
  <si>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</si>
  <si>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</si>
  <si>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</si>
  <si>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</si>
  <si>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</si>
  <si>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</si>
  <si>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</si>
  <si>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</si>
  <si>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</si>
  <si>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</si>
  <si>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</si>
  <si>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</si>
  <si>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</si>
  <si>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</si>
  <si>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</si>
  <si>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</si>
  <si>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</si>
  <si>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</si>
  <si>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</si>
  <si>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</si>
  <si>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</si>
  <si>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</si>
  <si>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</si>
  <si>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</si>
  <si>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</si>
  <si>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</si>
  <si>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</si>
  <si>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</si>
  <si>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</si>
  <si>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</si>
  <si>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</si>
  <si>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</si>
  <si>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</si>
  <si>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</si>
  <si>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</si>
  <si>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</si>
  <si>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</si>
  <si>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</si>
  <si>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</si>
  <si>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</si>
  <si>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</si>
  <si>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</si>
  <si>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</si>
  <si>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</si>
  <si>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</si>
  <si>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</si>
  <si>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</si>
  <si>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</si>
  <si>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</si>
  <si>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</si>
  <si>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</si>
  <si>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</si>
  <si>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</si>
  <si>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</si>
  <si>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</si>
  <si>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</si>
  <si>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</si>
  <si>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</si>
  <si>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</si>
  <si>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</si>
  <si>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</si>
  <si>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</si>
  <si>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</si>
  <si>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</si>
  <si>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</si>
  <si>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</si>
  <si>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</si>
  <si>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</si>
  <si>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</si>
  <si>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</si>
  <si>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</si>
  <si>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</si>
  <si>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</si>
  <si>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</si>
  <si>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</si>
  <si>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</si>
  <si>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</si>
  <si>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</si>
  <si>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</si>
  <si>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</si>
  <si>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</si>
  <si>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</si>
  <si>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</si>
  <si>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Cabidos 64410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</si>
</sst>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90" zoomScaleNormal="90" workbookViewId="0">
      <selection activeCell="E15" sqref="E15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2.0099999999999998</v>
      </c>
      <c r="C8" s="26">
        <v>0.15</v>
      </c>
      <c r="D8" s="26"/>
      <c r="E8" s="26"/>
      <c r="F8" s="26"/>
      <c r="G8" s="26"/>
      <c r="H8" s="26"/>
      <c r="I8" s="26"/>
      <c r="J8" s="26"/>
      <c r="K8" s="26"/>
      <c r="L8" s="103">
        <f>SUM(B8:K8)</f>
        <v>2.1599999999999997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42</v>
      </c>
      <c r="C9" s="1" t="s">
        <v>42</v>
      </c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43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700</v>
      </c>
      <c r="C12" s="1">
        <v>700</v>
      </c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 t="s">
        <v>6</v>
      </c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0.7</v>
      </c>
      <c r="C15" s="29">
        <v>0.7</v>
      </c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126</v>
      </c>
      <c r="C17" s="1" t="s">
        <v>106</v>
      </c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106</v>
      </c>
      <c r="C18" s="1" t="s">
        <v>106</v>
      </c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106</v>
      </c>
      <c r="C19" s="1" t="s">
        <v>106</v>
      </c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0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2.16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Kiwi - T-Barre</v>
      </c>
      <c r="C26" s="11" t="str">
        <f t="shared" si="0"/>
        <v>Kiwi - T-Barre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350</v>
      </c>
      <c r="C27" s="12">
        <f>IF(C12="","",VLOOKUP(C26,'(ne pas modifier) BDD_REF'!$C$21:$D$42,2,FALSE))</f>
        <v>350</v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13.708199999999996</v>
      </c>
      <c r="C36" s="47">
        <f>RECant_sol!D9</f>
        <v>1.0229999999999997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14.731199999999996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82.438714285714283</v>
      </c>
      <c r="C37" s="48">
        <f>RECant_biom!D28</f>
        <v>6.1521428571428567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88.590857142857146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96.146914285714274</v>
      </c>
      <c r="C38" s="48">
        <f t="shared" si="3"/>
        <v>7.1751428571428564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103.32205714285713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3.2699426487802667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3.6019636359103995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6.8719062846906667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-32.862923620241681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-2.7014727269327996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-35.56439634717448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0" zoomScale="70" zoomScaleNormal="70" workbookViewId="0">
      <selection activeCell="E115" sqref="E115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3.2699426487802667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3.6019636359103995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6.8719062846906667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>
        <v>100</v>
      </c>
      <c r="D7" s="93">
        <v>100</v>
      </c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200</v>
      </c>
    </row>
    <row r="8" spans="1:15" x14ac:dyDescent="0.3">
      <c r="B8" s="7" t="s">
        <v>317</v>
      </c>
      <c r="C8" s="93">
        <v>880</v>
      </c>
      <c r="D8" s="93">
        <v>880</v>
      </c>
      <c r="E8" s="93"/>
      <c r="F8" s="93"/>
      <c r="G8" s="93"/>
      <c r="H8" s="93"/>
      <c r="I8" s="93"/>
      <c r="J8" s="93"/>
      <c r="K8" s="93"/>
      <c r="L8" s="93"/>
      <c r="M8" s="42">
        <f t="shared" si="0"/>
        <v>1760</v>
      </c>
    </row>
    <row r="9" spans="1:15" x14ac:dyDescent="0.3">
      <c r="B9" s="7" t="s">
        <v>318</v>
      </c>
      <c r="C9" s="93">
        <v>20</v>
      </c>
      <c r="D9" s="93">
        <v>20</v>
      </c>
      <c r="E9" s="93"/>
      <c r="F9" s="93"/>
      <c r="G9" s="93"/>
      <c r="H9" s="93"/>
      <c r="I9" s="93"/>
      <c r="J9" s="93"/>
      <c r="K9" s="93"/>
      <c r="L9" s="93"/>
      <c r="M9" s="42">
        <f t="shared" si="0"/>
        <v>40</v>
      </c>
    </row>
    <row r="10" spans="1:15" x14ac:dyDescent="0.3">
      <c r="B10" s="20" t="s">
        <v>332</v>
      </c>
      <c r="C10" s="42">
        <f>C7*'(ne pas modifier) BDD_REF'!$B$206 + (C8+C9)*'(ne pas modifier) BDD_REF'!$B$207</f>
        <v>7</v>
      </c>
      <c r="D10" s="42">
        <f>D7*'(ne pas modifier) BDD_REF'!$B$206 + (D8+D9)*'(ne pas modifier) BDD_REF'!$B$207</f>
        <v>7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14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2</v>
      </c>
      <c r="D11" s="42">
        <f>((D7*'(ne pas modifier) BDD_REF'!$B$219)+('RECeff + REIamont (2)'!D8+'RECeff + REIamont (2)'!D9)*'(ne pas modifier) BDD_REF'!$B$220)*'(ne pas modifier) BDD_REF'!$B$208</f>
        <v>2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4</v>
      </c>
    </row>
    <row r="12" spans="1:15" x14ac:dyDescent="0.3">
      <c r="B12" s="20" t="s">
        <v>334</v>
      </c>
      <c r="C12" s="42">
        <f>(C7+C8+C9)*'(ne pas modifier) BDD_REF'!$B$221*'(ne pas modifier) BDD_REF'!$B$209</f>
        <v>2.6399999999999997</v>
      </c>
      <c r="D12" s="42">
        <f>(D7+D8+D9)*'(ne pas modifier) BDD_REF'!$B$221*'(ne pas modifier) BDD_REF'!$B$209</f>
        <v>2.6399999999999997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5.2799999999999994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>
        <v>100</v>
      </c>
      <c r="D14" s="93">
        <v>100</v>
      </c>
      <c r="E14" s="93"/>
      <c r="F14" s="93"/>
      <c r="G14" s="93"/>
      <c r="H14" s="93"/>
      <c r="I14" s="93"/>
      <c r="J14" s="93"/>
      <c r="K14" s="93"/>
      <c r="L14" s="93"/>
      <c r="M14" s="42">
        <f t="shared" si="0"/>
        <v>200</v>
      </c>
    </row>
    <row r="15" spans="1:15" x14ac:dyDescent="0.3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0.30709999999999998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0.61419999999999997</v>
      </c>
    </row>
    <row r="20" spans="1:108" x14ac:dyDescent="0.3">
      <c r="B20" s="7" t="s">
        <v>325</v>
      </c>
      <c r="C20" s="93">
        <v>190</v>
      </c>
      <c r="D20" s="93">
        <v>190</v>
      </c>
      <c r="E20" s="93"/>
      <c r="F20" s="93"/>
      <c r="G20" s="93"/>
      <c r="H20" s="93"/>
      <c r="I20" s="93"/>
      <c r="J20" s="93"/>
      <c r="K20" s="93"/>
      <c r="L20" s="93"/>
      <c r="M20" s="42">
        <f t="shared" si="0"/>
        <v>380</v>
      </c>
    </row>
    <row r="21" spans="1:108" x14ac:dyDescent="0.3">
      <c r="B21" s="3" t="s">
        <v>185</v>
      </c>
      <c r="C21" s="42">
        <f>(C20*'(ne pas modifier) BDD_REF'!$B$210)/1000</f>
        <v>1.0829999999999999E-2</v>
      </c>
      <c r="D21" s="42">
        <f>(D20*'(ne pas modifier) BDD_REF'!$B$210)/1000</f>
        <v>1.0829999999999999E-2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2.1659999999999999E-2</v>
      </c>
    </row>
    <row r="22" spans="1:108" s="17" customFormat="1" x14ac:dyDescent="0.3">
      <c r="A22" s="19"/>
      <c r="B22" s="20" t="s">
        <v>186</v>
      </c>
      <c r="C22" s="94">
        <f>C19+C21</f>
        <v>0.31792999999999999</v>
      </c>
      <c r="D22" s="94">
        <f t="shared" ref="D22:L22" si="1">D19+D21</f>
        <v>0.31792999999999999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0.63585999999999998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>
        <v>330</v>
      </c>
      <c r="D23" s="93">
        <v>330</v>
      </c>
      <c r="E23" s="93"/>
      <c r="F23" s="93"/>
      <c r="G23" s="93"/>
      <c r="H23" s="93"/>
      <c r="I23" s="93"/>
      <c r="J23" s="93"/>
      <c r="K23" s="93"/>
      <c r="L23" s="93"/>
      <c r="M23" s="42">
        <f t="shared" si="0"/>
        <v>660</v>
      </c>
    </row>
    <row r="24" spans="1:108" x14ac:dyDescent="0.3">
      <c r="B24" s="7" t="s">
        <v>327</v>
      </c>
      <c r="C24" s="93">
        <v>390</v>
      </c>
      <c r="D24" s="93">
        <v>390</v>
      </c>
      <c r="E24" s="93"/>
      <c r="F24" s="93"/>
      <c r="G24" s="93"/>
      <c r="H24" s="93"/>
      <c r="I24" s="93"/>
      <c r="J24" s="93"/>
      <c r="K24" s="93"/>
      <c r="L24" s="93"/>
      <c r="M24" s="42">
        <f t="shared" si="0"/>
        <v>780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1.2064000000000001</v>
      </c>
      <c r="D25" s="42">
        <f>(D7*'(ne pas modifier) BDD_REF'!$B$211+'RECeff + REIamont (2)'!D23*'(ne pas modifier) BDD_REF'!$B$212+'RECeff + REIamont (2)'!D24*'(ne pas modifier) BDD_REF'!$B$213)/1000</f>
        <v>1.2064000000000001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2.4128000000000003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>
        <v>0.5</v>
      </c>
      <c r="D27" s="93">
        <v>0.5</v>
      </c>
      <c r="E27" s="93"/>
      <c r="F27" s="93"/>
      <c r="G27" s="93"/>
      <c r="H27" s="93"/>
      <c r="I27" s="93"/>
      <c r="J27" s="93"/>
      <c r="K27" s="93"/>
      <c r="L27" s="93"/>
      <c r="M27" s="42">
        <f t="shared" si="0"/>
        <v>1</v>
      </c>
    </row>
    <row r="28" spans="1:108" x14ac:dyDescent="0.3">
      <c r="B28" s="7" t="s">
        <v>329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3.0045000000000002E-3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3.0045000000000002E-3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6.0090000000000005E-3</v>
      </c>
    </row>
    <row r="32" spans="1:108" s="17" customFormat="1" x14ac:dyDescent="0.3">
      <c r="A32" s="19"/>
      <c r="B32" s="20" t="s">
        <v>187</v>
      </c>
      <c r="C32" s="94">
        <f>C25+C26+C31</f>
        <v>1.2094045000000002</v>
      </c>
      <c r="D32" s="94">
        <f t="shared" ref="D32:L32" si="2">D25+D26+D31</f>
        <v>1.2094045000000002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2.4188090000000004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6.3745630714285717</v>
      </c>
      <c r="D33" s="96">
        <f>((D10+D11+D12)/1000*44/28*'(ne pas modifier) BDD_REF'!$B$231)+'RECeff + REIamont (2)'!D22+'RECeff + REIamont (2)'!D32</f>
        <v>6.3745630714285717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12.749126142857143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>
        <v>100</v>
      </c>
      <c r="D34" s="93">
        <v>100</v>
      </c>
      <c r="E34" s="93"/>
      <c r="F34" s="93"/>
      <c r="G34" s="93"/>
      <c r="H34" s="93"/>
      <c r="I34" s="93"/>
      <c r="J34" s="93"/>
      <c r="K34" s="93"/>
      <c r="L34" s="93"/>
      <c r="M34" s="42">
        <f t="shared" si="0"/>
        <v>200</v>
      </c>
    </row>
    <row r="35" spans="1:108" x14ac:dyDescent="0.3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318</v>
      </c>
      <c r="C36" s="93">
        <v>20</v>
      </c>
      <c r="D36" s="93">
        <v>20</v>
      </c>
      <c r="E36" s="93"/>
      <c r="F36" s="93"/>
      <c r="G36" s="93"/>
      <c r="H36" s="93"/>
      <c r="I36" s="93"/>
      <c r="J36" s="93"/>
      <c r="K36" s="93"/>
      <c r="L36" s="93"/>
      <c r="M36" s="42">
        <f t="shared" si="0"/>
        <v>40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1.7200000000000002</v>
      </c>
      <c r="D37" s="42">
        <f>D34*'(ne pas modifier) BDD_REF'!$B$206 + (D35+D36)*'(ne pas modifier) BDD_REF'!$B$207</f>
        <v>1.7200000000000002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3.4400000000000004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0.152</v>
      </c>
      <c r="D38" s="42">
        <f>((D34*'(ne pas modifier) BDD_REF'!$B$219)+('RECeff + REIamont (2)'!D35+'RECeff + REIamont (2)'!D36)*'(ne pas modifier) BDD_REF'!$B$220)*'(ne pas modifier) BDD_REF'!$B$208</f>
        <v>0.152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0.30399999999999999</v>
      </c>
    </row>
    <row r="39" spans="1:108" x14ac:dyDescent="0.3">
      <c r="B39" s="20" t="s">
        <v>334</v>
      </c>
      <c r="C39" s="42">
        <f>(C34+C35+C36)*'(ne pas modifier) BDD_REF'!$B$221*'(ne pas modifier) BDD_REF'!$B$209</f>
        <v>0.31679999999999997</v>
      </c>
      <c r="D39" s="42">
        <f>(D34+D35+D36)*'(ne pas modifier) BDD_REF'!$B$221*'(ne pas modifier) BDD_REF'!$B$209</f>
        <v>0.31679999999999997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0.63359999999999994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>
        <v>100</v>
      </c>
      <c r="D41" s="93">
        <v>100</v>
      </c>
      <c r="E41" s="93"/>
      <c r="F41" s="93"/>
      <c r="G41" s="93"/>
      <c r="H41" s="93"/>
      <c r="I41" s="93"/>
      <c r="J41" s="93"/>
      <c r="K41" s="93"/>
      <c r="L41" s="93"/>
      <c r="M41" s="42">
        <f t="shared" si="3"/>
        <v>200</v>
      </c>
    </row>
    <row r="42" spans="1:108" x14ac:dyDescent="0.3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0.30709999999999998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0.61419999999999997</v>
      </c>
    </row>
    <row r="47" spans="1:108" x14ac:dyDescent="0.3">
      <c r="B47" s="7" t="s">
        <v>325</v>
      </c>
      <c r="C47" s="93">
        <v>250</v>
      </c>
      <c r="D47" s="93">
        <v>250</v>
      </c>
      <c r="E47" s="93"/>
      <c r="F47" s="93"/>
      <c r="G47" s="93"/>
      <c r="H47" s="93"/>
      <c r="I47" s="93"/>
      <c r="J47" s="93"/>
      <c r="K47" s="93"/>
      <c r="L47" s="93"/>
      <c r="M47" s="42">
        <f t="shared" si="3"/>
        <v>500</v>
      </c>
    </row>
    <row r="48" spans="1:108" x14ac:dyDescent="0.3">
      <c r="B48" s="3" t="s">
        <v>185</v>
      </c>
      <c r="C48" s="42">
        <f>(C47*'(ne pas modifier) BDD_REF'!$B$210)/1000</f>
        <v>1.4250000000000001E-2</v>
      </c>
      <c r="D48" s="42">
        <f>(D47*'(ne pas modifier) BDD_REF'!$B$210)/1000</f>
        <v>1.4250000000000001E-2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2.8500000000000001E-2</v>
      </c>
    </row>
    <row r="49" spans="1:108" s="17" customFormat="1" x14ac:dyDescent="0.3">
      <c r="A49" s="19"/>
      <c r="B49" s="20" t="s">
        <v>186</v>
      </c>
      <c r="C49" s="94">
        <f>C46+C48</f>
        <v>0.32134999999999997</v>
      </c>
      <c r="D49" s="94">
        <f t="shared" ref="D49:L49" si="4">D46+D48</f>
        <v>0.32134999999999997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0.64269999999999994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0</v>
      </c>
    </row>
    <row r="51" spans="1:108" x14ac:dyDescent="0.3">
      <c r="B51" s="7" t="s">
        <v>327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0.45100000000000001</v>
      </c>
      <c r="D52" s="42">
        <f>(D34*'(ne pas modifier) BDD_REF'!$B$211+'RECeff + REIamont (2)'!D50*'(ne pas modifier) BDD_REF'!$B$212+'RECeff + REIamont (2)'!D51*'(ne pas modifier) BDD_REF'!$B$213)/1000</f>
        <v>0.45100000000000001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0.90200000000000002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>
        <v>2</v>
      </c>
      <c r="D54" s="93">
        <v>2</v>
      </c>
      <c r="E54" s="93"/>
      <c r="F54" s="93"/>
      <c r="G54" s="93"/>
      <c r="H54" s="93"/>
      <c r="I54" s="93"/>
      <c r="J54" s="93"/>
      <c r="K54" s="93"/>
      <c r="L54" s="93"/>
      <c r="M54" s="42">
        <f t="shared" si="3"/>
        <v>4</v>
      </c>
    </row>
    <row r="55" spans="1:108" x14ac:dyDescent="0.3">
      <c r="B55" s="7" t="s">
        <v>329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1.2018000000000001E-2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1.2018000000000001E-2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2.4036000000000002E-2</v>
      </c>
    </row>
    <row r="59" spans="1:108" s="17" customFormat="1" x14ac:dyDescent="0.3">
      <c r="A59" s="19"/>
      <c r="B59" s="20" t="s">
        <v>187</v>
      </c>
      <c r="C59" s="94">
        <f>C52+C53+C58</f>
        <v>0.46301800000000004</v>
      </c>
      <c r="D59" s="94">
        <f t="shared" ref="D59:L59" si="5">D52+D53+D58</f>
        <v>0.46301800000000004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0.92603600000000008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1.6958468571428571</v>
      </c>
      <c r="D60" s="96">
        <f>((D37+D38+D39)/1000*44/28*'(ne pas modifier) BDD_REF'!$B$231)+'RECeff + REIamont (2)'!D49+'RECeff + REIamont (2)'!D59</f>
        <v>1.6958468571428571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3.3916937142857142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>
        <v>100</v>
      </c>
      <c r="D61" s="93">
        <v>100</v>
      </c>
      <c r="E61" s="93"/>
      <c r="F61" s="93"/>
      <c r="G61" s="93"/>
      <c r="H61" s="93"/>
      <c r="I61" s="93"/>
      <c r="J61" s="93"/>
      <c r="K61" s="93"/>
      <c r="L61" s="93"/>
      <c r="M61" s="42">
        <f t="shared" si="3"/>
        <v>200</v>
      </c>
    </row>
    <row r="62" spans="1:108" x14ac:dyDescent="0.3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318</v>
      </c>
      <c r="C63" s="93">
        <v>20</v>
      </c>
      <c r="D63" s="93">
        <v>20</v>
      </c>
      <c r="E63" s="93"/>
      <c r="F63" s="93"/>
      <c r="G63" s="93"/>
      <c r="H63" s="93"/>
      <c r="I63" s="93"/>
      <c r="J63" s="93"/>
      <c r="K63" s="93"/>
      <c r="L63" s="93"/>
      <c r="M63" s="42">
        <f t="shared" si="3"/>
        <v>40</v>
      </c>
    </row>
    <row r="64" spans="1:108" x14ac:dyDescent="0.3">
      <c r="B64" s="20" t="s">
        <v>332</v>
      </c>
      <c r="C64" s="42">
        <f>C61*'(ne pas modifier) BDD_REF'!$B$206 + (C62+C63)*'(ne pas modifier) BDD_REF'!$B$207</f>
        <v>1.7200000000000002</v>
      </c>
      <c r="D64" s="42">
        <f>D61*'(ne pas modifier) BDD_REF'!$B$206 + (D62+D63)*'(ne pas modifier) BDD_REF'!$B$207</f>
        <v>1.7200000000000002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3.4400000000000004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0.152</v>
      </c>
      <c r="D65" s="42">
        <f>((D61*'(ne pas modifier) BDD_REF'!$B$219)+('RECeff + REIamont (2)'!D62+'RECeff + REIamont (2)'!D63)*'(ne pas modifier) BDD_REF'!$B$220)*'(ne pas modifier) BDD_REF'!$B$208</f>
        <v>0.152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0.30399999999999999</v>
      </c>
    </row>
    <row r="66" spans="1:108" x14ac:dyDescent="0.3">
      <c r="B66" s="20" t="s">
        <v>334</v>
      </c>
      <c r="C66" s="42">
        <f>(C61+C62+C63)*'(ne pas modifier) BDD_REF'!$B$221*'(ne pas modifier) BDD_REF'!$B$209</f>
        <v>0.31679999999999997</v>
      </c>
      <c r="D66" s="42">
        <f>(D61+D62+D63)*'(ne pas modifier) BDD_REF'!$B$221*'(ne pas modifier) BDD_REF'!$B$209</f>
        <v>0.31679999999999997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0.63359999999999994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>
        <v>100</v>
      </c>
      <c r="D68" s="93">
        <v>100</v>
      </c>
      <c r="E68" s="93"/>
      <c r="F68" s="93"/>
      <c r="G68" s="93"/>
      <c r="H68" s="93"/>
      <c r="I68" s="93"/>
      <c r="J68" s="93"/>
      <c r="K68" s="93"/>
      <c r="L68" s="93"/>
      <c r="M68" s="42">
        <f t="shared" si="3"/>
        <v>200</v>
      </c>
    </row>
    <row r="69" spans="1:108" x14ac:dyDescent="0.3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0.30709999999999998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0.61419999999999997</v>
      </c>
    </row>
    <row r="74" spans="1:108" x14ac:dyDescent="0.3">
      <c r="B74" s="7" t="s">
        <v>325</v>
      </c>
      <c r="C74" s="93">
        <v>370</v>
      </c>
      <c r="D74" s="93">
        <v>370</v>
      </c>
      <c r="E74" s="93"/>
      <c r="F74" s="93"/>
      <c r="G74" s="93"/>
      <c r="H74" s="93"/>
      <c r="I74" s="93"/>
      <c r="J74" s="93"/>
      <c r="K74" s="93"/>
      <c r="L74" s="93"/>
      <c r="M74" s="42">
        <f t="shared" si="6"/>
        <v>740</v>
      </c>
    </row>
    <row r="75" spans="1:108" x14ac:dyDescent="0.3">
      <c r="B75" s="3" t="s">
        <v>185</v>
      </c>
      <c r="C75" s="42">
        <f>(C74*'(ne pas modifier) BDD_REF'!$B$210)/1000</f>
        <v>2.1090000000000001E-2</v>
      </c>
      <c r="D75" s="42">
        <f>(D74*'(ne pas modifier) BDD_REF'!$B$210)/1000</f>
        <v>2.1090000000000001E-2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4.2180000000000002E-2</v>
      </c>
    </row>
    <row r="76" spans="1:108" s="17" customFormat="1" x14ac:dyDescent="0.3">
      <c r="A76" s="19"/>
      <c r="B76" s="20" t="s">
        <v>186</v>
      </c>
      <c r="C76" s="94">
        <f>C73+C75</f>
        <v>0.32818999999999998</v>
      </c>
      <c r="D76" s="94">
        <f t="shared" ref="D76:L76" si="7">D73+D75</f>
        <v>0.32818999999999998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0.65637999999999996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0</v>
      </c>
    </row>
    <row r="78" spans="1:108" x14ac:dyDescent="0.3">
      <c r="B78" s="7" t="s">
        <v>327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0.45100000000000001</v>
      </c>
      <c r="D79" s="42">
        <f>(D61*'(ne pas modifier) BDD_REF'!$B$211+'RECeff + REIamont (2)'!D77*'(ne pas modifier) BDD_REF'!$B$212+'RECeff + REIamont (2)'!D78*'(ne pas modifier) BDD_REF'!$B$213)/1000</f>
        <v>0.45100000000000001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0.90200000000000002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>
        <v>2</v>
      </c>
      <c r="D81" s="93">
        <v>2</v>
      </c>
      <c r="E81" s="93"/>
      <c r="F81" s="93"/>
      <c r="G81" s="93"/>
      <c r="H81" s="93"/>
      <c r="I81" s="93"/>
      <c r="J81" s="93"/>
      <c r="K81" s="93"/>
      <c r="L81" s="93"/>
      <c r="M81" s="42">
        <f t="shared" si="6"/>
        <v>4</v>
      </c>
    </row>
    <row r="82" spans="1:108" x14ac:dyDescent="0.3">
      <c r="B82" s="7" t="s">
        <v>329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1.2018000000000001E-2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1.2018000000000001E-2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2.4036000000000002E-2</v>
      </c>
    </row>
    <row r="86" spans="1:108" s="17" customFormat="1" x14ac:dyDescent="0.3">
      <c r="A86" s="19"/>
      <c r="B86" s="20" t="s">
        <v>187</v>
      </c>
      <c r="C86" s="94">
        <f>C79+C80+C85</f>
        <v>0.46301800000000004</v>
      </c>
      <c r="D86" s="94">
        <f t="shared" ref="D86:L86" si="8">D79+D80+D85</f>
        <v>0.46301800000000004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0.92603600000000008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1.7026868571428571</v>
      </c>
      <c r="D87" s="96">
        <f>((D64+D65+D66)/1000*44/28*'(ne pas modifier) BDD_REF'!$B$231)+'RECeff + REIamont (2)'!D76+'RECeff + REIamont (2)'!D86</f>
        <v>1.7026868571428571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3.4053737142857141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>
        <v>100</v>
      </c>
      <c r="D88" s="93">
        <v>100</v>
      </c>
      <c r="E88" s="93"/>
      <c r="F88" s="93"/>
      <c r="G88" s="93"/>
      <c r="H88" s="93"/>
      <c r="I88" s="93"/>
      <c r="J88" s="93"/>
      <c r="K88" s="93"/>
      <c r="L88" s="93"/>
      <c r="M88" s="42">
        <f t="shared" si="6"/>
        <v>200</v>
      </c>
    </row>
    <row r="89" spans="1:108" x14ac:dyDescent="0.3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318</v>
      </c>
      <c r="C90" s="93">
        <v>20</v>
      </c>
      <c r="D90" s="93">
        <v>20</v>
      </c>
      <c r="E90" s="93"/>
      <c r="F90" s="93"/>
      <c r="G90" s="93"/>
      <c r="H90" s="93"/>
      <c r="I90" s="93"/>
      <c r="J90" s="93"/>
      <c r="K90" s="93"/>
      <c r="L90" s="93"/>
      <c r="M90" s="42">
        <f t="shared" si="6"/>
        <v>40</v>
      </c>
    </row>
    <row r="91" spans="1:108" x14ac:dyDescent="0.3">
      <c r="B91" s="20" t="s">
        <v>332</v>
      </c>
      <c r="C91" s="42">
        <f>C88*'(ne pas modifier) BDD_REF'!$B$206 + (C89+C90)*'(ne pas modifier) BDD_REF'!$B$207</f>
        <v>1.7200000000000002</v>
      </c>
      <c r="D91" s="42">
        <f>D88*'(ne pas modifier) BDD_REF'!$B$206 + (D89+D90)*'(ne pas modifier) BDD_REF'!$B$207</f>
        <v>1.7200000000000002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3.4400000000000004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0.152</v>
      </c>
      <c r="D92" s="42">
        <f>((D88*'(ne pas modifier) BDD_REF'!$B$219)+('RECeff + REIamont (2)'!D89+'RECeff + REIamont (2)'!D90)*'(ne pas modifier) BDD_REF'!$B$220)*'(ne pas modifier) BDD_REF'!$B$208</f>
        <v>0.152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0.30399999999999999</v>
      </c>
    </row>
    <row r="93" spans="1:108" x14ac:dyDescent="0.3">
      <c r="B93" s="20" t="s">
        <v>334</v>
      </c>
      <c r="C93" s="42">
        <f>(C88+C89+C90)*'(ne pas modifier) BDD_REF'!$B$221*'(ne pas modifier) BDD_REF'!$B$209</f>
        <v>0.31679999999999997</v>
      </c>
      <c r="D93" s="42">
        <f>(D88+D89+D90)*'(ne pas modifier) BDD_REF'!$B$221*'(ne pas modifier) BDD_REF'!$B$209</f>
        <v>0.31679999999999997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0.63359999999999994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>
        <v>100</v>
      </c>
      <c r="D95" s="93">
        <v>100</v>
      </c>
      <c r="E95" s="93"/>
      <c r="F95" s="93"/>
      <c r="G95" s="93"/>
      <c r="H95" s="93"/>
      <c r="I95" s="93"/>
      <c r="J95" s="93"/>
      <c r="K95" s="93"/>
      <c r="L95" s="93"/>
      <c r="M95" s="42">
        <f t="shared" si="6"/>
        <v>200</v>
      </c>
    </row>
    <row r="96" spans="1:108" x14ac:dyDescent="0.3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0.30709999999999998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0.61419999999999997</v>
      </c>
    </row>
    <row r="101" spans="1:108" x14ac:dyDescent="0.3">
      <c r="B101" s="7" t="s">
        <v>325</v>
      </c>
      <c r="C101" s="93">
        <v>500</v>
      </c>
      <c r="D101" s="93">
        <v>500</v>
      </c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1000</v>
      </c>
    </row>
    <row r="102" spans="1:108" x14ac:dyDescent="0.3">
      <c r="B102" s="3" t="s">
        <v>185</v>
      </c>
      <c r="C102" s="42">
        <f>(C101*'(ne pas modifier) BDD_REF'!$B$210)/1000</f>
        <v>2.8500000000000001E-2</v>
      </c>
      <c r="D102" s="42">
        <f>(D101*'(ne pas modifier) BDD_REF'!$B$210)/1000</f>
        <v>2.8500000000000001E-2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5.7000000000000002E-2</v>
      </c>
    </row>
    <row r="103" spans="1:108" s="17" customFormat="1" x14ac:dyDescent="0.3">
      <c r="A103" s="19"/>
      <c r="B103" s="20" t="s">
        <v>186</v>
      </c>
      <c r="C103" s="94">
        <f>C100+C102</f>
        <v>0.33560000000000001</v>
      </c>
      <c r="D103" s="94">
        <f t="shared" ref="D103:L103" si="9">D100+D102</f>
        <v>0.33560000000000001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0.67120000000000002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0</v>
      </c>
    </row>
    <row r="105" spans="1:108" x14ac:dyDescent="0.3">
      <c r="B105" s="7" t="s">
        <v>327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0.45100000000000001</v>
      </c>
      <c r="D106" s="42">
        <f>(D88*'(ne pas modifier) BDD_REF'!$B$211+'RECeff + REIamont (2)'!D104*'(ne pas modifier) BDD_REF'!$B$212+'RECeff + REIamont (2)'!D105*'(ne pas modifier) BDD_REF'!$B$213)/1000</f>
        <v>0.45100000000000001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0.90200000000000002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>
        <v>3</v>
      </c>
      <c r="D108" s="93">
        <v>3</v>
      </c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6</v>
      </c>
    </row>
    <row r="109" spans="1:108" x14ac:dyDescent="0.3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1.8027000000000001E-2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1.8027000000000001E-2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3.6054000000000003E-2</v>
      </c>
    </row>
    <row r="113" spans="1:108" s="17" customFormat="1" x14ac:dyDescent="0.3">
      <c r="A113" s="19"/>
      <c r="B113" s="20" t="s">
        <v>187</v>
      </c>
      <c r="C113" s="94">
        <f>C106+C107+C112</f>
        <v>0.46902700000000003</v>
      </c>
      <c r="D113" s="94">
        <f t="shared" ref="D113:L113" si="11">D106+D107+D112</f>
        <v>0.46902700000000003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0.93805400000000005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1.7161058571428573</v>
      </c>
      <c r="D114" s="96">
        <f>((D91+D92+D93)/1000*44/28*'(ne pas modifier) BDD_REF'!$B$231)+'RECeff + REIamont (2)'!D103+'RECeff + REIamont (2)'!D113</f>
        <v>1.7161058571428573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3.4322117142857147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>
        <v>110</v>
      </c>
      <c r="D115" s="93">
        <v>110</v>
      </c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220</v>
      </c>
    </row>
    <row r="116" spans="1:108" x14ac:dyDescent="0.3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318</v>
      </c>
      <c r="C117" s="93">
        <v>20</v>
      </c>
      <c r="D117" s="93">
        <v>20</v>
      </c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40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1.88</v>
      </c>
      <c r="D118" s="42">
        <f>D115*'(ne pas modifier) BDD_REF'!$B$206 + (D116+D117)*'(ne pas modifier) BDD_REF'!$B$207</f>
        <v>1.88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3.76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0.16300000000000001</v>
      </c>
      <c r="D119" s="42">
        <f>((D115*'(ne pas modifier) BDD_REF'!$B$219)+('RECeff + REIamont (2)'!D116+'RECeff + REIamont (2)'!D117)*'(ne pas modifier) BDD_REF'!$B$220)*'(ne pas modifier) BDD_REF'!$B$208</f>
        <v>0.16300000000000001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0.32600000000000001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0.34319999999999995</v>
      </c>
      <c r="D120" s="42">
        <f>(D115+D116+D117)*'(ne pas modifier) BDD_REF'!$B$221*'(ne pas modifier) BDD_REF'!$B$209</f>
        <v>0.34319999999999995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0.6863999999999999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>
        <v>100</v>
      </c>
      <c r="D122" s="93">
        <v>100</v>
      </c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200</v>
      </c>
    </row>
    <row r="123" spans="1:108" x14ac:dyDescent="0.3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0.30709999999999998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0.61419999999999997</v>
      </c>
    </row>
    <row r="128" spans="1:108" x14ac:dyDescent="0.3">
      <c r="B128" s="7" t="s">
        <v>325</v>
      </c>
      <c r="C128" s="93">
        <v>600</v>
      </c>
      <c r="D128" s="93">
        <v>600</v>
      </c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1200</v>
      </c>
    </row>
    <row r="129" spans="1:108" x14ac:dyDescent="0.3">
      <c r="B129" s="3" t="s">
        <v>185</v>
      </c>
      <c r="C129" s="42">
        <f>(C128*'(ne pas modifier) BDD_REF'!$B$210)/1000</f>
        <v>3.4200000000000001E-2</v>
      </c>
      <c r="D129" s="42">
        <f>(D128*'(ne pas modifier) BDD_REF'!$B$210)/1000</f>
        <v>3.4200000000000001E-2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6.8400000000000002E-2</v>
      </c>
    </row>
    <row r="130" spans="1:108" s="17" customFormat="1" x14ac:dyDescent="0.3">
      <c r="A130" s="19"/>
      <c r="B130" s="20" t="s">
        <v>186</v>
      </c>
      <c r="C130" s="94">
        <f>C127+C129</f>
        <v>0.34129999999999999</v>
      </c>
      <c r="D130" s="94">
        <f t="shared" ref="D130:L130" si="12">D127+D129</f>
        <v>0.34129999999999999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0.68259999999999998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0</v>
      </c>
    </row>
    <row r="132" spans="1:108" x14ac:dyDescent="0.3">
      <c r="B132" s="7" t="s">
        <v>327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0.49609999999999999</v>
      </c>
      <c r="D133" s="42">
        <f>(D115*'(ne pas modifier) BDD_REF'!$B$211+'RECeff + REIamont (2)'!D131*'(ne pas modifier) BDD_REF'!$B$212+'RECeff + REIamont (2)'!D132*'(ne pas modifier) BDD_REF'!$B$213)/1000</f>
        <v>0.49609999999999999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0.99219999999999997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>
        <v>3</v>
      </c>
      <c r="D135" s="93">
        <v>3</v>
      </c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6</v>
      </c>
    </row>
    <row r="136" spans="1:108" x14ac:dyDescent="0.3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330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1.8027000000000001E-2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1.8027000000000001E-2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3.6054000000000003E-2</v>
      </c>
    </row>
    <row r="140" spans="1:108" s="17" customFormat="1" x14ac:dyDescent="0.3">
      <c r="A140" s="19"/>
      <c r="B140" s="20" t="s">
        <v>187</v>
      </c>
      <c r="C140" s="94">
        <f>C133+C134+C139</f>
        <v>0.514127</v>
      </c>
      <c r="D140" s="94">
        <f t="shared" ref="D140:L140" si="14">D133+D134+D139</f>
        <v>0.514127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1.028254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1.8491088571428571</v>
      </c>
      <c r="D141" s="96">
        <f>((D118+D119+D120)/1000*44/28*'(ne pas modifier) BDD_REF'!$B$231)+'RECeff + REIamont (2)'!D130+'RECeff + REIamont (2)'!D140</f>
        <v>1.8491088571428571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3.6982177142857142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13.338311500000001</v>
      </c>
      <c r="D142" s="97">
        <f t="shared" ref="D142:L142" si="15">D33+D60+D87+D114+D141</f>
        <v>13.338311500000001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26.676623000000003</v>
      </c>
    </row>
    <row r="143" spans="1:108" x14ac:dyDescent="0.3">
      <c r="B143" s="79" t="s">
        <v>223</v>
      </c>
      <c r="C143" s="97">
        <f>(C142-C5*5)</f>
        <v>-3.0114017439013328</v>
      </c>
      <c r="D143" s="97">
        <f t="shared" ref="D143:L143" si="16">(D142-D5*5)</f>
        <v>-4.6715066795519977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-6.0529175052416786</v>
      </c>
      <c r="D144" s="91">
        <f>D143*Eligibilité_projet!C8</f>
        <v>-0.70072600193279966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-6.7536435071744787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5.4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8.4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11.2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14.2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14.8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17.2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19.600000000000001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22.2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24.6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27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27.8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28.6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29.4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30.2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31.2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31.2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31.4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31.6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31.8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50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82.438714285714283</v>
      </c>
      <c r="D28" s="25">
        <f>((D25/D27)-D26)*Eligibilité_projet!C8*44/12</f>
        <v>6.1521428571428567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88.590857142857146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104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47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94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0.7</v>
      </c>
      <c r="D7" s="23">
        <f>Eligibilité_projet!C15</f>
        <v>0.7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1.4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40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13.708199999999996</v>
      </c>
      <c r="D9" s="22">
        <f>((D6-D5)+('(ne pas modifier) BDD_REF'!$B$275*D7*D8))*Eligibilité_projet!C8*44/12</f>
        <v>1.0229999999999997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14.731199999999996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>
        <f>IF(Eligibilité_projet!C2="OUI","/",'RECeff + REIamont (2)'!M144)</f>
        <v>-6.7536435071744787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88.590857142857146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14.731199999999996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110.07570065003162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-6.7536435071744787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79.731771428571435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14.731199999999996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91.770317792888761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2022-12-07T10:02:50Z</dcterms:modified>
</cp:coreProperties>
</file>