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arves\2 - Labélisés financés\BONNEUIL-MATOURS (86) - BECDELIEVRE - SWC 9B\Doc déposé 09-12-2024\"/>
    </mc:Choice>
  </mc:AlternateContent>
  <xr:revisionPtr revIDLastSave="0" documentId="13_ncr:1_{43F07E50-E2A3-4767-A9B6-7FF878C238C0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B161" i="2"/>
  <c r="ED160" i="2"/>
  <c r="EX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ED174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Y201" i="2" s="1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51" i="2" l="1" a="1"/>
  <c r="BC151" i="2" s="1"/>
  <c r="BC181" i="2" a="1"/>
  <c r="BC181" i="2" s="1"/>
  <c r="BC65" i="2" a="1"/>
  <c r="BC65" i="2" s="1"/>
  <c r="BC31" i="2" a="1"/>
  <c r="BC31" i="2" s="1"/>
  <c r="BC84" i="2" a="1"/>
  <c r="BC84" i="2" s="1"/>
  <c r="BC7" i="2" a="1"/>
  <c r="BC7" i="2" s="1"/>
  <c r="BD7" i="2" s="1"/>
  <c r="CS137" i="2" a="1"/>
  <c r="CS137" i="2" s="1"/>
  <c r="CS134" i="2" a="1"/>
  <c r="CS134" i="2" s="1"/>
  <c r="CS185" i="2" a="1"/>
  <c r="CS185" i="2" s="1"/>
  <c r="CS52" i="2" a="1"/>
  <c r="CS52" i="2" s="1"/>
  <c r="CS129" i="2" a="1"/>
  <c r="CS129" i="2" s="1"/>
  <c r="CS66" i="2" a="1"/>
  <c r="CS66" i="2" s="1"/>
  <c r="CS116" i="2" a="1"/>
  <c r="CS116" i="2" s="1"/>
  <c r="CS38" i="2" a="1"/>
  <c r="CS38" i="2" s="1"/>
  <c r="CS105" i="2" a="1"/>
  <c r="CS105" i="2" s="1"/>
  <c r="CS161" i="2" a="1"/>
  <c r="CS161" i="2" s="1"/>
  <c r="BC38" i="2" a="1"/>
  <c r="BC38" i="2" s="1"/>
  <c r="BC130" i="2" a="1"/>
  <c r="BC130" i="2" s="1"/>
  <c r="BC185" i="2" a="1"/>
  <c r="BC185" i="2" s="1"/>
  <c r="BC143" i="2" a="1"/>
  <c r="BC143" i="2" s="1"/>
  <c r="BC117" i="2" a="1"/>
  <c r="BC117" i="2" s="1"/>
  <c r="BC32" i="2" a="1"/>
  <c r="BC32" i="2" s="1"/>
  <c r="BC164" i="2" a="1"/>
  <c r="BC164" i="2" s="1"/>
  <c r="BC82" i="2" a="1"/>
  <c r="BC82" i="2" s="1"/>
  <c r="BC192" i="2" a="1"/>
  <c r="BC192" i="2" s="1"/>
  <c r="BC114" i="2" a="1"/>
  <c r="BC114" i="2" s="1"/>
  <c r="BC18" i="2" a="1"/>
  <c r="BC18" i="2" s="1"/>
  <c r="BC55" i="2" a="1"/>
  <c r="BC55" i="2" s="1"/>
  <c r="BC47" i="2" a="1"/>
  <c r="BC47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64" i="2" l="1"/>
  <c r="CY50" i="2"/>
  <c r="CY70" i="2"/>
  <c r="CY113" i="2"/>
  <c r="CY51" i="2"/>
  <c r="CY39" i="2"/>
  <c r="CY12" i="2"/>
  <c r="CY120" i="2"/>
  <c r="CY75" i="2"/>
  <c r="CY140" i="2"/>
  <c r="CY181" i="2"/>
  <c r="CY65" i="2"/>
  <c r="CY187" i="2"/>
  <c r="CY175" i="2"/>
  <c r="CY28" i="2"/>
  <c r="CY114" i="2"/>
  <c r="CY73" i="2"/>
  <c r="CY88" i="2"/>
  <c r="CY54" i="2"/>
  <c r="CY177" i="2"/>
  <c r="CY5" i="2"/>
  <c r="CY71" i="2"/>
  <c r="CY91" i="2"/>
  <c r="CY192" i="2"/>
  <c r="CY102" i="2"/>
  <c r="CY68" i="2"/>
  <c r="CY155" i="2"/>
  <c r="CY138" i="2"/>
  <c r="CY119" i="2"/>
  <c r="CY32" i="2"/>
  <c r="CY122" i="2"/>
  <c r="CY61" i="2"/>
  <c r="CY145" i="2"/>
  <c r="CY83" i="2"/>
  <c r="CY167" i="2"/>
  <c r="CY31" i="2"/>
  <c r="CY55" i="2"/>
  <c r="CY84" i="2"/>
  <c r="CY25" i="2"/>
  <c r="CY3" i="2"/>
  <c r="C10" i="4" s="1"/>
  <c r="E10" i="4" s="1"/>
  <c r="F10" i="4" s="1"/>
  <c r="G10" i="4" s="1"/>
  <c r="L10" i="4" s="1"/>
  <c r="CY157" i="2"/>
  <c r="CY46" i="2"/>
  <c r="CY97" i="2"/>
  <c r="CY60" i="2"/>
  <c r="CY149" i="2"/>
  <c r="CY200" i="2"/>
  <c r="CY87" i="2"/>
  <c r="CY137" i="2"/>
  <c r="CY156" i="2"/>
  <c r="CY186" i="2"/>
  <c r="CY178" i="2"/>
  <c r="CY168" i="2"/>
  <c r="CY47" i="2"/>
  <c r="CY44" i="2"/>
  <c r="CY34" i="2"/>
  <c r="CY98" i="2"/>
  <c r="CY196" i="2"/>
  <c r="CY146" i="2"/>
  <c r="CY21" i="2"/>
  <c r="CY11" i="2"/>
  <c r="CY22" i="2"/>
  <c r="CY169" i="2"/>
  <c r="CY121" i="2"/>
  <c r="CY19" i="2"/>
  <c r="CY191" i="2"/>
  <c r="CY29" i="2"/>
  <c r="CY131" i="2"/>
  <c r="CY53" i="2"/>
  <c r="CY199" i="2"/>
  <c r="CY93" i="2"/>
  <c r="CY193" i="2"/>
  <c r="CY66" i="2"/>
  <c r="CY128" i="2"/>
  <c r="CY95" i="2"/>
  <c r="CY4" i="2"/>
  <c r="CY148" i="2"/>
  <c r="CY173" i="2"/>
  <c r="CY82" i="2"/>
  <c r="CY89" i="2"/>
  <c r="CY151" i="2"/>
  <c r="CY118" i="2"/>
  <c r="CY189" i="2"/>
  <c r="CY139" i="2"/>
  <c r="CY37" i="2"/>
  <c r="CY85" i="2"/>
  <c r="CY124" i="2"/>
  <c r="CY99" i="2"/>
  <c r="CY161" i="2"/>
  <c r="CY69" i="2"/>
  <c r="CY81" i="2"/>
  <c r="CY6" i="2"/>
  <c r="CY45" i="2"/>
  <c r="CY58" i="2"/>
  <c r="CY92" i="2"/>
  <c r="CY174" i="2"/>
  <c r="CY30" i="2"/>
  <c r="CY96" i="2"/>
  <c r="CY170" i="2"/>
  <c r="CY111" i="2"/>
  <c r="CY43" i="2"/>
  <c r="CY35" i="2"/>
  <c r="CY130" i="2"/>
  <c r="CY115" i="2"/>
  <c r="CY103" i="2"/>
  <c r="CY132" i="2"/>
  <c r="CY74" i="2"/>
  <c r="CY90" i="2"/>
  <c r="CY41" i="2"/>
  <c r="CY202" i="2"/>
  <c r="CY48" i="2"/>
  <c r="CY123" i="2"/>
  <c r="CY77" i="2"/>
  <c r="CY117" i="2"/>
  <c r="CY13" i="2"/>
  <c r="CY112" i="2"/>
  <c r="CY143" i="2"/>
  <c r="CY183" i="2"/>
  <c r="CY141" i="2"/>
  <c r="CY109" i="2"/>
  <c r="CY116" i="2"/>
  <c r="CY52" i="2"/>
  <c r="CY180" i="2"/>
  <c r="CY127" i="2"/>
  <c r="CY142" i="2"/>
  <c r="CY86" i="2"/>
  <c r="CY201" i="2"/>
  <c r="CY105" i="2"/>
  <c r="CY7" i="2"/>
  <c r="CY101" i="2"/>
  <c r="CY23" i="2"/>
  <c r="CY14" i="2"/>
  <c r="CY42" i="2"/>
  <c r="CY80" i="2"/>
  <c r="CY150" i="2"/>
  <c r="CY20" i="2"/>
  <c r="CY107" i="2"/>
  <c r="CY76" i="2"/>
  <c r="CY129" i="2"/>
  <c r="CY147" i="2"/>
  <c r="CY100" i="2"/>
  <c r="CY182" i="2"/>
  <c r="CY10" i="2"/>
  <c r="CY106" i="2"/>
  <c r="CY79" i="2"/>
  <c r="CY38" i="2"/>
  <c r="CY125" i="2"/>
  <c r="CY36" i="2"/>
  <c r="CY33" i="2"/>
  <c r="CY154" i="2"/>
  <c r="CY57" i="2"/>
  <c r="CY94" i="2"/>
  <c r="CY164" i="2"/>
  <c r="CY15" i="2"/>
  <c r="CY144" i="2"/>
  <c r="CY136" i="2"/>
  <c r="CY188" i="2"/>
  <c r="CY159" i="2"/>
  <c r="CY165" i="2"/>
  <c r="CY135" i="2"/>
  <c r="CY40" i="2"/>
  <c r="CY59" i="2"/>
  <c r="CY104" i="2"/>
  <c r="CY185" i="2"/>
  <c r="CY110" i="2"/>
  <c r="CY56" i="2"/>
  <c r="CY24" i="2"/>
  <c r="CY133" i="2"/>
  <c r="CY17" i="2"/>
  <c r="CY158" i="2"/>
  <c r="CY184" i="2"/>
  <c r="CY163" i="2"/>
  <c r="CY179" i="2"/>
  <c r="CY9" i="2"/>
  <c r="CY134" i="2"/>
  <c r="CY197" i="2"/>
  <c r="CY194" i="2"/>
  <c r="CY62" i="2"/>
  <c r="CY67" i="2"/>
  <c r="CY8" i="2"/>
  <c r="CY18" i="2"/>
  <c r="CY172" i="2"/>
  <c r="CY72" i="2"/>
  <c r="CY49" i="2"/>
  <c r="CY160" i="2"/>
  <c r="CY166" i="2"/>
  <c r="CY108" i="2"/>
  <c r="CY195" i="2"/>
  <c r="CY162" i="2"/>
  <c r="CY126" i="2"/>
  <c r="CY16" i="2"/>
  <c r="CY153" i="2"/>
  <c r="CY152" i="2"/>
  <c r="CY171" i="2"/>
  <c r="CY63" i="2"/>
  <c r="CY198" i="2"/>
  <c r="CY203" i="2"/>
  <c r="CY78" i="2"/>
  <c r="CY190" i="2"/>
  <c r="CY176" i="2"/>
  <c r="CY26" i="2"/>
  <c r="CY2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<sst xmlns="http://schemas.openxmlformats.org/spreadsheetml/2006/main" count="1182" uniqueCount="334">
  <si>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</si>
  <si>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</si>
  <si>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</si>
  <si>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</si>
  <si>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</si>
  <si>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</si>
  <si>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</si>
  <si>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</si>
  <si>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</si>
  <si>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</si>
  <si>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</si>
  <si>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</si>
  <si>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</si>
  <si>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</si>
  <si>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</si>
  <si>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</si>
  <si>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</si>
  <si>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</si>
  <si>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</si>
  <si>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</si>
  <si>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</si>
  <si>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</si>
  <si>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</si>
  <si>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</si>
  <si>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</si>
  <si>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</si>
  <si>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</si>
  <si>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</si>
  <si>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</si>
  <si>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</si>
  <si>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</si>
  <si>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</si>
  <si>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</si>
  <si>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</si>
  <si>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</si>
  <si>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</si>
  <si>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</si>
  <si>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</si>
  <si>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</si>
  <si>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</si>
  <si>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</si>
  <si>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</si>
  <si>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</si>
  <si>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</si>
  <si>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</si>
  <si>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</si>
  <si>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</si>
  <si>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</si>
  <si>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</si>
  <si>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</si>
  <si>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</si>
  <si>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</si>
  <si>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</si>
  <si>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</si>
  <si>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</si>
  <si>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</si>
  <si>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</si>
  <si>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</si>
  <si>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</si>
  <si>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</si>
  <si>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</si>
  <si>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</si>
  <si>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</si>
  <si>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</si>
  <si>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</si>
  <si>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</si>
  <si>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</si>
  <si>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</si>
  <si>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</si>
  <si>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</si>
  <si>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</si>
  <si>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</si>
  <si>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</si>
  <si>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</si>
  <si>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</si>
  <si>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</si>
  <si>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</si>
  <si>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</si>
  <si>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</si>
  <si>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</si>
  <si>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</si>
  <si>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</si>
  <si>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</si>
  <si>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</si>
  <si>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</si>
  <si>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</si>
  <si>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</si>
  <si>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</si>
  <si>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</si>
  <si>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</si>
  <si>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</si>
  <si>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</si>
  <si>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</si>
  <si>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</si>
  <si>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</si>
  <si>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</si>
  <si>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</si>
  <si>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</si>
  <si>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</si>
  <si>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</si>
  <si>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</si>
  <si>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</si>
  <si>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</si>
  <si>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</si>
  <si>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</si>
  <si>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</si>
  <si>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</si>
  <si>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</si>
  <si>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</si>
  <si>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</si>
  <si>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</si>
  <si>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</si>
  <si>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</si>
  <si>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</si>
  <si>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</si>
  <si>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</si>
  <si>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</si>
  <si>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</si>
  <si>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</si>
  <si>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</si>
  <si>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</si>
  <si>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</si>
  <si>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</si>
  <si>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</si>
  <si>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</si>
  <si>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</si>
  <si>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</si>
  <si>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</si>
  <si>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</si>
  <si>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</si>
  <si>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</si>
  <si>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</si>
  <si>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</si>
  <si>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</si>
  <si>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</si>
  <si>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</si>
  <si>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</si>
  <si>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</si>
  <si>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</si>
  <si>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</si>
  <si>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</si>
  <si>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</si>
  <si>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</si>
  <si>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</si>
  <si>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</si>
  <si>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</si>
  <si>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</si>
  <si>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</si>
  <si>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</si>
  <si>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</si>
  <si>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</si>
  <si>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</si>
  <si>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</si>
  <si>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</si>
  <si>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</si>
  <si>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</si>
  <si>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</si>
  <si>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</si>
  <si>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</si>
  <si>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</si>
  <si>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</si>
  <si>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</si>
  <si>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</si>
  <si>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</si>
  <si>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</si>
  <si>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</si>
  <si>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</si>
  <si>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</si>
  <si>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</si>
  <si>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</si>
  <si>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</si>
  <si>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</si>
  <si>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</si>
  <si>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</si>
  <si>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</si>
  <si>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</si>
  <si>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</si>
  <si>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</si>
  <si>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</si>
  <si>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</si>
  <si>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</si>
  <si>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</si>
  <si>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</si>
  <si>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</si>
  <si>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</si>
  <si>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</si>
  <si>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</si>
  <si>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</si>
  <si>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</si>
  <si>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</si>
  <si>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</si>
  <si>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</si>
  <si>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</si>
  <si>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</si>
  <si>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</si>
  <si>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</si>
  <si>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</si>
  <si>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</si>
  <si>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</si>
  <si>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</si>
  <si>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</si>
  <si>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</si>
  <si>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</si>
  <si>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</si>
  <si>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</si>
  <si>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</si>
  <si>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</si>
  <si>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</si>
  <si>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</si>
  <si>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</si>
  <si>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</si>
  <si>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</si>
  <si>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</si>
  <si>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</si>
  <si>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</si>
  <si>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</si>
  <si>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</si>
  <si>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</si>
  <si>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</si>
  <si>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</si>
  <si>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</si>
  <si>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</si>
  <si>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</si>
  <si>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</si>
  <si>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</si>
  <si>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</si>
  <si>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</si>
  <si>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</si>
  <si>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</si>
  <si>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</si>
  <si>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</si>
  <si>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</si>
  <si>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</si>
  <si>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</si>
  <si>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</si>
  <si>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</si>
  <si>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</si>
  <si>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</si>
  <si>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</si>
  <si>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</si>
  <si>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</si>
  <si>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</si>
  <si>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</si>
  <si>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</si>
  <si>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</si>
  <si>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</si>
  <si>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</si>
  <si>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</si>
  <si>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</si>
  <si>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</si>
  <si>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</si>
  <si>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</si>
  <si>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</si>
  <si>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</si>
  <si>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</si>
  <si>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</si>
  <si>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</si>
  <si>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</si>
  <si>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</si>
  <si>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</si>
  <si>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</si>
  <si>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</si>
  <si>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</si>
  <si>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</si>
  <si>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</si>
  <si>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</si>
  <si>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</si>
  <si>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</si>
  <si>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</si>
  <si>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</si>
  <si>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</si>
  <si>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</si>
  <si>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</si>
  <si>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</si>
  <si>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</si>
  <si>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</si>
  <si>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</si>
  <si>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</si>
  <si>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</si>
  <si>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</si>
  <si>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</si>
  <si>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</si>
  <si>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</si>
  <si>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</si>
  <si>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</si>
  <si>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</si>
  <si>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</si>
  <si>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</si>
  <si>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</si>
  <si>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</si>
  <si>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</si>
  <si>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</si>
  <si>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</si>
  <si>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</si>
  <si>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</si>
  <si>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</si>
  <si>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</si>
  <si>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</si>
  <si>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</si>
  <si>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</si>
  <si>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</si>
  <si>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</si>
  <si>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</si>
  <si>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</si>
  <si>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</si>
  <si>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</si>
  <si>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</si>
  <si>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</si>
  <si>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</si>
  <si>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</si>
  <si>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</si>
  <si>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</si>
  <si>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</si>
  <si>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</si>
  <si>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</si>
  <si>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</si>
  <si>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</si>
  <si>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</si>
  <si>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</si>
  <si>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</si>
  <si>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</si>
  <si>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</si>
  <si>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</si>
  <si>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</si>
  <si>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</si>
  <si>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</si>
  <si>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</si>
  <si>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</si>
  <si>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</si>
  <si>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</si>
  <si>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</si>
  <si>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</si>
  <si>
    <t>Diva</t>
  </si>
  <si>
    <t>Vesten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</si>
</sst>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1.7809015073113017</c:v>
                </c:pt>
                <c:pt idx="2">
                  <c:v>2.5010194043660863</c:v>
                </c:pt>
                <c:pt idx="3">
                  <c:v>3.5136009303413336</c:v>
                </c:pt>
                <c:pt idx="4">
                  <c:v>4.9379147554076406</c:v>
                </c:pt>
                <c:pt idx="5">
                  <c:v>6.9420545747108804</c:v>
                </c:pt>
                <c:pt idx="6">
                  <c:v>9.7629973294005534</c:v>
                </c:pt>
                <c:pt idx="7">
                  <c:v>13.734928434635682</c:v>
                </c:pt>
                <c:pt idx="8">
                  <c:v>19.329251326341872</c:v>
                </c:pt>
                <c:pt idx="9">
                  <c:v>27.211115019558104</c:v>
                </c:pt>
                <c:pt idx="10">
                  <c:v>38.31929821575293</c:v>
                </c:pt>
                <c:pt idx="11">
                  <c:v>53.979126820504625</c:v>
                </c:pt>
                <c:pt idx="12">
                  <c:v>76.062120764965584</c:v>
                </c:pt>
                <c:pt idx="13">
                  <c:v>107.21175791823607</c:v>
                </c:pt>
                <c:pt idx="14">
                  <c:v>151.16280530034265</c:v>
                </c:pt>
                <c:pt idx="15">
                  <c:v>213.19308989306558</c:v>
                </c:pt>
                <c:pt idx="16">
                  <c:v>300.762765660262</c:v>
                </c:pt>
                <c:pt idx="17">
                  <c:v>424.41906897390385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C-4260-B990-81E35A5401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FC-4260-B990-81E35A5401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C-4260-B990-81E35A5401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C-4260-B990-81E35A5401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FC-4260-B990-81E35A5401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FC-4260-B990-81E35A5401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FC-4260-B990-81E35A5401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FC-4260-B990-81E35A5401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FC-4260-B990-81E35A5401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FC-4260-B990-81E35A5401D6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2.0940253646486298</c:v>
                </c:pt>
                <c:pt idx="2">
                  <c:v>2.9412699075883282</c:v>
                </c:pt>
                <c:pt idx="3">
                  <c:v>4.132804712636255</c:v>
                </c:pt>
                <c:pt idx="4">
                  <c:v>5.809108470929222</c:v>
                </c:pt>
                <c:pt idx="5">
                  <c:v>8.1681960042353463</c:v>
                </c:pt>
                <c:pt idx="6">
                  <c:v>11.489265883620611</c:v>
                </c:pt>
                <c:pt idx="7">
                  <c:v>16.166098461529316</c:v>
                </c:pt>
                <c:pt idx="8">
                  <c:v>22.754236335026647</c:v>
                </c:pt>
                <c:pt idx="9">
                  <c:v>32.037650984137592</c:v>
                </c:pt>
                <c:pt idx="10">
                  <c:v>45.122965818471705</c:v>
                </c:pt>
                <c:pt idx="11">
                  <c:v>63.572656471858522</c:v>
                </c:pt>
                <c:pt idx="12">
                  <c:v>89.593394000956138</c:v>
                </c:pt>
                <c:pt idx="13">
                  <c:v>126.30241696531205</c:v>
                </c:pt>
                <c:pt idx="14">
                  <c:v>178.10433828109691</c:v>
                </c:pt>
                <c:pt idx="15">
                  <c:v>251.22428069656158</c:v>
                </c:pt>
                <c:pt idx="16">
                  <c:v>354.46234765740496</c:v>
                </c:pt>
                <c:pt idx="17">
                  <c:v>500.26152412217448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H29" sqref="H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3.6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122</v>
      </c>
      <c r="C9" s="35">
        <v>0.5</v>
      </c>
      <c r="D9" s="36">
        <f t="shared" ref="D9:D18" si="0">C9*$C$5</f>
        <v>1.8</v>
      </c>
      <c r="E9" s="37">
        <v>17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H9" s="25" t="s">
        <v>332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0.5</v>
      </c>
      <c r="D10" s="36">
        <f t="shared" si="0"/>
        <v>1.8</v>
      </c>
      <c r="E10" s="37">
        <v>17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333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Blanc du Poitou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402</v>
      </c>
      <c r="C36" s="63">
        <v>1</v>
      </c>
      <c r="D36" s="63">
        <v>402</v>
      </c>
      <c r="E36" s="54">
        <v>0.77</v>
      </c>
      <c r="F36" s="54">
        <v>0.21</v>
      </c>
      <c r="G36" s="54"/>
      <c r="H36" s="54"/>
      <c r="I36" s="52">
        <f>IFERROR(B36/A36,"")</f>
        <v>23.647058823529413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17</v>
      </c>
      <c r="B62" s="63">
        <v>402</v>
      </c>
      <c r="C62" s="63">
        <v>1</v>
      </c>
      <c r="D62" s="63">
        <v>402</v>
      </c>
      <c r="E62" s="54">
        <v>0.77</v>
      </c>
      <c r="F62" s="54">
        <v>0.21</v>
      </c>
      <c r="G62" s="54"/>
      <c r="H62" s="54"/>
      <c r="I62" s="56">
        <f>IFERROR(B62/A62,"")</f>
        <v>23.647058823529413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Peuplier Blanc du Poitou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Peuplier Taro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/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91.212434268283687</v>
      </c>
      <c r="T3" s="62">
        <f>IF('Données projet'!E9&gt;30,$R$33-$H$33,LOOKUP('Données projet'!$E$9,$A$3:$A$203,R3:R203)-LOOKUP('Données projet'!$E$9,$A$3:$A$203,$H$3:$H$203))</f>
        <v>445.19684675168156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105.62425445212153</v>
      </c>
      <c r="AO3" s="62">
        <f>IF('Données projet'!E10&gt;30,$AM$33-$H$33,LOOKUP('Données projet'!$E$10,$A$3:$A$203,AM3:AM203)-LOOKUP('Données projet'!$E$10,$A$3:$A$203,$H$3:$H$203))</f>
        <v>521.03930189995231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23.647058823529413</v>
      </c>
      <c r="N4" s="14">
        <f>IF('Données projet'!$A$36&gt;35,N3+M4-V3,IF(A4&lt;'Données projet'!$A$36,$K$205^A4,IF(A4='Données projet'!$A$36,'Données projet'!$B$36,N3+M4-V3)))</f>
        <v>1.422950418838504</v>
      </c>
      <c r="O4" s="14">
        <f>N4*VLOOKUP('Données projet'!$B$9,Paramètres!$A$1:$I$89,3,0)*VLOOKUP('Données projet'!$B$9,Paramètres!$A$1:$I$89,5,0)</f>
        <v>0.69035862520368863</v>
      </c>
      <c r="P4" s="14">
        <f>EXP(-1.0587+0.8836*LN(O4)+0.284)</f>
        <v>0.33216855602768081</v>
      </c>
      <c r="Q4" s="22">
        <f t="shared" ref="Q4:Q34" si="2">(O4+P4)*0.475*44/12</f>
        <v>1.7809015073113017</v>
      </c>
      <c r="R4" s="62">
        <f t="shared" si="0"/>
        <v>259.66979039620014</v>
      </c>
      <c r="S4" s="62">
        <f ca="1">AVERAGE(OFFSET($R$3,0,0,'Données projet'!$E$9+1,1))-AVERAGE(OFFSET($H$3,0,0,'Données projet'!$E$9+1,1))</f>
        <v>91.212434268283687</v>
      </c>
      <c r="T4" s="62">
        <f>$T$3</f>
        <v>445.19684675168156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23.647058823529413</v>
      </c>
      <c r="AI4" s="14">
        <f>IF('Données projet'!$A$62&gt;35,AI3+AH4-AQ3,IF(A4&lt;'Données projet'!$A$62,$AF$205^A4,IF(A4='Données projet'!$A$62,'Données projet'!$B$62,AI3+AH4-AQ3)))</f>
        <v>1.422950418838504</v>
      </c>
      <c r="AJ4" s="14">
        <f>AI4*VLOOKUP('Données projet'!$B$10,Paramètres!$A$1:$I$89,3,0)*VLOOKUP('Données projet'!$B$10,Paramètres!$A$1:$I$89,5,0)</f>
        <v>0.81688737644680853</v>
      </c>
      <c r="AK4" s="14">
        <f>EXP(-1.0587+0.8836*LN(AJ4)+0.284)</f>
        <v>0.38542383770551492</v>
      </c>
      <c r="AL4" s="22">
        <f t="shared" ref="AL4:AL67" si="4">(AJ4+AK4)*0.475*44/12</f>
        <v>2.0940253646486298</v>
      </c>
      <c r="AM4" s="62">
        <f t="shared" ref="AM4:AM67" si="5">AL4+(AD4+AE4)*44/12</f>
        <v>259.9829142535375</v>
      </c>
      <c r="AN4" s="62">
        <f ca="1">AVERAGE(OFFSET($AM$3,0,0,'Données projet'!$E$10+1,1))-AVERAGE(OFFSET($H$3,0,0,'Données projet'!$E$10+1,1))</f>
        <v>105.62425445212153</v>
      </c>
      <c r="AO4" s="62">
        <f>$AO$3</f>
        <v>521.03930189995231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23.647058823529413</v>
      </c>
      <c r="N5" s="14">
        <f>IF('Données projet'!$A$36&gt;35,N4+M5-V4,IF(A5&lt;'Données projet'!$A$36,$K$205^A5,IF(A5='Données projet'!$A$36,'Données projet'!$B$36,N4+M5-V4)))</f>
        <v>2.024787894472674</v>
      </c>
      <c r="O5" s="14">
        <f>N5*VLOOKUP('Données projet'!$B$9,Paramètres!$A$1:$I$89,3,0)*VLOOKUP('Données projet'!$B$9,Paramètres!$A$1:$I$89,5,0)</f>
        <v>0.98234609488236257</v>
      </c>
      <c r="P5" s="14">
        <f t="shared" ref="P5:P68" si="33">EXP(-1.0587+0.8836*LN(O5)+0.284)</f>
        <v>0.45364590762448148</v>
      </c>
      <c r="Q5" s="22">
        <f t="shared" si="2"/>
        <v>2.5010194043660863</v>
      </c>
      <c r="R5" s="62">
        <f t="shared" si="0"/>
        <v>261.61213051547725</v>
      </c>
      <c r="S5" s="62">
        <f ca="1">AVERAGE(OFFSET($R$3,0,0,'Données projet'!$E$9+1,1))-AVERAGE(OFFSET($H$3,0,0,'Données projet'!$E$9+1,1))</f>
        <v>91.212434268283687</v>
      </c>
      <c r="T5" s="62">
        <f t="shared" ref="T5:T68" si="34">$T$3</f>
        <v>445.19684675168156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23.647058823529413</v>
      </c>
      <c r="AI5" s="14">
        <f>IF('Données projet'!$A$62&gt;35,AI4+AH5-AQ4,IF(A5&lt;'Données projet'!$A$62,$AF$205^A5,IF(A5='Données projet'!$A$62,'Données projet'!$B$62,AI4+AH5-AQ4)))</f>
        <v>2.024787894472674</v>
      </c>
      <c r="AJ5" s="14">
        <f>AI5*VLOOKUP('Données projet'!$B$10,Paramètres!$A$1:$I$89,3,0)*VLOOKUP('Données projet'!$B$10,Paramètres!$A$1:$I$89,5,0)</f>
        <v>1.1623902344588726</v>
      </c>
      <c r="AK5" s="14">
        <f t="shared" ref="AK5:AK68" si="35">EXP(-1.0587+0.8836*LN(AJ5)+0.284)</f>
        <v>0.52637717659662697</v>
      </c>
      <c r="AL5" s="22">
        <f t="shared" si="4"/>
        <v>2.9412699075883282</v>
      </c>
      <c r="AM5" s="62">
        <f t="shared" si="5"/>
        <v>262.05238101869946</v>
      </c>
      <c r="AN5" s="62">
        <f ca="1">AVERAGE(OFFSET($AM$3,0,0,'Données projet'!$E$10+1,1))-AVERAGE(OFFSET($H$3,0,0,'Données projet'!$E$10+1,1))</f>
        <v>105.62425445212153</v>
      </c>
      <c r="AO5" s="62">
        <f t="shared" ref="AO5:AO68" si="36">$AO$3</f>
        <v>521.03930189995231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23.647058823529413</v>
      </c>
      <c r="N6" s="14">
        <f>IF('Données projet'!$A$36&gt;35,N5+M6-V5,IF(A6&lt;'Données projet'!$A$36,$K$205^A6,IF(A6='Données projet'!$A$36,'Données projet'!$B$36,N5+M6-V5)))</f>
        <v>2.8811727824990241</v>
      </c>
      <c r="O6" s="14">
        <f>N6*VLOOKUP('Données projet'!$B$9,Paramètres!$A$1:$I$89,3,0)*VLOOKUP('Données projet'!$B$9,Paramètres!$A$1:$I$89,5,0)</f>
        <v>1.3978297871572267</v>
      </c>
      <c r="P6" s="14">
        <f t="shared" si="33"/>
        <v>0.61954873744066852</v>
      </c>
      <c r="Q6" s="22">
        <f t="shared" si="2"/>
        <v>3.5136009303413336</v>
      </c>
      <c r="R6" s="62">
        <f t="shared" si="0"/>
        <v>263.84693426367465</v>
      </c>
      <c r="S6" s="62">
        <f ca="1">AVERAGE(OFFSET($R$3,0,0,'Données projet'!$E$9+1,1))-AVERAGE(OFFSET($H$3,0,0,'Données projet'!$E$9+1,1))</f>
        <v>91.212434268283687</v>
      </c>
      <c r="T6" s="62">
        <f t="shared" si="34"/>
        <v>445.19684675168156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23.647058823529413</v>
      </c>
      <c r="AI6" s="14">
        <f>IF('Données projet'!$A$62&gt;35,AI5+AH6-AQ5,IF(A6&lt;'Données projet'!$A$62,$AF$205^A6,IF(A6='Données projet'!$A$62,'Données projet'!$B$62,AI5+AH6-AQ5)))</f>
        <v>2.8811727824990241</v>
      </c>
      <c r="AJ6" s="14">
        <f>AI6*VLOOKUP('Données projet'!$B$10,Paramètres!$A$1:$I$89,3,0)*VLOOKUP('Données projet'!$B$10,Paramètres!$A$1:$I$89,5,0)</f>
        <v>1.6540236709770397</v>
      </c>
      <c r="AK6" s="14">
        <f t="shared" si="35"/>
        <v>0.7188785563739204</v>
      </c>
      <c r="AL6" s="22">
        <f t="shared" si="4"/>
        <v>4.132804712636255</v>
      </c>
      <c r="AM6" s="62">
        <f t="shared" si="5"/>
        <v>264.46613804596956</v>
      </c>
      <c r="AN6" s="62">
        <f ca="1">AVERAGE(OFFSET($AM$3,0,0,'Données projet'!$E$10+1,1))-AVERAGE(OFFSET($H$3,0,0,'Données projet'!$E$10+1,1))</f>
        <v>105.62425445212153</v>
      </c>
      <c r="AO6" s="62">
        <f t="shared" si="36"/>
        <v>521.03930189995231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23.647058823529413</v>
      </c>
      <c r="N7" s="14">
        <f>IF('Données projet'!$A$36&gt;35,N6+M7-V6,IF(A7&lt;'Données projet'!$A$36,$K$205^A7,IF(A7='Données projet'!$A$36,'Données projet'!$B$36,N6+M7-V6)))</f>
        <v>4.099766017603085</v>
      </c>
      <c r="O7" s="14">
        <f>N7*VLOOKUP('Données projet'!$B$9,Paramètres!$A$1:$I$89,3,0)*VLOOKUP('Données projet'!$B$9,Paramètres!$A$1:$I$89,5,0)</f>
        <v>1.9890424811003127</v>
      </c>
      <c r="P7" s="14">
        <f t="shared" si="33"/>
        <v>0.84612388564091623</v>
      </c>
      <c r="Q7" s="22">
        <f t="shared" si="2"/>
        <v>4.9379147554076406</v>
      </c>
      <c r="R7" s="62">
        <f t="shared" si="0"/>
        <v>266.49347031096318</v>
      </c>
      <c r="S7" s="62">
        <f ca="1">AVERAGE(OFFSET($R$3,0,0,'Données projet'!$E$9+1,1))-AVERAGE(OFFSET($H$3,0,0,'Données projet'!$E$9+1,1))</f>
        <v>91.212434268283687</v>
      </c>
      <c r="T7" s="62">
        <f t="shared" si="34"/>
        <v>445.19684675168156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23.647058823529413</v>
      </c>
      <c r="AI7" s="14">
        <f>IF('Données projet'!$A$62&gt;35,AI6+AH7-AQ6,IF(A7&lt;'Données projet'!$A$62,$AF$205^A7,IF(A7='Données projet'!$A$62,'Données projet'!$B$62,AI6+AH7-AQ6)))</f>
        <v>4.099766017603085</v>
      </c>
      <c r="AJ7" s="14">
        <f>AI7*VLOOKUP('Données projet'!$B$10,Paramètres!$A$1:$I$89,3,0)*VLOOKUP('Données projet'!$B$10,Paramètres!$A$1:$I$89,5,0)</f>
        <v>2.3535936753855791</v>
      </c>
      <c r="AK7" s="14">
        <f t="shared" si="35"/>
        <v>0.98177960935847197</v>
      </c>
      <c r="AL7" s="22">
        <f t="shared" si="4"/>
        <v>5.809108470929222</v>
      </c>
      <c r="AM7" s="62">
        <f t="shared" si="5"/>
        <v>267.36466402648477</v>
      </c>
      <c r="AN7" s="62">
        <f ca="1">AVERAGE(OFFSET($AM$3,0,0,'Données projet'!$E$10+1,1))-AVERAGE(OFFSET($H$3,0,0,'Données projet'!$E$10+1,1))</f>
        <v>105.62425445212153</v>
      </c>
      <c r="AO7" s="62">
        <f t="shared" si="36"/>
        <v>521.03930189995231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23.647058823529413</v>
      </c>
      <c r="N8" s="14">
        <f>IF('Données projet'!$A$36&gt;35,N7+M8-V7,IF(A8&lt;'Données projet'!$A$36,$K$205^A8,IF(A8='Données projet'!$A$36,'Données projet'!$B$36,N7+M8-V7)))</f>
        <v>5.8337637718881759</v>
      </c>
      <c r="O8" s="14">
        <f>N8*VLOOKUP('Données projet'!$B$9,Paramètres!$A$1:$I$89,3,0)*VLOOKUP('Données projet'!$B$9,Paramètres!$A$1:$I$89,5,0)</f>
        <v>2.8303088315692673</v>
      </c>
      <c r="P8" s="14">
        <f t="shared" si="33"/>
        <v>1.155559823767123</v>
      </c>
      <c r="Q8" s="22">
        <f t="shared" si="2"/>
        <v>6.9420545747108804</v>
      </c>
      <c r="R8" s="62">
        <f t="shared" si="0"/>
        <v>269.71983235248865</v>
      </c>
      <c r="S8" s="62">
        <f ca="1">AVERAGE(OFFSET($R$3,0,0,'Données projet'!$E$9+1,1))-AVERAGE(OFFSET($H$3,0,0,'Données projet'!$E$9+1,1))</f>
        <v>91.212434268283687</v>
      </c>
      <c r="T8" s="62">
        <f t="shared" si="34"/>
        <v>445.19684675168156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23.647058823529413</v>
      </c>
      <c r="AI8" s="14">
        <f>IF('Données projet'!$A$62&gt;35,AI7+AH8-AQ7,IF(A8&lt;'Données projet'!$A$62,$AF$205^A8,IF(A8='Données projet'!$A$62,'Données projet'!$B$62,AI7+AH8-AQ7)))</f>
        <v>5.8337637718881759</v>
      </c>
      <c r="AJ8" s="14">
        <f>AI8*VLOOKUP('Données projet'!$B$10,Paramètres!$A$1:$I$89,3,0)*VLOOKUP('Données projet'!$B$10,Paramètres!$A$1:$I$89,5,0)</f>
        <v>3.349047106165564</v>
      </c>
      <c r="AK8" s="14">
        <f t="shared" si="35"/>
        <v>1.3408261977016205</v>
      </c>
      <c r="AL8" s="22">
        <f t="shared" si="4"/>
        <v>8.1681960042353463</v>
      </c>
      <c r="AM8" s="62">
        <f t="shared" si="5"/>
        <v>270.94597378201314</v>
      </c>
      <c r="AN8" s="62">
        <f ca="1">AVERAGE(OFFSET($AM$3,0,0,'Données projet'!$E$10+1,1))-AVERAGE(OFFSET($H$3,0,0,'Données projet'!$E$10+1,1))</f>
        <v>105.62425445212153</v>
      </c>
      <c r="AO8" s="62">
        <f t="shared" si="36"/>
        <v>521.03930189995231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23.647058823529413</v>
      </c>
      <c r="N9" s="14">
        <f>IF('Données projet'!$A$36&gt;35,N8+M9-V8,IF(A9&lt;'Données projet'!$A$36,$K$205^A9,IF(A9='Données projet'!$A$36,'Données projet'!$B$36,N8+M9-V8)))</f>
        <v>8.3011566026131707</v>
      </c>
      <c r="O9" s="14">
        <f>N9*VLOOKUP('Données projet'!$B$9,Paramètres!$A$1:$I$89,3,0)*VLOOKUP('Données projet'!$B$9,Paramètres!$A$1:$I$89,5,0)</f>
        <v>4.027389137323806</v>
      </c>
      <c r="P9" s="14">
        <f t="shared" si="33"/>
        <v>1.5781595685521106</v>
      </c>
      <c r="Q9" s="22">
        <f t="shared" si="2"/>
        <v>9.7629973294005534</v>
      </c>
      <c r="R9" s="62">
        <f t="shared" si="0"/>
        <v>273.76299732940055</v>
      </c>
      <c r="S9" s="62">
        <f ca="1">AVERAGE(OFFSET($R$3,0,0,'Données projet'!$E$9+1,1))-AVERAGE(OFFSET($H$3,0,0,'Données projet'!$E$9+1,1))</f>
        <v>91.212434268283687</v>
      </c>
      <c r="T9" s="62">
        <f t="shared" si="34"/>
        <v>445.19684675168156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23.647058823529413</v>
      </c>
      <c r="AI9" s="14">
        <f>IF('Données projet'!$A$62&gt;35,AI8+AH9-AQ8,IF(A9&lt;'Données projet'!$A$62,$AF$205^A9,IF(A9='Données projet'!$A$62,'Données projet'!$B$62,AI8+AH9-AQ8)))</f>
        <v>8.3011566026131707</v>
      </c>
      <c r="AJ9" s="14">
        <f>AI9*VLOOKUP('Données projet'!$B$10,Paramètres!$A$1:$I$89,3,0)*VLOOKUP('Données projet'!$B$10,Paramètres!$A$1:$I$89,5,0)</f>
        <v>4.7655279824281696</v>
      </c>
      <c r="AK9" s="14">
        <f t="shared" si="35"/>
        <v>1.831179701947302</v>
      </c>
      <c r="AL9" s="22">
        <f t="shared" si="4"/>
        <v>11.489265883620611</v>
      </c>
      <c r="AM9" s="62">
        <f t="shared" si="5"/>
        <v>275.48926588362059</v>
      </c>
      <c r="AN9" s="62">
        <f ca="1">AVERAGE(OFFSET($AM$3,0,0,'Données projet'!$E$10+1,1))-AVERAGE(OFFSET($H$3,0,0,'Données projet'!$E$10+1,1))</f>
        <v>105.62425445212153</v>
      </c>
      <c r="AO9" s="62">
        <f t="shared" si="36"/>
        <v>521.03930189995231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23.647058823529413</v>
      </c>
      <c r="N10" s="14">
        <f>IF('Données projet'!$A$36&gt;35,N9+M10-V9,IF(A10&lt;'Données projet'!$A$36,$K$205^A10,IF(A10='Données projet'!$A$36,'Données projet'!$B$36,N9+M10-V9)))</f>
        <v>11.812134264532423</v>
      </c>
      <c r="O10" s="14">
        <f>N10*VLOOKUP('Données projet'!$B$9,Paramètres!$A$1:$I$89,3,0)*VLOOKUP('Données projet'!$B$9,Paramètres!$A$1:$I$89,5,0)</f>
        <v>5.7307750597805507</v>
      </c>
      <c r="P10" s="14">
        <f t="shared" si="33"/>
        <v>2.155308251971995</v>
      </c>
      <c r="Q10" s="22">
        <f t="shared" si="2"/>
        <v>13.734928434635682</v>
      </c>
      <c r="R10" s="62">
        <f t="shared" si="0"/>
        <v>278.95715065685789</v>
      </c>
      <c r="S10" s="62">
        <f ca="1">AVERAGE(OFFSET($R$3,0,0,'Données projet'!$E$9+1,1))-AVERAGE(OFFSET($H$3,0,0,'Données projet'!$E$9+1,1))</f>
        <v>91.212434268283687</v>
      </c>
      <c r="T10" s="62">
        <f t="shared" si="34"/>
        <v>445.19684675168156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23.647058823529413</v>
      </c>
      <c r="AI10" s="14">
        <f>IF('Données projet'!$A$62&gt;35,AI9+AH10-AQ9,IF(A10&lt;'Données projet'!$A$62,$AF$205^A10,IF(A10='Données projet'!$A$62,'Données projet'!$B$62,AI9+AH10-AQ9)))</f>
        <v>11.812134264532423</v>
      </c>
      <c r="AJ10" s="14">
        <f>AI10*VLOOKUP('Données projet'!$B$10,Paramètres!$A$1:$I$89,3,0)*VLOOKUP('Données projet'!$B$10,Paramètres!$A$1:$I$89,5,0)</f>
        <v>6.7811100385827734</v>
      </c>
      <c r="AK10" s="14">
        <f t="shared" si="35"/>
        <v>2.5008603699508067</v>
      </c>
      <c r="AL10" s="22">
        <f t="shared" si="4"/>
        <v>16.166098461529316</v>
      </c>
      <c r="AM10" s="62">
        <f t="shared" si="5"/>
        <v>281.38832068375154</v>
      </c>
      <c r="AN10" s="62">
        <f ca="1">AVERAGE(OFFSET($AM$3,0,0,'Données projet'!$E$10+1,1))-AVERAGE(OFFSET($H$3,0,0,'Données projet'!$E$10+1,1))</f>
        <v>105.62425445212153</v>
      </c>
      <c r="AO10" s="62">
        <f t="shared" si="36"/>
        <v>521.03930189995231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23.647058823529413</v>
      </c>
      <c r="N11" s="14">
        <f>IF('Données projet'!$A$36&gt;35,N10+M11-V10,IF(A11&lt;'Données projet'!$A$36,$K$205^A11,IF(A11='Données projet'!$A$36,'Données projet'!$B$36,N10+M11-V10)))</f>
        <v>16.808081399093059</v>
      </c>
      <c r="O11" s="14">
        <f>N11*VLOOKUP('Données projet'!$B$9,Paramètres!$A$1:$I$89,3,0)*VLOOKUP('Données projet'!$B$9,Paramètres!$A$1:$I$89,5,0)</f>
        <v>8.1546087715839892</v>
      </c>
      <c r="P11" s="14">
        <f t="shared" si="33"/>
        <v>2.9435259612438793</v>
      </c>
      <c r="Q11" s="22">
        <f t="shared" si="2"/>
        <v>19.329251326341872</v>
      </c>
      <c r="R11" s="62">
        <f t="shared" si="0"/>
        <v>285.77369577078633</v>
      </c>
      <c r="S11" s="62">
        <f ca="1">AVERAGE(OFFSET($R$3,0,0,'Données projet'!$E$9+1,1))-AVERAGE(OFFSET($H$3,0,0,'Données projet'!$E$9+1,1))</f>
        <v>91.212434268283687</v>
      </c>
      <c r="T11" s="62">
        <f t="shared" si="34"/>
        <v>445.19684675168156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23.647058823529413</v>
      </c>
      <c r="AI11" s="14">
        <f>IF('Données projet'!$A$62&gt;35,AI10+AH11-AQ10,IF(A11&lt;'Données projet'!$A$62,$AF$205^A11,IF(A11='Données projet'!$A$62,'Données projet'!$B$62,AI10+AH11-AQ10)))</f>
        <v>16.808081399093059</v>
      </c>
      <c r="AJ11" s="14">
        <f>AI11*VLOOKUP('Données projet'!$B$10,Paramètres!$A$1:$I$89,3,0)*VLOOKUP('Données projet'!$B$10,Paramètres!$A$1:$I$89,5,0)</f>
        <v>9.6491833695913432</v>
      </c>
      <c r="AK11" s="14">
        <f t="shared" si="35"/>
        <v>3.4154499328163022</v>
      </c>
      <c r="AL11" s="22">
        <f t="shared" si="4"/>
        <v>22.754236335026647</v>
      </c>
      <c r="AM11" s="62">
        <f t="shared" si="5"/>
        <v>289.19868077947109</v>
      </c>
      <c r="AN11" s="62">
        <f ca="1">AVERAGE(OFFSET($AM$3,0,0,'Données projet'!$E$10+1,1))-AVERAGE(OFFSET($H$3,0,0,'Données projet'!$E$10+1,1))</f>
        <v>105.62425445212153</v>
      </c>
      <c r="AO11" s="62">
        <f t="shared" si="36"/>
        <v>521.03930189995231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23.647058823529413</v>
      </c>
      <c r="N12" s="14">
        <f>IF('Données projet'!$A$36&gt;35,N11+M12-V11,IF(A12&lt;'Données projet'!$A$36,$K$205^A12,IF(A12='Données projet'!$A$36,'Données projet'!$B$36,N11+M12-V11)))</f>
        <v>23.917066466711137</v>
      </c>
      <c r="O12" s="14">
        <f>N12*VLOOKUP('Données projet'!$B$9,Paramètres!$A$1:$I$89,3,0)*VLOOKUP('Données projet'!$B$9,Paramètres!$A$1:$I$89,5,0)</f>
        <v>11.603603966989576</v>
      </c>
      <c r="P12" s="14">
        <f t="shared" si="33"/>
        <v>4.0200027428045502</v>
      </c>
      <c r="Q12" s="22">
        <f t="shared" si="2"/>
        <v>27.211115019558104</v>
      </c>
      <c r="R12" s="62">
        <f t="shared" si="0"/>
        <v>294.87778168622481</v>
      </c>
      <c r="S12" s="62">
        <f ca="1">AVERAGE(OFFSET($R$3,0,0,'Données projet'!$E$9+1,1))-AVERAGE(OFFSET($H$3,0,0,'Données projet'!$E$9+1,1))</f>
        <v>91.212434268283687</v>
      </c>
      <c r="T12" s="62">
        <f t="shared" si="34"/>
        <v>445.19684675168156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23.647058823529413</v>
      </c>
      <c r="AI12" s="14">
        <f>IF('Données projet'!$A$62&gt;35,AI11+AH12-AQ11,IF(A12&lt;'Données projet'!$A$62,$AF$205^A12,IF(A12='Données projet'!$A$62,'Données projet'!$B$62,AI11+AH12-AQ11)))</f>
        <v>23.917066466711137</v>
      </c>
      <c r="AJ12" s="14">
        <f>AI12*VLOOKUP('Données projet'!$B$10,Paramètres!$A$1:$I$89,3,0)*VLOOKUP('Données projet'!$B$10,Paramètres!$A$1:$I$89,5,0)</f>
        <v>13.730309517209529</v>
      </c>
      <c r="AK12" s="14">
        <f t="shared" si="35"/>
        <v>4.6645140143527257</v>
      </c>
      <c r="AL12" s="22">
        <f t="shared" si="4"/>
        <v>32.037650984137592</v>
      </c>
      <c r="AM12" s="62">
        <f t="shared" si="5"/>
        <v>299.70431765080428</v>
      </c>
      <c r="AN12" s="62">
        <f ca="1">AVERAGE(OFFSET($AM$3,0,0,'Données projet'!$E$10+1,1))-AVERAGE(OFFSET($H$3,0,0,'Données projet'!$E$10+1,1))</f>
        <v>105.62425445212153</v>
      </c>
      <c r="AO12" s="62">
        <f t="shared" si="36"/>
        <v>521.03930189995231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23.647058823529413</v>
      </c>
      <c r="N13" s="14">
        <f>IF('Données projet'!$A$36&gt;35,N12+M13-V12,IF(A13&lt;'Données projet'!$A$36,$K$205^A13,IF(A13='Données projet'!$A$36,'Données projet'!$B$36,N12+M13-V12)))</f>
        <v>34.032799746194954</v>
      </c>
      <c r="O13" s="14">
        <f>N13*VLOOKUP('Données projet'!$B$9,Paramètres!$A$1:$I$89,3,0)*VLOOKUP('Données projet'!$B$9,Paramètres!$A$1:$I$89,5,0)</f>
        <v>16.511353124863945</v>
      </c>
      <c r="P13" s="14">
        <f t="shared" si="33"/>
        <v>5.4901578124104677</v>
      </c>
      <c r="Q13" s="22">
        <f t="shared" si="2"/>
        <v>38.31929821575293</v>
      </c>
      <c r="R13" s="62">
        <f t="shared" si="0"/>
        <v>307.20818710464181</v>
      </c>
      <c r="S13" s="62">
        <f ca="1">AVERAGE(OFFSET($R$3,0,0,'Données projet'!$E$9+1,1))-AVERAGE(OFFSET($H$3,0,0,'Données projet'!$E$9+1,1))</f>
        <v>91.212434268283687</v>
      </c>
      <c r="T13" s="62">
        <f t="shared" si="34"/>
        <v>445.19684675168156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23.647058823529413</v>
      </c>
      <c r="AI13" s="14">
        <f>IF('Données projet'!$A$62&gt;35,AI12+AH13-AQ12,IF(A13&lt;'Données projet'!$A$62,$AF$205^A13,IF(A13='Données projet'!$A$62,'Données projet'!$B$62,AI12+AH13-AQ12)))</f>
        <v>34.032799746194954</v>
      </c>
      <c r="AJ13" s="14">
        <f>AI13*VLOOKUP('Données projet'!$B$10,Paramètres!$A$1:$I$89,3,0)*VLOOKUP('Données projet'!$B$10,Paramètres!$A$1:$I$89,5,0)</f>
        <v>19.537549678295601</v>
      </c>
      <c r="AK13" s="14">
        <f t="shared" si="35"/>
        <v>6.3703732796785859</v>
      </c>
      <c r="AL13" s="22">
        <f t="shared" si="4"/>
        <v>45.122965818471705</v>
      </c>
      <c r="AM13" s="62">
        <f t="shared" si="5"/>
        <v>314.01185470736056</v>
      </c>
      <c r="AN13" s="62">
        <f ca="1">AVERAGE(OFFSET($AM$3,0,0,'Données projet'!$E$10+1,1))-AVERAGE(OFFSET($H$3,0,0,'Données projet'!$E$10+1,1))</f>
        <v>105.62425445212153</v>
      </c>
      <c r="AO13" s="62">
        <f t="shared" si="36"/>
        <v>521.03930189995231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23.647058823529413</v>
      </c>
      <c r="N14" s="14">
        <f>IF('Données projet'!$A$36&gt;35,N13+M14-V13,IF(A14&lt;'Données projet'!$A$36,$K$205^A14,IF(A14='Données projet'!$A$36,'Données projet'!$B$36,N13+M14-V13)))</f>
        <v>48.426986653095035</v>
      </c>
      <c r="O14" s="14">
        <f>N14*VLOOKUP('Données projet'!$B$9,Paramètres!$A$1:$I$89,3,0)*VLOOKUP('Données projet'!$B$9,Paramètres!$A$1:$I$89,5,0)</f>
        <v>23.494836844615588</v>
      </c>
      <c r="P14" s="14">
        <f t="shared" si="33"/>
        <v>7.4979632437124275</v>
      </c>
      <c r="Q14" s="22">
        <f t="shared" si="2"/>
        <v>53.979126820504625</v>
      </c>
      <c r="R14" s="62">
        <f t="shared" si="0"/>
        <v>324.09023793161577</v>
      </c>
      <c r="S14" s="62">
        <f ca="1">AVERAGE(OFFSET($R$3,0,0,'Données projet'!$E$9+1,1))-AVERAGE(OFFSET($H$3,0,0,'Données projet'!$E$9+1,1))</f>
        <v>91.212434268283687</v>
      </c>
      <c r="T14" s="62">
        <f t="shared" si="34"/>
        <v>445.19684675168156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23.647058823529413</v>
      </c>
      <c r="AI14" s="14">
        <f>IF('Données projet'!$A$62&gt;35,AI13+AH14-AQ13,IF(A14&lt;'Données projet'!$A$62,$AF$205^A14,IF(A14='Données projet'!$A$62,'Données projet'!$B$62,AI13+AH14-AQ13)))</f>
        <v>48.426986653095035</v>
      </c>
      <c r="AJ14" s="14">
        <f>AI14*VLOOKUP('Données projet'!$B$10,Paramètres!$A$1:$I$89,3,0)*VLOOKUP('Données projet'!$B$10,Paramètres!$A$1:$I$89,5,0)</f>
        <v>27.800964497808799</v>
      </c>
      <c r="AK14" s="14">
        <f t="shared" si="35"/>
        <v>8.7000822802917863</v>
      </c>
      <c r="AL14" s="22">
        <f t="shared" si="4"/>
        <v>63.572656471858522</v>
      </c>
      <c r="AM14" s="62">
        <f t="shared" si="5"/>
        <v>333.68376758296966</v>
      </c>
      <c r="AN14" s="62">
        <f ca="1">AVERAGE(OFFSET($AM$3,0,0,'Données projet'!$E$10+1,1))-AVERAGE(OFFSET($H$3,0,0,'Données projet'!$E$10+1,1))</f>
        <v>105.62425445212153</v>
      </c>
      <c r="AO14" s="62">
        <f t="shared" si="36"/>
        <v>521.03930189995231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23.647058823529413</v>
      </c>
      <c r="N15" s="14">
        <f>IF('Données projet'!$A$36&gt;35,N14+M15-V14,IF(A15&lt;'Données projet'!$A$36,$K$205^A15,IF(A15='Données projet'!$A$36,'Données projet'!$B$36,N14+M15-V14)))</f>
        <v>68.909200941108239</v>
      </c>
      <c r="O15" s="14">
        <f>N15*VLOOKUP('Données projet'!$B$9,Paramètres!$A$1:$I$89,3,0)*VLOOKUP('Données projet'!$B$9,Paramètres!$A$1:$I$89,5,0)</f>
        <v>33.431987928588079</v>
      </c>
      <c r="P15" s="14">
        <f t="shared" si="33"/>
        <v>10.240043132636179</v>
      </c>
      <c r="Q15" s="22">
        <f t="shared" si="2"/>
        <v>76.062120764965584</v>
      </c>
      <c r="R15" s="62">
        <f t="shared" si="0"/>
        <v>347.3954540982989</v>
      </c>
      <c r="S15" s="62">
        <f ca="1">AVERAGE(OFFSET($R$3,0,0,'Données projet'!$E$9+1,1))-AVERAGE(OFFSET($H$3,0,0,'Données projet'!$E$9+1,1))</f>
        <v>91.212434268283687</v>
      </c>
      <c r="T15" s="62">
        <f t="shared" si="34"/>
        <v>445.19684675168156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23.647058823529413</v>
      </c>
      <c r="AI15" s="14">
        <f>IF('Données projet'!$A$62&gt;35,AI14+AH15-AQ14,IF(A15&lt;'Données projet'!$A$62,$AF$205^A15,IF(A15='Données projet'!$A$62,'Données projet'!$B$62,AI14+AH15-AQ14)))</f>
        <v>68.909200941108239</v>
      </c>
      <c r="AJ15" s="14">
        <f>AI15*VLOOKUP('Données projet'!$B$10,Paramètres!$A$1:$I$89,3,0)*VLOOKUP('Données projet'!$B$10,Paramètres!$A$1:$I$89,5,0)</f>
        <v>39.559394076271417</v>
      </c>
      <c r="AK15" s="14">
        <f t="shared" si="35"/>
        <v>11.881789082172306</v>
      </c>
      <c r="AL15" s="22">
        <f t="shared" si="4"/>
        <v>89.593394000956138</v>
      </c>
      <c r="AM15" s="62">
        <f t="shared" si="5"/>
        <v>360.92672733428947</v>
      </c>
      <c r="AN15" s="62">
        <f ca="1">AVERAGE(OFFSET($AM$3,0,0,'Données projet'!$E$10+1,1))-AVERAGE(OFFSET($H$3,0,0,'Données projet'!$E$10+1,1))</f>
        <v>105.62425445212153</v>
      </c>
      <c r="AO15" s="62">
        <f t="shared" si="36"/>
        <v>521.03930189995231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23.647058823529413</v>
      </c>
      <c r="N16" s="14">
        <f>IF('Données projet'!$A$36&gt;35,N15+M16-V15,IF(A16&lt;'Données projet'!$A$36,$K$205^A16,IF(A16='Données projet'!$A$36,'Données projet'!$B$36,N15+M16-V15)))</f>
        <v>98.054376340976603</v>
      </c>
      <c r="O16" s="14">
        <f>N16*VLOOKUP('Données projet'!$B$9,Paramètres!$A$1:$I$89,3,0)*VLOOKUP('Données projet'!$B$9,Paramètres!$A$1:$I$89,5,0)</f>
        <v>47.572061225588214</v>
      </c>
      <c r="P16" s="14">
        <f t="shared" si="33"/>
        <v>13.984928966700455</v>
      </c>
      <c r="Q16" s="22">
        <f t="shared" si="2"/>
        <v>107.21175791823607</v>
      </c>
      <c r="R16" s="62">
        <f t="shared" si="0"/>
        <v>379.7673134737916</v>
      </c>
      <c r="S16" s="62">
        <f ca="1">AVERAGE(OFFSET($R$3,0,0,'Données projet'!$E$9+1,1))-AVERAGE(OFFSET($H$3,0,0,'Données projet'!$E$9+1,1))</f>
        <v>91.212434268283687</v>
      </c>
      <c r="T16" s="62">
        <f t="shared" si="34"/>
        <v>445.19684675168156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23.647058823529413</v>
      </c>
      <c r="AI16" s="14">
        <f>IF('Données projet'!$A$62&gt;35,AI15+AH16-AQ15,IF(A16&lt;'Données projet'!$A$62,$AF$205^A16,IF(A16='Données projet'!$A$62,'Données projet'!$B$62,AI15+AH16-AQ15)))</f>
        <v>98.054376340976603</v>
      </c>
      <c r="AJ16" s="14">
        <f>AI16*VLOOKUP('Données projet'!$B$10,Paramètres!$A$1:$I$89,3,0)*VLOOKUP('Données projet'!$B$10,Paramètres!$A$1:$I$89,5,0)</f>
        <v>56.291056369827849</v>
      </c>
      <c r="AK16" s="14">
        <f t="shared" si="35"/>
        <v>16.227077772935051</v>
      </c>
      <c r="AL16" s="22">
        <f t="shared" si="4"/>
        <v>126.30241696531205</v>
      </c>
      <c r="AM16" s="62">
        <f t="shared" si="5"/>
        <v>398.85797252086758</v>
      </c>
      <c r="AN16" s="62">
        <f ca="1">AVERAGE(OFFSET($AM$3,0,0,'Données projet'!$E$10+1,1))-AVERAGE(OFFSET($H$3,0,0,'Données projet'!$E$10+1,1))</f>
        <v>105.62425445212153</v>
      </c>
      <c r="AO16" s="62">
        <f t="shared" si="36"/>
        <v>521.03930189995231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23.647058823529413</v>
      </c>
      <c r="N17" s="14">
        <f>IF('Données projet'!$A$36&gt;35,N16+M17-V16,IF(A17&lt;'Données projet'!$A$36,$K$205^A17,IF(A17='Données projet'!$A$36,'Données projet'!$B$36,N16+M17-V16)))</f>
        <v>139.52651588334098</v>
      </c>
      <c r="O17" s="14">
        <f>N17*VLOOKUP('Données projet'!$B$9,Paramètres!$A$1:$I$89,3,0)*VLOOKUP('Données projet'!$B$9,Paramètres!$A$1:$I$89,5,0)</f>
        <v>67.692684445961703</v>
      </c>
      <c r="P17" s="14">
        <f t="shared" si="33"/>
        <v>19.0993568748092</v>
      </c>
      <c r="Q17" s="22">
        <f t="shared" si="2"/>
        <v>151.16280530034265</v>
      </c>
      <c r="R17" s="62">
        <f t="shared" si="0"/>
        <v>424.94058307812043</v>
      </c>
      <c r="S17" s="62">
        <f ca="1">AVERAGE(OFFSET($R$3,0,0,'Données projet'!$E$9+1,1))-AVERAGE(OFFSET($H$3,0,0,'Données projet'!$E$9+1,1))</f>
        <v>91.212434268283687</v>
      </c>
      <c r="T17" s="62">
        <f t="shared" si="34"/>
        <v>445.19684675168156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23.647058823529413</v>
      </c>
      <c r="AI17" s="14">
        <f>IF('Données projet'!$A$62&gt;35,AI16+AH17-AQ16,IF(A17&lt;'Données projet'!$A$62,$AF$205^A17,IF(A17='Données projet'!$A$62,'Données projet'!$B$62,AI16+AH17-AQ16)))</f>
        <v>139.52651588334098</v>
      </c>
      <c r="AJ17" s="14">
        <f>AI17*VLOOKUP('Données projet'!$B$10,Paramètres!$A$1:$I$89,3,0)*VLOOKUP('Données projet'!$B$10,Paramètres!$A$1:$I$89,5,0)</f>
        <v>80.099382238308394</v>
      </c>
      <c r="AK17" s="14">
        <f t="shared" si="35"/>
        <v>22.161481846531935</v>
      </c>
      <c r="AL17" s="22">
        <f t="shared" si="4"/>
        <v>178.10433828109691</v>
      </c>
      <c r="AM17" s="62">
        <f t="shared" si="5"/>
        <v>451.88211605887466</v>
      </c>
      <c r="AN17" s="62">
        <f ca="1">AVERAGE(OFFSET($AM$3,0,0,'Données projet'!$E$10+1,1))-AVERAGE(OFFSET($H$3,0,0,'Données projet'!$E$10+1,1))</f>
        <v>105.62425445212153</v>
      </c>
      <c r="AO17" s="62">
        <f t="shared" si="36"/>
        <v>521.03930189995231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23.647058823529413</v>
      </c>
      <c r="N18" s="14">
        <f>IF('Données projet'!$A$36&gt;35,N17+M18-V17,IF(A18&lt;'Données projet'!$A$36,$K$205^A18,IF(A18='Données projet'!$A$36,'Données projet'!$B$36,N17+M18-V17)))</f>
        <v>198.53931421527719</v>
      </c>
      <c r="O18" s="14">
        <f>N18*VLOOKUP('Données projet'!$B$9,Paramètres!$A$1:$I$89,3,0)*VLOOKUP('Données projet'!$B$9,Paramètres!$A$1:$I$89,5,0)</f>
        <v>96.323333684683888</v>
      </c>
      <c r="P18" s="14">
        <f t="shared" si="33"/>
        <v>26.084182043392055</v>
      </c>
      <c r="Q18" s="22">
        <f t="shared" si="2"/>
        <v>213.19308989306558</v>
      </c>
      <c r="R18" s="62">
        <f t="shared" si="0"/>
        <v>488.19308989306558</v>
      </c>
      <c r="S18" s="62">
        <f ca="1">AVERAGE(OFFSET($R$3,0,0,'Données projet'!$E$9+1,1))-AVERAGE(OFFSET($H$3,0,0,'Données projet'!$E$9+1,1))</f>
        <v>91.212434268283687</v>
      </c>
      <c r="T18" s="62">
        <f t="shared" si="34"/>
        <v>445.19684675168156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23.647058823529413</v>
      </c>
      <c r="AI18" s="14">
        <f>IF('Données projet'!$A$62&gt;35,AI17+AH18-AQ17,IF(A18&lt;'Données projet'!$A$62,$AF$205^A18,IF(A18='Données projet'!$A$62,'Données projet'!$B$62,AI17+AH18-AQ17)))</f>
        <v>198.53931421527719</v>
      </c>
      <c r="AJ18" s="14">
        <f>AI18*VLOOKUP('Données projet'!$B$10,Paramètres!$A$1:$I$89,3,0)*VLOOKUP('Données projet'!$B$10,Paramètres!$A$1:$I$89,5,0)</f>
        <v>113.97744950470633</v>
      </c>
      <c r="AK18" s="14">
        <f t="shared" si="35"/>
        <v>30.266156636860156</v>
      </c>
      <c r="AL18" s="22">
        <f t="shared" si="4"/>
        <v>251.22428069656158</v>
      </c>
      <c r="AM18" s="62">
        <f t="shared" si="5"/>
        <v>526.22428069656155</v>
      </c>
      <c r="AN18" s="62">
        <f ca="1">AVERAGE(OFFSET($AM$3,0,0,'Données projet'!$E$10+1,1))-AVERAGE(OFFSET($H$3,0,0,'Données projet'!$E$10+1,1))</f>
        <v>105.62425445212153</v>
      </c>
      <c r="AO18" s="62">
        <f t="shared" si="36"/>
        <v>521.03930189995231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23.647058823529413</v>
      </c>
      <c r="N19" s="14">
        <f>IF('Données projet'!$A$36&gt;35,N18+M19-V18,IF(A19&lt;'Données projet'!$A$36,$K$205^A19,IF(A19='Données projet'!$A$36,'Données projet'!$B$36,N18+M19-V18)))</f>
        <v>282.51160031853806</v>
      </c>
      <c r="O19" s="14">
        <f>N19*VLOOKUP('Données projet'!$B$9,Paramètres!$A$1:$I$89,3,0)*VLOOKUP('Données projet'!$B$9,Paramètres!$A$1:$I$89,5,0)</f>
        <v>137.06332801054191</v>
      </c>
      <c r="P19" s="14">
        <f t="shared" si="33"/>
        <v>35.62342739247935</v>
      </c>
      <c r="Q19" s="22">
        <f t="shared" si="2"/>
        <v>300.762765660262</v>
      </c>
      <c r="R19" s="62">
        <f t="shared" si="0"/>
        <v>576.98498788248423</v>
      </c>
      <c r="S19" s="62">
        <f ca="1">AVERAGE(OFFSET($R$3,0,0,'Données projet'!$E$9+1,1))-AVERAGE(OFFSET($H$3,0,0,'Données projet'!$E$9+1,1))</f>
        <v>91.212434268283687</v>
      </c>
      <c r="T19" s="62">
        <f t="shared" si="34"/>
        <v>445.19684675168156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23.647058823529413</v>
      </c>
      <c r="AI19" s="14">
        <f>IF('Données projet'!$A$62&gt;35,AI18+AH19-AQ18,IF(A19&lt;'Données projet'!$A$62,$AF$205^A19,IF(A19='Données projet'!$A$62,'Données projet'!$B$62,AI18+AH19-AQ18)))</f>
        <v>282.51160031853806</v>
      </c>
      <c r="AJ19" s="14">
        <f>AI19*VLOOKUP('Données projet'!$B$10,Paramètres!$A$1:$I$89,3,0)*VLOOKUP('Données projet'!$B$10,Paramètres!$A$1:$I$89,5,0)</f>
        <v>162.18425951086633</v>
      </c>
      <c r="AK19" s="14">
        <f t="shared" si="35"/>
        <v>41.334791775681992</v>
      </c>
      <c r="AL19" s="22">
        <f t="shared" si="4"/>
        <v>354.46234765740496</v>
      </c>
      <c r="AM19" s="62">
        <f t="shared" si="5"/>
        <v>630.68456987962713</v>
      </c>
      <c r="AN19" s="62">
        <f ca="1">AVERAGE(OFFSET($AM$3,0,0,'Données projet'!$E$10+1,1))-AVERAGE(OFFSET($H$3,0,0,'Données projet'!$E$10+1,1))</f>
        <v>105.62425445212153</v>
      </c>
      <c r="AO19" s="62">
        <f t="shared" si="36"/>
        <v>521.03930189995231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402</v>
      </c>
      <c r="L20" s="13">
        <f>VLOOKUP(A20,'Données projet'!$A$35:$I$55,9,0)</f>
        <v>23.647058823529413</v>
      </c>
      <c r="M20" s="13">
        <f t="array" ref="M20">INDEX(L:L,MIN(IF(ISNUMBER(L20:L216),ROW(L20:L216),"")))</f>
        <v>23.647058823529413</v>
      </c>
      <c r="N20" s="14">
        <f>IF('Données projet'!$A$36&gt;35,N19+M20-V19,IF(A20&lt;'Données projet'!$A$36,$K$205^A20,IF(A20='Données projet'!$A$36,'Données projet'!$B$36,N19+M20-V19)))</f>
        <v>402</v>
      </c>
      <c r="O20" s="14">
        <f>N20*VLOOKUP('Données projet'!$B$9,Paramètres!$A$1:$I$89,3,0)*VLOOKUP('Données projet'!$B$9,Paramètres!$A$1:$I$89,5,0)</f>
        <v>195.03432000000001</v>
      </c>
      <c r="P20" s="14">
        <f t="shared" si="33"/>
        <v>48.651269841475894</v>
      </c>
      <c r="Q20" s="22">
        <f t="shared" si="2"/>
        <v>424.41906897390385</v>
      </c>
      <c r="R20" s="62">
        <f t="shared" si="0"/>
        <v>701.86351341834825</v>
      </c>
      <c r="S20" s="62">
        <f ca="1">AVERAGE(OFFSET($R$3,0,0,'Données projet'!$E$9+1,1))-AVERAGE(OFFSET($H$3,0,0,'Données projet'!$E$9+1,1))</f>
        <v>91.212434268283687</v>
      </c>
      <c r="T20" s="62">
        <f t="shared" si="34"/>
        <v>445.19684675168156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402</v>
      </c>
      <c r="W20" s="17">
        <f>IF(ISNA(VLOOKUP(A20,'Données projet'!$A$35:$I$55,5,0)),0%,VLOOKUP(A20,'Données projet'!$A$35:$I$55,5,0)*VLOOKUP('Données projet'!$B$9,Paramètres!$A$1:$I$89,7,0))</f>
        <v>0.46199999999999997</v>
      </c>
      <c r="X20" s="17">
        <f>IF(ISNA(VLOOKUP(A20,'Données projet'!$A$35:$I$55,6,0)),0%,VLOOKUP(A20,'Données projet'!$A$35:$I$55,6,0)*VLOOKUP('Données projet'!$B$9,Paramètres!$A$1:$I$89,7,0))</f>
        <v>0.126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99.609354653586081</v>
      </c>
      <c r="AA20" s="23">
        <f>EXP(-LN(2)/25)*AA19+(1-EXP(-LN(2)/25))/(LN(2)/25)*Calculateur!V20*Calculateur!X20*VLOOKUP('Données projet'!$B$9,Paramètres!$A$1:$I$89,3,0)*0.475*44/12</f>
        <v>27.059224000956885</v>
      </c>
      <c r="AB20" s="23">
        <f>EXP(-LN(2)/2)*AB19+(1-EXP(-LN(2)/2))/(LN(2)/2)*V20*Y20*VLOOKUP('Données projet'!$B$9,Paramètres!$A$1:$I$89,3,0)*0.475*44/12</f>
        <v>0</v>
      </c>
      <c r="AC20" s="24">
        <f t="shared" si="3"/>
        <v>126.66857865454297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402</v>
      </c>
      <c r="AG20" s="13">
        <f>VLOOKUP(A20,'Données projet'!$A$61:$I$81,9,0)</f>
        <v>23.647058823529413</v>
      </c>
      <c r="AH20" s="13">
        <f t="array" ref="AH20">INDEX(AG:AG,MIN(IF(ISNUMBER(AG20:AG216),ROW(AG20:AG216),"")))</f>
        <v>23.647058823529413</v>
      </c>
      <c r="AI20" s="14">
        <f>IF('Données projet'!$A$62&gt;35,AI19+AH20-AQ19,IF(A20&lt;'Données projet'!$A$62,$AF$205^A20,IF(A20='Données projet'!$A$62,'Données projet'!$B$62,AI19+AH20-AQ19)))</f>
        <v>402</v>
      </c>
      <c r="AJ20" s="14">
        <f>AI20*VLOOKUP('Données projet'!$B$10,Paramètres!$A$1:$I$89,3,0)*VLOOKUP('Données projet'!$B$10,Paramètres!$A$1:$I$89,5,0)</f>
        <v>230.78016000000002</v>
      </c>
      <c r="AK20" s="14">
        <f t="shared" si="35"/>
        <v>56.451337103640888</v>
      </c>
      <c r="AL20" s="22">
        <f t="shared" si="4"/>
        <v>500.26152412217448</v>
      </c>
      <c r="AM20" s="62">
        <f t="shared" si="5"/>
        <v>777.70596856661894</v>
      </c>
      <c r="AN20" s="62">
        <f ca="1">AVERAGE(OFFSET($AM$3,0,0,'Données projet'!$E$10+1,1))-AVERAGE(OFFSET($H$3,0,0,'Données projet'!$E$10+1,1))</f>
        <v>105.62425445212153</v>
      </c>
      <c r="AO20" s="62">
        <f t="shared" si="36"/>
        <v>521.03930189995231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402</v>
      </c>
      <c r="AR20" s="17">
        <f>IF(ISNA(VLOOKUP(A20,'Données projet'!$A$61:$I$81,5,0)),0%,VLOOKUP(A20,'Données projet'!$A$61:$I$81,5,0)*VLOOKUP('Données projet'!$B$10,Paramètres!$A$1:$I$89,7,0))</f>
        <v>0.46199999999999997</v>
      </c>
      <c r="AS20" s="17">
        <f>IF(ISNA(VLOOKUP(A20,'Données projet'!$A$61:$I$81,6,0)),0%,VLOOKUP(A20,'Données projet'!$A$61:$I$81,6,0)*VLOOKUP('Données projet'!$B$10,Paramètres!$A$1:$I$89,7,0))</f>
        <v>0.126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117.86573155151022</v>
      </c>
      <c r="AV20" s="23">
        <f>EXP(-LN(2)/25)*AV19+(1-EXP(-LN(2)/25))/(LN(2)/25)*Calculateur!AQ20*Calculateur!AS20*VLOOKUP('Données projet'!$B$10,Paramètres!$A$1:$I$89,3,0)*0.475*44/12</f>
        <v>32.018631615280164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149.88436316679039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91.212434268283687</v>
      </c>
      <c r="T21" s="62">
        <f t="shared" si="34"/>
        <v>445.19684675168156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97.65607596453647</v>
      </c>
      <c r="AA21" s="23">
        <f>EXP(-LN(2)/25)*AA20+(1-EXP(-LN(2)/25))/(LN(2)/25)*Calculateur!V21*Calculateur!X21*VLOOKUP('Données projet'!$B$9,Paramètres!$A$1:$I$89,3,0)*0.475*44/12</f>
        <v>26.319288097667972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123.97536406220445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105.62425445212153</v>
      </c>
      <c r="AO21" s="62">
        <f t="shared" si="36"/>
        <v>521.03930189995231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115.55445644678271</v>
      </c>
      <c r="AV21" s="23">
        <f>EXP(-LN(2)/25)*AV20+(1-EXP(-LN(2)/25))/(LN(2)/25)*Calculateur!AQ21*Calculateur!AS21*VLOOKUP('Données projet'!$B$10,Paramètres!$A$1:$I$89,3,0)*0.475*44/12</f>
        <v>31.14308044997367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146.69753689675639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91.212434268283687</v>
      </c>
      <c r="T22" s="62">
        <f t="shared" si="34"/>
        <v>445.19684675168156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95.741099879196753</v>
      </c>
      <c r="AA22" s="23">
        <f>EXP(-LN(2)/25)*AA21+(1-EXP(-LN(2)/25))/(LN(2)/25)*Calculateur!V22*Calculateur!X22*VLOOKUP('Données projet'!$B$9,Paramètres!$A$1:$I$89,3,0)*0.475*44/12</f>
        <v>25.599585780566034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121.34068565976278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105.62425445212153</v>
      </c>
      <c r="AO22" s="62">
        <f t="shared" si="36"/>
        <v>521.03930189995231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113.28850403712029</v>
      </c>
      <c r="AV22" s="23">
        <f>EXP(-LN(2)/25)*AV21+(1-EXP(-LN(2)/25))/(LN(2)/25)*Calculateur!AQ22*Calculateur!AS22*VLOOKUP('Données projet'!$B$10,Paramètres!$A$1:$I$89,3,0)*0.475*44/12</f>
        <v>30.291471277325719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143.57997531444602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91.212434268283687</v>
      </c>
      <c r="T23" s="62">
        <f t="shared" si="34"/>
        <v>445.19684675168156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93.863675306870476</v>
      </c>
      <c r="AA23" s="23">
        <f>EXP(-LN(2)/25)*AA22+(1-EXP(-LN(2)/25))/(LN(2)/25)*Calculateur!V23*Calculateur!X23*VLOOKUP('Données projet'!$B$9,Paramètres!$A$1:$I$89,3,0)*0.475*44/12</f>
        <v>24.89956376117275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118.76323906804322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105.62425445212153</v>
      </c>
      <c r="AO23" s="62">
        <f t="shared" si="36"/>
        <v>521.03930189995231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111.06698557211685</v>
      </c>
      <c r="AV23" s="23">
        <f>EXP(-LN(2)/25)*AV22+(1-EXP(-LN(2)/25))/(LN(2)/25)*Calculateur!AQ23*Calculateur!AS23*VLOOKUP('Données projet'!$B$10,Paramètres!$A$1:$I$89,3,0)*0.475*44/12</f>
        <v>29.463149402288003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140.53013497440486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91.212434268283687</v>
      </c>
      <c r="T24" s="62">
        <f t="shared" si="34"/>
        <v>445.19684675168156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92.023065885291601</v>
      </c>
      <c r="AA24" s="23">
        <f>EXP(-LN(2)/25)*AA23+(1-EXP(-LN(2)/25))/(LN(2)/25)*Calculateur!V24*Calculateur!X24*VLOOKUP('Données projet'!$B$9,Paramètres!$A$1:$I$89,3,0)*0.475*44/12</f>
        <v>24.218683880712334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116.24174976600393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105.62425445212153</v>
      </c>
      <c r="AO24" s="62">
        <f t="shared" si="36"/>
        <v>521.03930189995231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108.88902972921966</v>
      </c>
      <c r="AV24" s="23">
        <f>EXP(-LN(2)/25)*AV23+(1-EXP(-LN(2)/25))/(LN(2)/25)*Calculateur!AQ24*Calculateur!AS24*VLOOKUP('Données projet'!$B$10,Paramètres!$A$1:$I$89,3,0)*0.475*44/12</f>
        <v>28.65747803248275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137.5465077617024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91.212434268283687</v>
      </c>
      <c r="T25" s="62">
        <f t="shared" si="34"/>
        <v>445.19684675168156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90.218549691808988</v>
      </c>
      <c r="AA25" s="23">
        <f>EXP(-LN(2)/25)*AA24+(1-EXP(-LN(2)/25))/(LN(2)/25)*Calculateur!V25*Calculateur!X25*VLOOKUP('Données projet'!$B$9,Paramètres!$A$1:$I$89,3,0)*0.475*44/12</f>
        <v>23.556422696389021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113.77497238819801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105.62425445212153</v>
      </c>
      <c r="AO25" s="62">
        <f t="shared" si="36"/>
        <v>521.03930189995231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106.75378227197979</v>
      </c>
      <c r="AV25" s="23">
        <f>EXP(-LN(2)/25)*AV24+(1-EXP(-LN(2)/25))/(LN(2)/25)*Calculateur!AQ25*Calculateur!AS25*VLOOKUP('Données projet'!$B$10,Paramètres!$A$1:$I$89,3,0)*0.475*44/12</f>
        <v>27.873837788653237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134.62762006063303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91.212434268283687</v>
      </c>
      <c r="T26" s="62">
        <f t="shared" si="34"/>
        <v>445.19684675168156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88.449418960234368</v>
      </c>
      <c r="AA26" s="23">
        <f>EXP(-LN(2)/25)*AA25+(1-EXP(-LN(2)/25))/(LN(2)/25)*Calculateur!V26*Calculateur!X26*VLOOKUP('Données projet'!$B$9,Paramètres!$A$1:$I$89,3,0)*0.475*44/12</f>
        <v>22.912271078977831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111.36169003921219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105.62425445212153</v>
      </c>
      <c r="AO26" s="62">
        <f t="shared" si="36"/>
        <v>521.03930189995231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104.66040571500403</v>
      </c>
      <c r="AV26" s="23">
        <f>EXP(-LN(2)/25)*AV25+(1-EXP(-LN(2)/25))/(LN(2)/25)*Calculateur!AQ26*Calculateur!AS26*VLOOKUP('Données projet'!$B$10,Paramètres!$A$1:$I$89,3,0)*0.475*44/12</f>
        <v>27.111626228501091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131.77203194350511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91.212434268283687</v>
      </c>
      <c r="T27" s="62">
        <f t="shared" si="34"/>
        <v>445.19684675168156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86.714979803242741</v>
      </c>
      <c r="AA27" s="23">
        <f>EXP(-LN(2)/25)*AA26+(1-EXP(-LN(2)/25))/(LN(2)/25)*Calculateur!V27*Calculateur!X27*VLOOKUP('Données projet'!$B$9,Paramètres!$A$1:$I$89,3,0)*0.475*44/12</f>
        <v>22.285733821419214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109.00071362466196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105.62425445212153</v>
      </c>
      <c r="AO27" s="62">
        <f t="shared" si="36"/>
        <v>521.03930189995231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102.60807899547696</v>
      </c>
      <c r="AV27" s="23">
        <f>EXP(-LN(2)/25)*AV26+(1-EXP(-LN(2)/25))/(LN(2)/25)*Calculateur!AQ27*Calculateur!AS27*VLOOKUP('Données projet'!$B$10,Paramètres!$A$1:$I$89,3,0)*0.475*44/12</f>
        <v>26.370257383544271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128.97833637902124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91.212434268283687</v>
      </c>
      <c r="T28" s="62">
        <f t="shared" si="34"/>
        <v>445.19684675168156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85.014551940216293</v>
      </c>
      <c r="AA28" s="23">
        <f>EXP(-LN(2)/25)*AA27+(1-EXP(-LN(2)/25))/(LN(2)/25)*Calculateur!V28*Calculateur!X28*VLOOKUP('Données projet'!$B$9,Paramètres!$A$1:$I$89,3,0)*0.475*44/12</f>
        <v>21.676329258116699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106.69088119833299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105.62425445212153</v>
      </c>
      <c r="AO28" s="62">
        <f t="shared" si="36"/>
        <v>521.03930189995231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100.59599715112411</v>
      </c>
      <c r="AV28" s="23">
        <f>EXP(-LN(2)/25)*AV27+(1-EXP(-LN(2)/25))/(LN(2)/25)*Calculateur!AQ28*Calculateur!AS28*VLOOKUP('Données projet'!$B$10,Paramètres!$A$1:$I$89,3,0)*0.475*44/12</f>
        <v>25.649161308639687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126.2451584597638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91.212434268283687</v>
      </c>
      <c r="T29" s="62">
        <f t="shared" si="34"/>
        <v>445.19684675168156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83.347468430425195</v>
      </c>
      <c r="AA29" s="23">
        <f>EXP(-LN(2)/25)*AA28+(1-EXP(-LN(2)/25))/(LN(2)/25)*Calculateur!V29*Calculateur!X29*VLOOKUP('Données projet'!$B$9,Paramètres!$A$1:$I$89,3,0)*0.475*44/12</f>
        <v>21.083588894644883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104.43105732507007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105.62425445212153</v>
      </c>
      <c r="AO29" s="62">
        <f t="shared" si="36"/>
        <v>521.03930189995231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98.623371004490281</v>
      </c>
      <c r="AV29" s="23">
        <f>EXP(-LN(2)/25)*AV28+(1-EXP(-LN(2)/25))/(LN(2)/25)*Calculateur!AQ29*Calculateur!AS29*VLOOKUP('Données projet'!$B$10,Paramètres!$A$1:$I$89,3,0)*0.475*44/12</f>
        <v>24.947783643824163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123.57115464831445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91.212434268283687</v>
      </c>
      <c r="T30" s="62">
        <f t="shared" si="34"/>
        <v>445.19684675168156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81.71307541144057</v>
      </c>
      <c r="AA30" s="23">
        <f>EXP(-LN(2)/25)*AA29+(1-EXP(-LN(2)/25))/(LN(2)/25)*Calculateur!V30*Calculateur!X30*VLOOKUP('Données projet'!$B$9,Paramètres!$A$1:$I$89,3,0)*0.475*44/12</f>
        <v>20.507057047583068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102.22013245902363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105.62425445212153</v>
      </c>
      <c r="AO30" s="62">
        <f t="shared" si="36"/>
        <v>521.03930189995231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96.68942685340879</v>
      </c>
      <c r="AV30" s="23">
        <f>EXP(-LN(2)/25)*AV29+(1-EXP(-LN(2)/25))/(LN(2)/25)*Calculateur!AQ30*Calculateur!AS30*VLOOKUP('Données projet'!$B$10,Paramètres!$A$1:$I$89,3,0)*0.475*44/12</f>
        <v>24.265585188136868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120.95501204154566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91.212434268283687</v>
      </c>
      <c r="T31" s="62">
        <f t="shared" si="34"/>
        <v>445.19684675168156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80.110731842676927</v>
      </c>
      <c r="AA31" s="23">
        <f>EXP(-LN(2)/25)*AA30+(1-EXP(-LN(2)/25))/(LN(2)/25)*Calculateur!V31*Calculateur!X31*VLOOKUP('Données projet'!$B$9,Paramètres!$A$1:$I$89,3,0)*0.475*44/12</f>
        <v>19.946290494197648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100.05702233687458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105.62425445212153</v>
      </c>
      <c r="AO31" s="62">
        <f t="shared" si="36"/>
        <v>521.03930189995231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94.793406167540553</v>
      </c>
      <c r="AV31" s="23">
        <f>EXP(-LN(2)/25)*AV30+(1-EXP(-LN(2)/25))/(LN(2)/25)*Calculateur!AQ31*Calculateur!AS31*VLOOKUP('Données projet'!$B$10,Paramètres!$A$1:$I$89,3,0)*0.475*44/12</f>
        <v>23.602041485095601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118.39544765263615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91.212434268283687</v>
      </c>
      <c r="T32" s="62">
        <f t="shared" si="34"/>
        <v>445.19684675168156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78.539809253963668</v>
      </c>
      <c r="AA32" s="23">
        <f>EXP(-LN(2)/25)*AA31+(1-EXP(-LN(2)/25))/(LN(2)/25)*Calculateur!V32*Calculateur!X32*VLOOKUP('Données projet'!$B$9,Paramètres!$A$1:$I$89,3,0)*0.475*44/12</f>
        <v>19.400858131703984</v>
      </c>
      <c r="AB32" s="23">
        <f>EXP(-LN(2)/2)*AB31+(1-EXP(-LN(2)/2))/(LN(2)/2)*V32*Y32*VLOOKUP('Données projet'!$B$9,Paramètres!$A$1:$I$89,3,0)*0.475*44/12</f>
        <v>0</v>
      </c>
      <c r="AC32" s="24">
        <f t="shared" si="3"/>
        <v>97.940667385667652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105.62425445212153</v>
      </c>
      <c r="AO32" s="62">
        <f t="shared" si="36"/>
        <v>521.03930189995231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92.934565290863759</v>
      </c>
      <c r="AV32" s="23">
        <f>EXP(-LN(2)/25)*AV31+(1-EXP(-LN(2)/25))/(LN(2)/25)*Calculateur!AQ32*Calculateur!AS32*VLOOKUP('Données projet'!$B$10,Paramètres!$A$1:$I$89,3,0)*0.475*44/12</f>
        <v>22.956642419508242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115.891207710372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91.212434268283687</v>
      </c>
      <c r="T33" s="62">
        <f t="shared" si="34"/>
        <v>445.19684675168156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76.999691499046904</v>
      </c>
      <c r="AA33" s="23">
        <f>EXP(-LN(2)/25)*AA32+(1-EXP(-LN(2)/25))/(LN(2)/25)*Calculateur!V33*Calculateur!X33*VLOOKUP('Données projet'!$B$9,Paramètres!$A$1:$I$89,3,0)*0.475*44/12</f>
        <v>18.870340645845751</v>
      </c>
      <c r="AB33" s="23">
        <f>EXP(-LN(2)/2)*AB32+(1-EXP(-LN(2)/2))/(LN(2)/2)*V33*Y33*VLOOKUP('Données projet'!$B$9,Paramètres!$A$1:$I$89,3,0)*0.475*44/12</f>
        <v>0</v>
      </c>
      <c r="AC33" s="24">
        <f t="shared" si="3"/>
        <v>95.870032144892662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105.62425445212153</v>
      </c>
      <c r="AO33" s="62">
        <f t="shared" si="36"/>
        <v>521.03930189995231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91.112175149997626</v>
      </c>
      <c r="AV33" s="23">
        <f>EXP(-LN(2)/25)*AV32+(1-EXP(-LN(2)/25))/(LN(2)/25)*Calculateur!AQ33*Calculateur!AS33*VLOOKUP('Données projet'!$B$10,Paramètres!$A$1:$I$89,3,0)*0.475*44/12</f>
        <v>22.328891825309434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113.44106697530705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91.212434268283687</v>
      </c>
      <c r="T34" s="62">
        <f t="shared" si="34"/>
        <v>445.19684675168156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75.489774513924985</v>
      </c>
      <c r="AA34" s="23">
        <f>EXP(-LN(2)/25)*AA33+(1-EXP(-LN(2)/25))/(LN(2)/25)*Calculateur!V34*Calculateur!X34*VLOOKUP('Données projet'!$B$9,Paramètres!$A$1:$I$89,3,0)*0.475*44/12</f>
        <v>18.354330188537013</v>
      </c>
      <c r="AB34" s="23">
        <f>EXP(-LN(2)/2)*AB33+(1-EXP(-LN(2)/2))/(LN(2)/2)*V34*Y34*VLOOKUP('Données projet'!$B$9,Paramètres!$A$1:$I$89,3,0)*0.475*44/12</f>
        <v>0</v>
      </c>
      <c r="AC34" s="24">
        <f t="shared" si="3"/>
        <v>93.844104702462005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105.62425445212153</v>
      </c>
      <c r="AO34" s="62">
        <f t="shared" si="36"/>
        <v>521.03930189995231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89.325520968245641</v>
      </c>
      <c r="AV34" s="23">
        <f>EXP(-LN(2)/25)*AV33+(1-EXP(-LN(2)/25))/(LN(2)/25)*Calculateur!AQ34*Calculateur!AS34*VLOOKUP('Données projet'!$B$10,Paramètres!$A$1:$I$89,3,0)*0.475*44/12</f>
        <v>21.71830710412096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111.04382807236661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91.212434268283687</v>
      </c>
      <c r="T35" s="62">
        <f t="shared" si="34"/>
        <v>445.19684675168156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74.009466079922888</v>
      </c>
      <c r="AA35" s="23">
        <f>EXP(-LN(2)/25)*AA34+(1-EXP(-LN(2)/25))/(LN(2)/25)*Calculateur!V35*Calculateur!X35*VLOOKUP('Données projet'!$B$9,Paramètres!$A$1:$I$89,3,0)*0.475*44/12</f>
        <v>17.852430064319194</v>
      </c>
      <c r="AB35" s="23">
        <f>EXP(-LN(2)/2)*AB34+(1-EXP(-LN(2)/2))/(LN(2)/2)*V35*Y35*VLOOKUP('Données projet'!$B$9,Paramètres!$A$1:$I$89,3,0)*0.475*44/12</f>
        <v>0</v>
      </c>
      <c r="AC35" s="24">
        <f t="shared" si="3"/>
        <v>91.861896144242081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105.62425445212153</v>
      </c>
      <c r="AO35" s="62">
        <f t="shared" si="36"/>
        <v>521.03930189995231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87.573901985246366</v>
      </c>
      <c r="AV35" s="23">
        <f>EXP(-LN(2)/25)*AV34+(1-EXP(-LN(2)/25))/(LN(2)/25)*Calculateur!AQ35*Calculateur!AS35*VLOOKUP('Données projet'!$B$10,Paramètres!$A$1:$I$89,3,0)*0.475*44/12</f>
        <v>21.124418854242641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108.69832083948901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91.212434268283687</v>
      </c>
      <c r="T36" s="62">
        <f t="shared" si="34"/>
        <v>445.19684675168156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72.558185591412567</v>
      </c>
      <c r="AA36" s="23">
        <f>EXP(-LN(2)/25)*AA35+(1-EXP(-LN(2)/25))/(LN(2)/25)*Calculateur!V36*Calculateur!X36*VLOOKUP('Données projet'!$B$9,Paramètres!$A$1:$I$89,3,0)*0.475*44/12</f>
        <v>17.364254425391891</v>
      </c>
      <c r="AB36" s="23">
        <f>EXP(-LN(2)/2)*AB35+(1-EXP(-LN(2)/2))/(LN(2)/2)*V36*Y36*VLOOKUP('Données projet'!$B$9,Paramètres!$A$1:$I$89,3,0)*0.475*44/12</f>
        <v>0</v>
      </c>
      <c r="AC36" s="24">
        <f t="shared" si="3"/>
        <v>89.922440016804458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105.62425445212153</v>
      </c>
      <c r="AO36" s="62">
        <f t="shared" si="36"/>
        <v>521.03930189995231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85.856631182121617</v>
      </c>
      <c r="AV36" s="23">
        <f>EXP(-LN(2)/25)*AV35+(1-EXP(-LN(2)/25))/(LN(2)/25)*Calculateur!AQ36*Calculateur!AS36*VLOOKUP('Données projet'!$B$10,Paramètres!$A$1:$I$89,3,0)*0.475*44/12</f>
        <v>20.54677050978847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106.40340169191009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91.212434268283687</v>
      </c>
      <c r="T37" s="62">
        <f t="shared" si="34"/>
        <v>445.19684675168156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71.135363828088245</v>
      </c>
      <c r="AA37" s="23">
        <f>EXP(-LN(2)/25)*AA36+(1-EXP(-LN(2)/25))/(LN(2)/25)*Calculateur!V37*Calculateur!X37*VLOOKUP('Données projet'!$B$9,Paramètres!$A$1:$I$89,3,0)*0.475*44/12</f>
        <v>16.889427974983096</v>
      </c>
      <c r="AB37" s="23">
        <f>EXP(-LN(2)/2)*AB36+(1-EXP(-LN(2)/2))/(LN(2)/2)*V37*Y37*VLOOKUP('Données projet'!$B$9,Paramètres!$A$1:$I$89,3,0)*0.475*44/12</f>
        <v>0</v>
      </c>
      <c r="AC37" s="24">
        <f t="shared" si="3"/>
        <v>88.024791803071338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105.62425445212153</v>
      </c>
      <c r="AO37" s="62">
        <f t="shared" si="36"/>
        <v>521.03930189995231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84.173035012014381</v>
      </c>
      <c r="AV37" s="23">
        <f>EXP(-LN(2)/25)*AV36+(1-EXP(-LN(2)/25))/(LN(2)/25)*Calculateur!AQ37*Calculateur!AS37*VLOOKUP('Données projet'!$B$10,Paramètres!$A$1:$I$89,3,0)*0.475*44/12</f>
        <v>19.984917989690604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104.15795300170498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91.212434268283687</v>
      </c>
      <c r="T38" s="62">
        <f t="shared" si="34"/>
        <v>445.19684675168156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69.740442731707134</v>
      </c>
      <c r="AA38" s="23">
        <f>EXP(-LN(2)/25)*AA37+(1-EXP(-LN(2)/25))/(LN(2)/25)*Calculateur!V38*Calculateur!X38*VLOOKUP('Données projet'!$B$9,Paramètres!$A$1:$I$89,3,0)*0.475*44/12</f>
        <v>16.427585678830766</v>
      </c>
      <c r="AB38" s="23">
        <f>EXP(-LN(2)/2)*AB37+(1-EXP(-LN(2)/2))/(LN(2)/2)*V38*Y38*VLOOKUP('Données projet'!$B$9,Paramètres!$A$1:$I$89,3,0)*0.475*44/12</f>
        <v>0</v>
      </c>
      <c r="AC38" s="24">
        <f t="shared" si="3"/>
        <v>86.1680284105379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105.62425445212153</v>
      </c>
      <c r="AO38" s="62">
        <f t="shared" si="36"/>
        <v>521.03930189995231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82.522453135910681</v>
      </c>
      <c r="AV38" s="23">
        <f>EXP(-LN(2)/25)*AV37+(1-EXP(-LN(2)/25))/(LN(2)/25)*Calculateur!AQ38*Calculateur!AS38*VLOOKUP('Données projet'!$B$10,Paramètres!$A$1:$I$89,3,0)*0.475*44/12</f>
        <v>19.438429356301352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101.96088249221204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91.212434268283687</v>
      </c>
      <c r="T39" s="62">
        <f t="shared" si="34"/>
        <v>445.19684675168156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68.372875187208194</v>
      </c>
      <c r="AA39" s="23">
        <f>EXP(-LN(2)/25)*AA38+(1-EXP(-LN(2)/25))/(LN(2)/25)*Calculateur!V39*Calculateur!X39*VLOOKUP('Données projet'!$B$9,Paramètres!$A$1:$I$89,3,0)*0.475*44/12</f>
        <v>15.978372484553955</v>
      </c>
      <c r="AB39" s="23">
        <f>EXP(-LN(2)/2)*AB38+(1-EXP(-LN(2)/2))/(LN(2)/2)*V39*Y39*VLOOKUP('Données projet'!$B$9,Paramètres!$A$1:$I$89,3,0)*0.475*44/12</f>
        <v>0</v>
      </c>
      <c r="AC39" s="24">
        <f t="shared" si="3"/>
        <v>84.351247671762152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105.62425445212153</v>
      </c>
      <c r="AO39" s="62">
        <f t="shared" si="36"/>
        <v>521.03930189995231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80.904238163641836</v>
      </c>
      <c r="AV39" s="23">
        <f>EXP(-LN(2)/25)*AV38+(1-EXP(-LN(2)/25))/(LN(2)/25)*Calculateur!AQ39*Calculateur!AS39*VLOOKUP('Données projet'!$B$10,Paramètres!$A$1:$I$89,3,0)*0.475*44/12</f>
        <v>18.906884483330717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99.811122646972549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91.212434268283687</v>
      </c>
      <c r="T40" s="62">
        <f t="shared" si="34"/>
        <v>445.19684675168156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67.032124808123044</v>
      </c>
      <c r="AA40" s="23">
        <f>EXP(-LN(2)/25)*AA39+(1-EXP(-LN(2)/25))/(LN(2)/25)*Calculateur!V40*Calculateur!X40*VLOOKUP('Données projet'!$B$9,Paramètres!$A$1:$I$89,3,0)*0.475*44/12</f>
        <v>15.541443048697737</v>
      </c>
      <c r="AB40" s="23">
        <f>EXP(-LN(2)/2)*AB39+(1-EXP(-LN(2)/2))/(LN(2)/2)*V40*Y40*VLOOKUP('Données projet'!$B$9,Paramètres!$A$1:$I$89,3,0)*0.475*44/12</f>
        <v>0</v>
      </c>
      <c r="AC40" s="24">
        <f t="shared" si="3"/>
        <v>82.573567856820773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105.62425445212153</v>
      </c>
      <c r="AO40" s="62">
        <f t="shared" si="36"/>
        <v>521.03930189995231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79.31775539996552</v>
      </c>
      <c r="AV40" s="23">
        <f>EXP(-LN(2)/25)*AV39+(1-EXP(-LN(2)/25))/(LN(2)/25)*Calculateur!AQ40*Calculateur!AS40*VLOOKUP('Données projet'!$B$10,Paramètres!$A$1:$I$89,3,0)*0.475*44/12</f>
        <v>18.389874732864197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97.707630132829721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91.212434268283687</v>
      </c>
      <c r="T41" s="62">
        <f t="shared" si="34"/>
        <v>445.19684675168156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65.717665726194767</v>
      </c>
      <c r="AA41" s="23">
        <f>EXP(-LN(2)/25)*AA40+(1-EXP(-LN(2)/25))/(LN(2)/25)*Calculateur!V41*Calculateur!X41*VLOOKUP('Données projet'!$B$9,Paramètres!$A$1:$I$89,3,0)*0.475*44/12</f>
        <v>15.116461471242127</v>
      </c>
      <c r="AB41" s="23">
        <f>EXP(-LN(2)/2)*AB40+(1-EXP(-LN(2)/2))/(LN(2)/2)*V41*Y41*VLOOKUP('Données projet'!$B$9,Paramètres!$A$1:$I$89,3,0)*0.475*44/12</f>
        <v>0</v>
      </c>
      <c r="AC41" s="24">
        <f t="shared" si="3"/>
        <v>80.834127197436899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105.62425445212153</v>
      </c>
      <c r="AO41" s="62">
        <f t="shared" si="36"/>
        <v>521.03930189995231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77.762382595625951</v>
      </c>
      <c r="AV41" s="23">
        <f>EXP(-LN(2)/25)*AV40+(1-EXP(-LN(2)/25))/(LN(2)/25)*Calculateur!AQ41*Calculateur!AS41*VLOOKUP('Données projet'!$B$10,Paramètres!$A$1:$I$89,3,0)*0.475*44/12</f>
        <v>17.887002641212543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95.649385236838498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91.212434268283687</v>
      </c>
      <c r="T42" s="62">
        <f t="shared" si="34"/>
        <v>445.19684675168156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64.428982385122225</v>
      </c>
      <c r="AA42" s="23">
        <f>EXP(-LN(2)/25)*AA41+(1-EXP(-LN(2)/25))/(LN(2)/25)*Calculateur!V42*Calculateur!X42*VLOOKUP('Données projet'!$B$9,Paramètres!$A$1:$I$89,3,0)*0.475*44/12</f>
        <v>14.703101037370852</v>
      </c>
      <c r="AB42" s="23">
        <f>EXP(-LN(2)/2)*AB41+(1-EXP(-LN(2)/2))/(LN(2)/2)*V42*Y42*VLOOKUP('Données projet'!$B$9,Paramètres!$A$1:$I$89,3,0)*0.475*44/12</f>
        <v>0</v>
      </c>
      <c r="AC42" s="24">
        <f t="shared" si="3"/>
        <v>79.132083422493082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105.62425445212153</v>
      </c>
      <c r="AO42" s="62">
        <f t="shared" si="36"/>
        <v>521.03930189995231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76.237509703295743</v>
      </c>
      <c r="AV42" s="23">
        <f>EXP(-LN(2)/25)*AV41+(1-EXP(-LN(2)/25))/(LN(2)/25)*Calculateur!AQ42*Calculateur!AS42*VLOOKUP('Données projet'!$B$10,Paramètres!$A$1:$I$89,3,0)*0.475*44/12</f>
        <v>17.397881613351998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93.635391316647741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91.212434268283687</v>
      </c>
      <c r="T43" s="62">
        <f t="shared" si="34"/>
        <v>445.19684675168156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63.165569338348895</v>
      </c>
      <c r="AA43" s="23">
        <f>EXP(-LN(2)/25)*AA42+(1-EXP(-LN(2)/25))/(LN(2)/25)*Calculateur!V43*Calculateur!X43*VLOOKUP('Données projet'!$B$9,Paramètres!$A$1:$I$89,3,0)*0.475*44/12</f>
        <v>14.301043966301467</v>
      </c>
      <c r="AB43" s="23">
        <f>EXP(-LN(2)/2)*AB42+(1-EXP(-LN(2)/2))/(LN(2)/2)*V43*Y43*VLOOKUP('Données projet'!$B$9,Paramètres!$A$1:$I$89,3,0)*0.475*44/12</f>
        <v>0</v>
      </c>
      <c r="AC43" s="24">
        <f t="shared" si="3"/>
        <v>77.466613304650366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105.62425445212153</v>
      </c>
      <c r="AO43" s="62">
        <f t="shared" si="36"/>
        <v>521.03930189995231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74.742538638303515</v>
      </c>
      <c r="AV43" s="23">
        <f>EXP(-LN(2)/25)*AV42+(1-EXP(-LN(2)/25))/(LN(2)/25)*Calculateur!AQ43*Calculateur!AS43*VLOOKUP('Données projet'!$B$10,Paramètres!$A$1:$I$89,3,0)*0.475*44/12</f>
        <v>16.922135625720056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91.664674264023574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91.212434268283687</v>
      </c>
      <c r="T44" s="62">
        <f t="shared" si="34"/>
        <v>445.19684675168156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61.926931050816926</v>
      </c>
      <c r="AA44" s="23">
        <f>EXP(-LN(2)/25)*AA43+(1-EXP(-LN(2)/25))/(LN(2)/25)*Calculateur!V44*Calculateur!X44*VLOOKUP('Données projet'!$B$9,Paramètres!$A$1:$I$89,3,0)*0.475*44/12</f>
        <v>13.909981166983737</v>
      </c>
      <c r="AB44" s="23">
        <f>EXP(-LN(2)/2)*AB43+(1-EXP(-LN(2)/2))/(LN(2)/2)*V44*Y44*VLOOKUP('Données projet'!$B$9,Paramètres!$A$1:$I$89,3,0)*0.475*44/12</f>
        <v>0</v>
      </c>
      <c r="AC44" s="24">
        <f t="shared" si="3"/>
        <v>75.836912217800659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105.62425445212153</v>
      </c>
      <c r="AO44" s="62">
        <f t="shared" si="36"/>
        <v>521.03930189995231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73.276883044053463</v>
      </c>
      <c r="AV44" s="23">
        <f>EXP(-LN(2)/25)*AV43+(1-EXP(-LN(2)/25))/(LN(2)/25)*Calculateur!AQ44*Calculateur!AS44*VLOOKUP('Données projet'!$B$10,Paramètres!$A$1:$I$89,3,0)*0.475*44/12</f>
        <v>16.459398937138303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89.736281981191766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91.212434268283687</v>
      </c>
      <c r="T45" s="62">
        <f t="shared" si="34"/>
        <v>445.19684675168156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60.712581704608702</v>
      </c>
      <c r="AA45" s="23">
        <f>EXP(-LN(2)/25)*AA44+(1-EXP(-LN(2)/25))/(LN(2)/25)*Calculateur!V45*Calculateur!X45*VLOOKUP('Données projet'!$B$9,Paramètres!$A$1:$I$89,3,0)*0.475*44/12</f>
        <v>13.529612000478449</v>
      </c>
      <c r="AB45" s="23">
        <f>EXP(-LN(2)/2)*AB44+(1-EXP(-LN(2)/2))/(LN(2)/2)*V45*Y45*VLOOKUP('Données projet'!$B$9,Paramètres!$A$1:$I$89,3,0)*0.475*44/12</f>
        <v>0</v>
      </c>
      <c r="AC45" s="24">
        <f t="shared" si="3"/>
        <v>74.242193705087146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105.62425445212153</v>
      </c>
      <c r="AO45" s="62">
        <f t="shared" si="36"/>
        <v>521.03930189995231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71.839968062045017</v>
      </c>
      <c r="AV45" s="23">
        <f>EXP(-LN(2)/25)*AV44+(1-EXP(-LN(2)/25))/(LN(2)/25)*Calculateur!AQ45*Calculateur!AS45*VLOOKUP('Données projet'!$B$10,Paramètres!$A$1:$I$89,3,0)*0.475*44/12</f>
        <v>16.009315807640085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87.849283869685109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91.212434268283687</v>
      </c>
      <c r="T46" s="62">
        <f t="shared" si="34"/>
        <v>445.19684675168156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59.522045008399658</v>
      </c>
      <c r="AA46" s="23">
        <f>EXP(-LN(2)/25)*AA45+(1-EXP(-LN(2)/25))/(LN(2)/25)*Calculateur!V46*Calculateur!X46*VLOOKUP('Données projet'!$B$9,Paramètres!$A$1:$I$89,3,0)*0.475*44/12</f>
        <v>13.159644048833993</v>
      </c>
      <c r="AB46" s="23">
        <f>EXP(-LN(2)/2)*AB45+(1-EXP(-LN(2)/2))/(LN(2)/2)*V46*Y46*VLOOKUP('Données projet'!$B$9,Paramètres!$A$1:$I$89,3,0)*0.475*44/12</f>
        <v>0</v>
      </c>
      <c r="AC46" s="24">
        <f t="shared" si="3"/>
        <v>72.681689057233655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105.62425445212153</v>
      </c>
      <c r="AO46" s="62">
        <f t="shared" si="36"/>
        <v>521.03930189995231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70.431230106402154</v>
      </c>
      <c r="AV46" s="23">
        <f>EXP(-LN(2)/25)*AV45+(1-EXP(-LN(2)/25))/(LN(2)/25)*Calculateur!AQ46*Calculateur!AS46*VLOOKUP('Données projet'!$B$10,Paramètres!$A$1:$I$89,3,0)*0.475*44/12</f>
        <v>15.571540224986839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86.002770331388987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91.212434268283687</v>
      </c>
      <c r="T47" s="62">
        <f t="shared" si="34"/>
        <v>445.19684675168156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58.354854010647585</v>
      </c>
      <c r="AA47" s="23">
        <f>EXP(-LN(2)/25)*AA46+(1-EXP(-LN(2)/25))/(LN(2)/25)*Calculateur!V47*Calculateur!X47*VLOOKUP('Données projet'!$B$9,Paramètres!$A$1:$I$89,3,0)*0.475*44/12</f>
        <v>12.799792890283024</v>
      </c>
      <c r="AB47" s="23">
        <f>EXP(-LN(2)/2)*AB46+(1-EXP(-LN(2)/2))/(LN(2)/2)*V47*Y47*VLOOKUP('Données projet'!$B$9,Paramètres!$A$1:$I$89,3,0)*0.475*44/12</f>
        <v>0</v>
      </c>
      <c r="AC47" s="24">
        <f t="shared" si="3"/>
        <v>71.154646900930615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105.62425445212153</v>
      </c>
      <c r="AO47" s="62">
        <f t="shared" si="36"/>
        <v>521.03930189995231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69.050116642824136</v>
      </c>
      <c r="AV47" s="23">
        <f>EXP(-LN(2)/25)*AV46+(1-EXP(-LN(2)/25))/(LN(2)/25)*Calculateur!AQ47*Calculateur!AS47*VLOOKUP('Données projet'!$B$10,Paramètres!$A$1:$I$89,3,0)*0.475*44/12</f>
        <v>15.145735638662863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84.195852281486992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91.212434268283687</v>
      </c>
      <c r="T48" s="62">
        <f t="shared" si="34"/>
        <v>445.19684675168156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57.210550916445222</v>
      </c>
      <c r="AA48" s="23">
        <f>EXP(-LN(2)/25)*AA47+(1-EXP(-LN(2)/25))/(LN(2)/25)*Calculateur!V48*Calculateur!X48*VLOOKUP('Données projet'!$B$9,Paramètres!$A$1:$I$89,3,0)*0.475*44/12</f>
        <v>12.44978188058638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69.6603327970316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105.62425445212153</v>
      </c>
      <c r="AO48" s="62">
        <f t="shared" si="36"/>
        <v>521.03930189995231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67.696085971870858</v>
      </c>
      <c r="AV48" s="23">
        <f>EXP(-LN(2)/25)*AV47+(1-EXP(-LN(2)/25))/(LN(2)/25)*Calculateur!AQ48*Calculateur!AS48*VLOOKUP('Données projet'!$B$10,Paramètres!$A$1:$I$89,3,0)*0.475*44/12</f>
        <v>14.731574701144005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82.427660673014856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91.212434268283687</v>
      </c>
      <c r="T49" s="62">
        <f t="shared" si="34"/>
        <v>445.19684675168156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56.088686907964195</v>
      </c>
      <c r="AA49" s="23">
        <f>EXP(-LN(2)/25)*AA48+(1-EXP(-LN(2)/25))/(LN(2)/25)*Calculateur!V49*Calculateur!X49*VLOOKUP('Données projet'!$B$9,Paramètres!$A$1:$I$89,3,0)*0.475*44/12</f>
        <v>12.10934194035617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68.198028848320362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105.62425445212153</v>
      </c>
      <c r="AO49" s="62">
        <f t="shared" si="36"/>
        <v>521.03930189995231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66.368607016497805</v>
      </c>
      <c r="AV49" s="23">
        <f>EXP(-LN(2)/25)*AV48+(1-EXP(-LN(2)/25))/(LN(2)/25)*Calculateur!AQ49*Calculateur!AS49*VLOOKUP('Données projet'!$B$10,Paramètres!$A$1:$I$89,3,0)*0.475*44/12</f>
        <v>14.328739016241379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80.697346032739176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91.212434268283687</v>
      </c>
      <c r="T50" s="62">
        <f t="shared" si="34"/>
        <v>445.19684675168156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54.988821968420005</v>
      </c>
      <c r="AA50" s="23">
        <f>EXP(-LN(2)/25)*AA49+(1-EXP(-LN(2)/25))/(LN(2)/25)*Calculateur!V50*Calculateur!X50*VLOOKUP('Données projet'!$B$9,Paramètres!$A$1:$I$89,3,0)*0.475*44/12</f>
        <v>11.778211348194514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66.767033316614516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105.62425445212153</v>
      </c>
      <c r="AO50" s="62">
        <f t="shared" si="36"/>
        <v>521.03930189995231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65.067159113757413</v>
      </c>
      <c r="AV50" s="23">
        <f>EXP(-LN(2)/25)*AV49+(1-EXP(-LN(2)/25))/(LN(2)/25)*Calculateur!AQ50*Calculateur!AS50*VLOOKUP('Données projet'!$B$10,Paramètres!$A$1:$I$89,3,0)*0.475*44/12</f>
        <v>13.936918894326622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79.004078008084036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91.212434268283687</v>
      </c>
      <c r="T51" s="62">
        <f t="shared" si="34"/>
        <v>445.19684675168156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53.910524709488904</v>
      </c>
      <c r="AA51" s="23">
        <f>EXP(-LN(2)/25)*AA50+(1-EXP(-LN(2)/25))/(LN(2)/25)*Calculateur!V51*Calculateur!X51*VLOOKUP('Données projet'!$B$9,Paramètres!$A$1:$I$89,3,0)*0.475*44/12</f>
        <v>11.456135539488919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65.366660248977823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105.62425445212153</v>
      </c>
      <c r="AO51" s="62">
        <f t="shared" si="36"/>
        <v>521.03930189995231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63.791231810584918</v>
      </c>
      <c r="AV51" s="23">
        <f>EXP(-LN(2)/25)*AV50+(1-EXP(-LN(2)/25))/(LN(2)/25)*Calculateur!AQ51*Calculateur!AS51*VLOOKUP('Données projet'!$B$10,Paramètres!$A$1:$I$89,3,0)*0.475*44/12</f>
        <v>13.555813114250549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77.347044924835473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91.212434268283687</v>
      </c>
      <c r="T52" s="62">
        <f t="shared" si="34"/>
        <v>445.19684675168156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52.853372202109057</v>
      </c>
      <c r="AA52" s="23">
        <f>EXP(-LN(2)/25)*AA51+(1-EXP(-LN(2)/25))/(LN(2)/25)*Calculateur!V52*Calculateur!X52*VLOOKUP('Données projet'!$B$9,Paramètres!$A$1:$I$89,3,0)*0.475*44/12</f>
        <v>11.142866910709611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63.996239112818671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105.62425445212153</v>
      </c>
      <c r="AO52" s="62">
        <f t="shared" si="36"/>
        <v>521.03930189995231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62.540324663588827</v>
      </c>
      <c r="AV52" s="23">
        <f>EXP(-LN(2)/25)*AV51+(1-EXP(-LN(2)/25))/(LN(2)/25)*Calculateur!AQ52*Calculateur!AS52*VLOOKUP('Données projet'!$B$10,Paramètres!$A$1:$I$89,3,0)*0.475*44/12</f>
        <v>13.185128691772139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75.725453355360969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91.212434268283687</v>
      </c>
      <c r="T53" s="62">
        <f t="shared" si="34"/>
        <v>445.19684675168156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51.816949810599567</v>
      </c>
      <c r="AA53" s="23">
        <f>EXP(-LN(2)/25)*AA52+(1-EXP(-LN(2)/25))/(LN(2)/25)*Calculateur!V53*Calculateur!X53*VLOOKUP('Données projet'!$B$9,Paramètres!$A$1:$I$89,3,0)*0.475*44/12</f>
        <v>10.838164629058353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62.655114439657922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105.62425445212153</v>
      </c>
      <c r="AO53" s="62">
        <f t="shared" si="36"/>
        <v>521.03930189995231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61.313947042767303</v>
      </c>
      <c r="AV53" s="23">
        <f>EXP(-LN(2)/25)*AV52+(1-EXP(-LN(2)/25))/(LN(2)/25)*Calculateur!AQ53*Calculateur!AS53*VLOOKUP('Données projet'!$B$10,Paramètres!$A$1:$I$89,3,0)*0.475*44/12</f>
        <v>12.824580654319847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74.138527697087156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91.212434268283687</v>
      </c>
      <c r="T54" s="62">
        <f t="shared" si="34"/>
        <v>445.19684675168156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50.800851030032341</v>
      </c>
      <c r="AA54" s="23">
        <f>EXP(-LN(2)/25)*AA53+(1-EXP(-LN(2)/25))/(LN(2)/25)*Calculateur!V54*Calculateur!X54*VLOOKUP('Données projet'!$B$9,Paramètres!$A$1:$I$89,3,0)*0.475*44/12</f>
        <v>10.541794447322445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61.342645477354786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105.62425445212153</v>
      </c>
      <c r="AO54" s="62">
        <f t="shared" si="36"/>
        <v>521.03930189995231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60.111617939073604</v>
      </c>
      <c r="AV54" s="23">
        <f>EXP(-LN(2)/25)*AV53+(1-EXP(-LN(2)/25))/(LN(2)/25)*Calculateur!AQ54*Calculateur!AS54*VLOOKUP('Données projet'!$B$10,Paramètres!$A$1:$I$89,3,0)*0.475*44/12</f>
        <v>12.473891821912085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72.585509760985687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91.212434268283687</v>
      </c>
      <c r="T55" s="62">
        <f t="shared" si="34"/>
        <v>445.19684675168156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49.804677326792977</v>
      </c>
      <c r="AA55" s="23">
        <f>EXP(-LN(2)/25)*AA54+(1-EXP(-LN(2)/25))/(LN(2)/25)*Calculateur!V55*Calculateur!X55*VLOOKUP('Données projet'!$B$9,Paramètres!$A$1:$I$89,3,0)*0.475*44/12</f>
        <v>10.253528523791536</v>
      </c>
      <c r="AB55" s="23">
        <f>EXP(-LN(2)/2)*AB54+(1-EXP(-LN(2)/2))/(LN(2)/2)*V55*Y55*VLOOKUP('Données projet'!$B$9,Paramètres!$A$1:$I$89,3,0)*0.475*44/12</f>
        <v>0</v>
      </c>
      <c r="AC55" s="24">
        <f t="shared" si="3"/>
        <v>60.058205850584514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105.62425445212153</v>
      </c>
      <c r="AO55" s="62">
        <f t="shared" si="36"/>
        <v>521.03930189995231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58.932865775754998</v>
      </c>
      <c r="AV55" s="23">
        <f>EXP(-LN(2)/25)*AV54+(1-EXP(-LN(2)/25))/(LN(2)/25)*Calculateur!AQ55*Calculateur!AS55*VLOOKUP('Données projet'!$B$10,Paramètres!$A$1:$I$89,3,0)*0.475*44/12</f>
        <v>12.132792594068437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71.065658369823439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91.212434268283687</v>
      </c>
      <c r="T56" s="62">
        <f t="shared" si="34"/>
        <v>445.19684675168156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48.828037982268171</v>
      </c>
      <c r="AA56" s="23">
        <f>EXP(-LN(2)/25)*AA55+(1-EXP(-LN(2)/25))/(LN(2)/25)*Calculateur!V56*Calculateur!X56*VLOOKUP('Données projet'!$B$9,Paramètres!$A$1:$I$89,3,0)*0.475*44/12</f>
        <v>9.9731452470988255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58.801183229366998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105.62425445212153</v>
      </c>
      <c r="AO56" s="62">
        <f t="shared" si="36"/>
        <v>521.03930189995231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57.777228223391241</v>
      </c>
      <c r="AV56" s="23">
        <f>EXP(-LN(2)/25)*AV55+(1-EXP(-LN(2)/25))/(LN(2)/25)*Calculateur!AQ56*Calculateur!AS56*VLOOKUP('Données projet'!$B$10,Paramètres!$A$1:$I$89,3,0)*0.475*44/12</f>
        <v>11.801020742547804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69.578248965939039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91.212434268283687</v>
      </c>
      <c r="T57" s="62">
        <f t="shared" si="34"/>
        <v>445.19684675168156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47.87054993959832</v>
      </c>
      <c r="AA57" s="23">
        <f>EXP(-LN(2)/25)*AA56+(1-EXP(-LN(2)/25))/(LN(2)/25)*Calculateur!V57*Calculateur!X57*VLOOKUP('Données projet'!$B$9,Paramètres!$A$1:$I$89,3,0)*0.475*44/12</f>
        <v>9.7004290658519938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57.570979005450312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105.62425445212153</v>
      </c>
      <c r="AO57" s="62">
        <f t="shared" si="36"/>
        <v>521.03930189995231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56.644252018560032</v>
      </c>
      <c r="AV57" s="23">
        <f>EXP(-LN(2)/25)*AV56+(1-EXP(-LN(2)/25))/(LN(2)/25)*Calculateur!AQ57*Calculateur!AS57*VLOOKUP('Données projet'!$B$10,Paramètres!$A$1:$I$89,3,0)*0.475*44/12</f>
        <v>11.478321209754125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68.122573228314153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91.212434268283687</v>
      </c>
      <c r="T58" s="62">
        <f t="shared" si="34"/>
        <v>445.19684675168156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46.931837653435181</v>
      </c>
      <c r="AA58" s="23">
        <f>EXP(-LN(2)/25)*AA57+(1-EXP(-LN(2)/25))/(LN(2)/25)*Calculateur!V58*Calculateur!X58*VLOOKUP('Données projet'!$B$9,Paramètres!$A$1:$I$89,3,0)*0.475*44/12</f>
        <v>9.4351703229228772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56.36700797635806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105.62425445212153</v>
      </c>
      <c r="AO58" s="62">
        <f t="shared" si="36"/>
        <v>521.03930189995231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55.533492786058311</v>
      </c>
      <c r="AV58" s="23">
        <f>EXP(-LN(2)/25)*AV57+(1-EXP(-LN(2)/25))/(LN(2)/25)*Calculateur!AQ58*Calculateur!AS58*VLOOKUP('Données projet'!$B$10,Paramètres!$A$1:$I$89,3,0)*0.475*44/12</f>
        <v>11.16444591265472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66.697938698713031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91.212434268283687</v>
      </c>
      <c r="T59" s="62">
        <f t="shared" si="34"/>
        <v>445.19684675168156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46.011532942645744</v>
      </c>
      <c r="AA59" s="23">
        <f>EXP(-LN(2)/25)*AA58+(1-EXP(-LN(2)/25))/(LN(2)/25)*Calculateur!V59*Calculateur!X59*VLOOKUP('Données projet'!$B$9,Paramètres!$A$1:$I$89,3,0)*0.475*44/12</f>
        <v>9.1771650942685081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55.188698036914253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105.62425445212153</v>
      </c>
      <c r="AO59" s="62">
        <f t="shared" si="36"/>
        <v>521.03930189995231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54.444514864609715</v>
      </c>
      <c r="AV59" s="23">
        <f>EXP(-LN(2)/25)*AV58+(1-EXP(-LN(2)/25))/(LN(2)/25)*Calculateur!AQ59*Calculateur!AS59*VLOOKUP('Données projet'!$B$10,Paramètres!$A$1:$I$89,3,0)*0.475*44/12</f>
        <v>10.859153552060484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65.303668416670206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91.212434268283687</v>
      </c>
      <c r="T60" s="62">
        <f t="shared" si="34"/>
        <v>445.19684675168156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45.109274845904437</v>
      </c>
      <c r="AA60" s="23">
        <f>EXP(-LN(2)/25)*AA59+(1-EXP(-LN(2)/25))/(LN(2)/25)*Calculateur!V60*Calculateur!X60*VLOOKUP('Données projet'!$B$9,Paramètres!$A$1:$I$89,3,0)*0.475*44/12</f>
        <v>8.9262150321595986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54.035489878064034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105.62425445212153</v>
      </c>
      <c r="AO60" s="62">
        <f t="shared" si="36"/>
        <v>521.03930189995231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53.37689113598978</v>
      </c>
      <c r="AV60" s="23">
        <f>EXP(-LN(2)/25)*AV59+(1-EXP(-LN(2)/25))/(LN(2)/25)*Calculateur!AQ60*Calculateur!AS60*VLOOKUP('Données projet'!$B$10,Paramètres!$A$1:$I$89,3,0)*0.475*44/12</f>
        <v>10.562209427121322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63.939100563111104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91.212434268283687</v>
      </c>
      <c r="T61" s="62">
        <f t="shared" si="34"/>
        <v>445.19684675168156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44.224709480117134</v>
      </c>
      <c r="AA61" s="23">
        <f>EXP(-LN(2)/25)*AA60+(1-EXP(-LN(2)/25))/(LN(2)/25)*Calculateur!V61*Calculateur!X61*VLOOKUP('Données projet'!$B$9,Paramètres!$A$1:$I$89,3,0)*0.475*44/12</f>
        <v>8.6821272126959474</v>
      </c>
      <c r="AB61" s="23">
        <f>EXP(-LN(2)/2)*AB60+(1-EXP(-LN(2)/2))/(LN(2)/2)*V61*Y61*VLOOKUP('Données projet'!$B$9,Paramètres!$A$1:$I$89,3,0)*0.475*44/12</f>
        <v>0</v>
      </c>
      <c r="AC61" s="24">
        <f t="shared" si="3"/>
        <v>52.90683669281308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105.62425445212153</v>
      </c>
      <c r="AO61" s="62">
        <f t="shared" si="36"/>
        <v>521.03930189995231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52.330202857501909</v>
      </c>
      <c r="AV61" s="23">
        <f>EXP(-LN(2)/25)*AV60+(1-EXP(-LN(2)/25))/(LN(2)/25)*Calculateur!AQ61*Calculateur!AS61*VLOOKUP('Données projet'!$B$10,Paramètres!$A$1:$I$89,3,0)*0.475*44/12</f>
        <v>10.273385254894237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62.603588112396146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91.212434268283687</v>
      </c>
      <c r="T62" s="62">
        <f t="shared" si="34"/>
        <v>445.19684675168156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43.357489901621321</v>
      </c>
      <c r="AA62" s="23">
        <f>EXP(-LN(2)/25)*AA61+(1-EXP(-LN(2)/25))/(LN(2)/25)*Calculateur!V62*Calculateur!X62*VLOOKUP('Données projet'!$B$9,Paramètres!$A$1:$I$89,3,0)*0.475*44/12</f>
        <v>8.44471398749155</v>
      </c>
      <c r="AB62" s="23">
        <f>EXP(-LN(2)/2)*AB61+(1-EXP(-LN(2)/2))/(LN(2)/2)*V62*Y62*VLOOKUP('Données projet'!$B$9,Paramètres!$A$1:$I$89,3,0)*0.475*44/12</f>
        <v>0</v>
      </c>
      <c r="AC62" s="24">
        <f t="shared" si="3"/>
        <v>51.802203889112874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105.62425445212153</v>
      </c>
      <c r="AO62" s="62">
        <f t="shared" si="36"/>
        <v>521.03930189995231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51.304039497738373</v>
      </c>
      <c r="AV62" s="23">
        <f>EXP(-LN(2)/25)*AV61+(1-EXP(-LN(2)/25))/(LN(2)/25)*Calculateur!AQ62*Calculateur!AS62*VLOOKUP('Données projet'!$B$10,Paramètres!$A$1:$I$89,3,0)*0.475*44/12</f>
        <v>9.992458994845304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61.29649849258368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91.212434268283687</v>
      </c>
      <c r="T63" s="62">
        <f t="shared" si="34"/>
        <v>445.19684675168156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42.507275970108097</v>
      </c>
      <c r="AA63" s="23">
        <f>EXP(-LN(2)/25)*AA62+(1-EXP(-LN(2)/25))/(LN(2)/25)*Calculateur!V63*Calculateur!X63*VLOOKUP('Données projet'!$B$9,Paramètres!$A$1:$I$89,3,0)*0.475*44/12</f>
        <v>8.213792839415385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50.72106880952348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105.62425445212153</v>
      </c>
      <c r="AO63" s="62">
        <f t="shared" si="36"/>
        <v>521.03930189995231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50.297998575561948</v>
      </c>
      <c r="AV63" s="23">
        <f>EXP(-LN(2)/25)*AV62+(1-EXP(-LN(2)/25))/(LN(2)/25)*Calculateur!AQ63*Calculateur!AS63*VLOOKUP('Données projet'!$B$10,Paramètres!$A$1:$I$89,3,0)*0.475*44/12</f>
        <v>9.7192146781506779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60.017213253712626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91.212434268283687</v>
      </c>
      <c r="T64" s="62">
        <f t="shared" si="34"/>
        <v>445.19684675168156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41.673734215212555</v>
      </c>
      <c r="AA64" s="23">
        <f>EXP(-LN(2)/25)*AA63+(1-EXP(-LN(2)/25))/(LN(2)/25)*Calculateur!V64*Calculateur!X64*VLOOKUP('Données projet'!$B$9,Paramètres!$A$1:$I$89,3,0)*0.475*44/12</f>
        <v>7.989186242276979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49.662920457489534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105.62425445212153</v>
      </c>
      <c r="AO64" s="62">
        <f t="shared" si="36"/>
        <v>521.03930189995231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49.311685502245034</v>
      </c>
      <c r="AV64" s="23">
        <f>EXP(-LN(2)/25)*AV63+(1-EXP(-LN(2)/25))/(LN(2)/25)*Calculateur!AQ64*Calculateur!AS64*VLOOKUP('Données projet'!$B$10,Paramètres!$A$1:$I$89,3,0)*0.475*44/12</f>
        <v>9.4534422416653605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58.765127743910398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91.212434268283687</v>
      </c>
      <c r="T65" s="62">
        <f t="shared" si="34"/>
        <v>445.19684675168156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40.856537705720243</v>
      </c>
      <c r="AA65" s="23">
        <f>EXP(-LN(2)/25)*AA64+(1-EXP(-LN(2)/25))/(LN(2)/25)*Calculateur!V65*Calculateur!X65*VLOOKUP('Données projet'!$B$9,Paramètres!$A$1:$I$89,3,0)*0.475*44/12</f>
        <v>7.7707215243488701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48.627259230069114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105.62425445212153</v>
      </c>
      <c r="AO65" s="62">
        <f t="shared" si="36"/>
        <v>521.03930189995231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48.344713426704296</v>
      </c>
      <c r="AV65" s="23">
        <f>EXP(-LN(2)/25)*AV64+(1-EXP(-LN(2)/25))/(LN(2)/25)*Calculateur!AQ65*Calculateur!AS65*VLOOKUP('Données projet'!$B$10,Paramètres!$A$1:$I$89,3,0)*0.475*44/12</f>
        <v>9.1949373664321001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57.539650793136396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91.212434268283687</v>
      </c>
      <c r="T66" s="62">
        <f t="shared" si="34"/>
        <v>445.19684675168156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40.055365921338421</v>
      </c>
      <c r="AA66" s="23">
        <f>EXP(-LN(2)/25)*AA65+(1-EXP(-LN(2)/25))/(LN(2)/25)*Calculateur!V66*Calculateur!X66*VLOOKUP('Données projet'!$B$9,Paramètres!$A$1:$I$89,3,0)*0.475*44/12</f>
        <v>7.5582307356210654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47.613596656959487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105.62425445212153</v>
      </c>
      <c r="AO66" s="62">
        <f t="shared" si="36"/>
        <v>521.03930189995231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47.396703083770177</v>
      </c>
      <c r="AV66" s="23">
        <f>EXP(-LN(2)/25)*AV65+(1-EXP(-LN(2)/25))/(LN(2)/25)*Calculateur!AQ66*Calculateur!AS66*VLOOKUP('Données projet'!$B$10,Paramètres!$A$1:$I$89,3,0)*0.475*44/12</f>
        <v>8.9435013206062735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56.34020440437645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91.212434268283687</v>
      </c>
      <c r="T67" s="62">
        <f t="shared" si="34"/>
        <v>445.19684675168156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39.269904626981791</v>
      </c>
      <c r="AA67" s="23">
        <f>EXP(-LN(2)/25)*AA66+(1-EXP(-LN(2)/25))/(LN(2)/25)*Calculateur!V67*Calculateur!X67*VLOOKUP('Données projet'!$B$9,Paramètres!$A$1:$I$89,3,0)*0.475*44/12</f>
        <v>7.3515505186854275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46.62145514566722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105.62425445212153</v>
      </c>
      <c r="AO67" s="62">
        <f t="shared" si="36"/>
        <v>521.03930189995231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46.467282645431787</v>
      </c>
      <c r="AV67" s="23">
        <f>EXP(-LN(2)/25)*AV66+(1-EXP(-LN(2)/25))/(LN(2)/25)*Calculateur!AQ67*Calculateur!AS67*VLOOKUP('Données projet'!$B$10,Paramètres!$A$1:$I$89,3,0)*0.475*44/12</f>
        <v>8.698940806676001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55.166223452107786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91.212434268283687</v>
      </c>
      <c r="T68" s="62">
        <f t="shared" si="34"/>
        <v>445.19684675168156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38.499845749523409</v>
      </c>
      <c r="AA68" s="23">
        <f>EXP(-LN(2)/25)*AA67+(1-EXP(-LN(2)/25))/(LN(2)/25)*Calculateur!V68*Calculateur!X68*VLOOKUP('Données projet'!$B$9,Paramètres!$A$1:$I$89,3,0)*0.475*44/12</f>
        <v>7.1505219831507345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45.650367732674141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105.62425445212153</v>
      </c>
      <c r="AO68" s="62">
        <f t="shared" si="36"/>
        <v>521.03930189995231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45.55608757499872</v>
      </c>
      <c r="AV68" s="23">
        <f>EXP(-LN(2)/25)*AV67+(1-EXP(-LN(2)/25))/(LN(2)/25)*Calculateur!AQ68*Calculateur!AS68*VLOOKUP('Données projet'!$B$10,Paramètres!$A$1:$I$89,3,0)*0.475*44/12</f>
        <v>8.4610678128600298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54.01715538785875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91.212434268283687</v>
      </c>
      <c r="T69" s="62">
        <f t="shared" ref="T69:T132" si="88">$T$3</f>
        <v>445.19684675168156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37.74488725696245</v>
      </c>
      <c r="AA69" s="23">
        <f>EXP(-LN(2)/25)*AA68+(1-EXP(-LN(2)/25))/(LN(2)/25)*Calculateur!V69*Calculateur!X69*VLOOKUP('Données projet'!$B$9,Paramètres!$A$1:$I$89,3,0)*0.475*44/12</f>
        <v>6.9549905834918695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44.69987784045432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105.62425445212153</v>
      </c>
      <c r="AO69" s="62">
        <f t="shared" ref="AO69:AO132" si="90">$AO$3</f>
        <v>521.03930189995231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44.662760484122728</v>
      </c>
      <c r="AV69" s="23">
        <f>EXP(-LN(2)/25)*AV68+(1-EXP(-LN(2)/25))/(LN(2)/25)*Calculateur!AQ69*Calculateur!AS69*VLOOKUP('Données projet'!$B$10,Paramètres!$A$1:$I$89,3,0)*0.475*44/12</f>
        <v>8.2296994685691534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52.89245995269188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91.212434268283687</v>
      </c>
      <c r="T70" s="62">
        <f t="shared" si="88"/>
        <v>445.19684675168156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37.004733039961401</v>
      </c>
      <c r="AA70" s="23">
        <f>EXP(-LN(2)/25)*AA69+(1-EXP(-LN(2)/25))/(LN(2)/25)*Calculateur!V70*Calculateur!X70*VLOOKUP('Données projet'!$B$9,Paramètres!$A$1:$I$89,3,0)*0.475*44/12</f>
        <v>6.7648060002392256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43.769539040200627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105.62425445212153</v>
      </c>
      <c r="AO70" s="62">
        <f t="shared" si="90"/>
        <v>521.03930189995231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43.78695099262309</v>
      </c>
      <c r="AV70" s="23">
        <f>EXP(-LN(2)/25)*AV69+(1-EXP(-LN(2)/25))/(LN(2)/25)*Calculateur!AQ70*Calculateur!AS70*VLOOKUP('Données projet'!$B$10,Paramètres!$A$1:$I$89,3,0)*0.475*44/12</f>
        <v>8.0046579038200445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51.791608896443137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91.212434268283687</v>
      </c>
      <c r="T71" s="62">
        <f t="shared" si="88"/>
        <v>445.19684675168156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36.279092795706248</v>
      </c>
      <c r="AA71" s="23">
        <f>EXP(-LN(2)/25)*AA70+(1-EXP(-LN(2)/25))/(LN(2)/25)*Calculateur!V71*Calculateur!X71*VLOOKUP('Données projet'!$B$9,Paramètres!$A$1:$I$89,3,0)*0.475*44/12</f>
        <v>6.5798220244169974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42.858914820123246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105.62425445212153</v>
      </c>
      <c r="AO71" s="62">
        <f t="shared" si="90"/>
        <v>521.03930189995231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42.928315591060723</v>
      </c>
      <c r="AV71" s="23">
        <f>EXP(-LN(2)/25)*AV70+(1-EXP(-LN(2)/25))/(LN(2)/25)*Calculateur!AQ71*Calculateur!AS71*VLOOKUP('Données projet'!$B$10,Paramètres!$A$1:$I$89,3,0)*0.475*44/12</f>
        <v>7.7857701124934211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50.714085703554147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91.212434268283687</v>
      </c>
      <c r="T72" s="62">
        <f t="shared" si="88"/>
        <v>445.19684675168156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35.567681914044087</v>
      </c>
      <c r="AA72" s="23">
        <f>EXP(-LN(2)/25)*AA71+(1-EXP(-LN(2)/25))/(LN(2)/25)*Calculateur!V72*Calculateur!X72*VLOOKUP('Données projet'!$B$9,Paramètres!$A$1:$I$89,3,0)*0.475*44/12</f>
        <v>6.399896445141513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41.967578359185602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105.62425445212153</v>
      </c>
      <c r="AO72" s="62">
        <f t="shared" si="90"/>
        <v>521.03930189995231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42.086517506007112</v>
      </c>
      <c r="AV72" s="23">
        <f>EXP(-LN(2)/25)*AV71+(1-EXP(-LN(2)/25))/(LN(2)/25)*Calculateur!AQ72*Calculateur!AS72*VLOOKUP('Données projet'!$B$10,Paramètres!$A$1:$I$89,3,0)*0.475*44/12</f>
        <v>7.5728678193314325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49.659385325338548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91.212434268283687</v>
      </c>
      <c r="T73" s="62">
        <f t="shared" si="88"/>
        <v>445.19684675168156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34.870221365853531</v>
      </c>
      <c r="AA73" s="23">
        <f>EXP(-LN(2)/25)*AA72+(1-EXP(-LN(2)/25))/(LN(2)/25)*Calculateur!V73*Calculateur!X73*VLOOKUP('Données projet'!$B$9,Paramètres!$A$1:$I$89,3,0)*0.475*44/12</f>
        <v>6.2248909402931911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41.095112306146724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105.62425445212153</v>
      </c>
      <c r="AO73" s="62">
        <f t="shared" si="90"/>
        <v>521.03930189995231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41.261226567955269</v>
      </c>
      <c r="AV73" s="23">
        <f>EXP(-LN(2)/25)*AV72+(1-EXP(-LN(2)/25))/(LN(2)/25)*Calculateur!AQ73*Calculateur!AS73*VLOOKUP('Données projet'!$B$10,Paramètres!$A$1:$I$89,3,0)*0.475*44/12</f>
        <v>7.3657873505720035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48.627013918527275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91.212434268283687</v>
      </c>
      <c r="T74" s="62">
        <f t="shared" si="88"/>
        <v>445.19684675168156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34.186437593604062</v>
      </c>
      <c r="AA74" s="23">
        <f>EXP(-LN(2)/25)*AA73+(1-EXP(-LN(2)/25))/(LN(2)/25)*Calculateur!V74*Calculateur!X74*VLOOKUP('Données projet'!$B$9,Paramètres!$A$1:$I$89,3,0)*0.475*44/12</f>
        <v>6.0546709701780861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40.241108563782149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105.62425445212153</v>
      </c>
      <c r="AO74" s="62">
        <f t="shared" si="90"/>
        <v>521.03930189995231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40.452119081820854</v>
      </c>
      <c r="AV74" s="23">
        <f>EXP(-LN(2)/25)*AV73+(1-EXP(-LN(2)/25))/(LN(2)/25)*Calculateur!AQ74*Calculateur!AS74*VLOOKUP('Données projet'!$B$10,Paramètres!$A$1:$I$89,3,0)*0.475*44/12</f>
        <v>7.1643695081206902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47.616488589941547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91.212434268283687</v>
      </c>
      <c r="T75" s="62">
        <f t="shared" si="88"/>
        <v>445.19684675168156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33.516062404061486</v>
      </c>
      <c r="AA75" s="23">
        <f>EXP(-LN(2)/25)*AA74+(1-EXP(-LN(2)/25))/(LN(2)/25)*Calculateur!V75*Calculateur!X75*VLOOKUP('Données projet'!$B$9,Paramètres!$A$1:$I$89,3,0)*0.475*44/12</f>
        <v>5.8891056740972578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39.405168078158745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105.62425445212153</v>
      </c>
      <c r="AO75" s="62">
        <f t="shared" si="90"/>
        <v>521.03930189995231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39.658877699982696</v>
      </c>
      <c r="AV75" s="23">
        <f>EXP(-LN(2)/25)*AV74+(1-EXP(-LN(2)/25))/(LN(2)/25)*Calculateur!AQ75*Calculateur!AS75*VLOOKUP('Données projet'!$B$10,Paramètres!$A$1:$I$89,3,0)*0.475*44/12</f>
        <v>6.9684594471633119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46.627337147146008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91.212434268283687</v>
      </c>
      <c r="T76" s="62">
        <f t="shared" si="88"/>
        <v>445.19684675168156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32.858832863097348</v>
      </c>
      <c r="AA76" s="23">
        <f>EXP(-LN(2)/25)*AA75+(1-EXP(-LN(2)/25))/(LN(2)/25)*Calculateur!V76*Calculateur!X76*VLOOKUP('Données projet'!$B$9,Paramètres!$A$1:$I$89,3,0)*0.475*44/12</f>
        <v>5.7280677697444604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38.586900632841811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105.62425445212153</v>
      </c>
      <c r="AO76" s="62">
        <f t="shared" si="90"/>
        <v>521.03930189995231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38.881191297812919</v>
      </c>
      <c r="AV76" s="23">
        <f>EXP(-LN(2)/25)*AV75+(1-EXP(-LN(2)/25))/(LN(2)/25)*Calculateur!AQ76*Calculateur!AS76*VLOOKUP('Données projet'!$B$10,Paramètres!$A$1:$I$89,3,0)*0.475*44/12</f>
        <v>6.7779065571252755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45.659097854938196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91.212434268283687</v>
      </c>
      <c r="T77" s="62">
        <f t="shared" si="88"/>
        <v>445.19684675168156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32.214491192561084</v>
      </c>
      <c r="AA77" s="23">
        <f>EXP(-LN(2)/25)*AA76+(1-EXP(-LN(2)/25))/(LN(2)/25)*Calculateur!V77*Calculateur!X77*VLOOKUP('Données projet'!$B$9,Paramètres!$A$1:$I$89,3,0)*0.475*44/12</f>
        <v>5.5714334553548062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37.785924647915891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105.62425445212153</v>
      </c>
      <c r="AO77" s="62">
        <f t="shared" si="90"/>
        <v>521.03930189995231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38.118754851647822</v>
      </c>
      <c r="AV77" s="23">
        <f>EXP(-LN(2)/25)*AV76+(1-EXP(-LN(2)/25))/(LN(2)/25)*Calculateur!AQ77*Calculateur!AS77*VLOOKUP('Données projet'!$B$10,Paramètres!$A$1:$I$89,3,0)*0.475*44/12</f>
        <v>6.5925643458860703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44.711319197533889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91.212434268283687</v>
      </c>
      <c r="T78" s="62">
        <f t="shared" si="88"/>
        <v>445.19684675168156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31.582784669174423</v>
      </c>
      <c r="AA78" s="23">
        <f>EXP(-LN(2)/25)*AA77+(1-EXP(-LN(2)/25))/(LN(2)/25)*Calculateur!V78*Calculateur!X78*VLOOKUP('Données projet'!$B$9,Paramètres!$A$1:$I$89,3,0)*0.475*44/12</f>
        <v>5.4190823145291773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37.0018669837036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105.62425445212153</v>
      </c>
      <c r="AO78" s="62">
        <f t="shared" si="90"/>
        <v>521.03930189995231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37.371269319151708</v>
      </c>
      <c r="AV78" s="23">
        <f>EXP(-LN(2)/25)*AV77+(1-EXP(-LN(2)/25))/(LN(2)/25)*Calculateur!AQ78*Calculateur!AS78*VLOOKUP('Données projet'!$B$10,Paramètres!$A$1:$I$89,3,0)*0.475*44/12</f>
        <v>6.4122903271599245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43.78355964631163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91.212434268283687</v>
      </c>
      <c r="T79" s="62">
        <f t="shared" si="88"/>
        <v>445.19684675168156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30.963465525408438</v>
      </c>
      <c r="AA79" s="23">
        <f>EXP(-LN(2)/25)*AA78+(1-EXP(-LN(2)/25))/(LN(2)/25)*Calculateur!V79*Calculateur!X79*VLOOKUP('Données projet'!$B$9,Paramètres!$A$1:$I$89,3,0)*0.475*44/12</f>
        <v>5.2708972236612235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36.23436274906966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105.62425445212153</v>
      </c>
      <c r="AO79" s="62">
        <f t="shared" si="90"/>
        <v>521.03930189995231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36.638441522026682</v>
      </c>
      <c r="AV79" s="23">
        <f>EXP(-LN(2)/25)*AV78+(1-EXP(-LN(2)/25))/(LN(2)/25)*Calculateur!AQ79*Calculateur!AS79*VLOOKUP('Données projet'!$B$10,Paramètres!$A$1:$I$89,3,0)*0.475*44/12</f>
        <v>6.2369459109560434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42.875387432982727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91.212434268283687</v>
      </c>
      <c r="T80" s="62">
        <f t="shared" si="88"/>
        <v>445.19684675168156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30.356290852304326</v>
      </c>
      <c r="AA80" s="23">
        <f>EXP(-LN(2)/25)*AA79+(1-EXP(-LN(2)/25))/(LN(2)/25)*Calculateur!V80*Calculateur!X80*VLOOKUP('Données projet'!$B$9,Paramètres!$A$1:$I$89,3,0)*0.475*44/12</f>
        <v>5.1267642618957687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35.483055114200099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105.62425445212153</v>
      </c>
      <c r="AO80" s="62">
        <f t="shared" si="90"/>
        <v>521.03930189995231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35.919984031022459</v>
      </c>
      <c r="AV80" s="23">
        <f>EXP(-LN(2)/25)*AV79+(1-EXP(-LN(2)/25))/(LN(2)/25)*Calculateur!AQ80*Calculateur!AS80*VLOOKUP('Données projet'!$B$10,Paramètres!$A$1:$I$89,3,0)*0.475*44/12</f>
        <v>6.0663962970342196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41.986380328056676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91.212434268283687</v>
      </c>
      <c r="T81" s="62">
        <f t="shared" si="88"/>
        <v>445.19684675168156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29.761022504199804</v>
      </c>
      <c r="AA81" s="23">
        <f>EXP(-LN(2)/25)*AA80+(1-EXP(-LN(2)/25))/(LN(2)/25)*Calculateur!V81*Calculateur!X81*VLOOKUP('Données projet'!$B$9,Paramètres!$A$1:$I$89,3,0)*0.475*44/12</f>
        <v>4.9865726235494137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34.747595127749221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105.62425445212153</v>
      </c>
      <c r="AO81" s="62">
        <f t="shared" si="90"/>
        <v>521.03930189995231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35.215615053201027</v>
      </c>
      <c r="AV81" s="23">
        <f>EXP(-LN(2)/25)*AV80+(1-EXP(-LN(2)/25))/(LN(2)/25)*Calculateur!AQ81*Calculateur!AS81*VLOOKUP('Données projet'!$B$10,Paramètres!$A$1:$I$89,3,0)*0.475*44/12</f>
        <v>5.9005103712739029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41.11612542447493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91.212434268283687</v>
      </c>
      <c r="T82" s="62">
        <f t="shared" si="88"/>
        <v>445.19684675168156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29.177427005323771</v>
      </c>
      <c r="AA82" s="23">
        <f>EXP(-LN(2)/25)*AA81+(1-EXP(-LN(2)/25))/(LN(2)/25)*Calculateur!V82*Calculateur!X82*VLOOKUP('Données projet'!$B$9,Paramètres!$A$1:$I$89,3,0)*0.475*44/12</f>
        <v>4.8502145329259978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34.027641538249767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105.62425445212153</v>
      </c>
      <c r="AO82" s="62">
        <f t="shared" si="90"/>
        <v>521.03930189995231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34.525058321412025</v>
      </c>
      <c r="AV82" s="23">
        <f>EXP(-LN(2)/25)*AV81+(1-EXP(-LN(2)/25))/(LN(2)/25)*Calculateur!AQ82*Calculateur!AS82*VLOOKUP('Données projet'!$B$10,Paramètres!$A$1:$I$89,3,0)*0.475*44/12</f>
        <v>5.7391606048770631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40.264218926289089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91.212434268283687</v>
      </c>
      <c r="T83" s="62">
        <f t="shared" si="88"/>
        <v>445.19684675168156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28.605275458222589</v>
      </c>
      <c r="AA83" s="23">
        <f>EXP(-LN(2)/25)*AA82+(1-EXP(-LN(2)/25))/(LN(2)/25)*Calculateur!V83*Calculateur!X83*VLOOKUP('Données projet'!$B$9,Paramètres!$A$1:$I$89,3,0)*0.475*44/12</f>
        <v>4.7175851614614395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33.322860619684029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105.62425445212153</v>
      </c>
      <c r="AO83" s="62">
        <f t="shared" si="90"/>
        <v>521.03930189995231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33.848042985935386</v>
      </c>
      <c r="AV83" s="23">
        <f>EXP(-LN(2)/25)*AV82+(1-EXP(-LN(2)/25))/(LN(2)/25)*Calculateur!AQ83*Calculateur!AS83*VLOOKUP('Données projet'!$B$10,Paramètres!$A$1:$I$89,3,0)*0.475*44/12</f>
        <v>5.5822229563273611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39.43026594226275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91.212434268283687</v>
      </c>
      <c r="T84" s="62">
        <f t="shared" si="88"/>
        <v>445.19684675168156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28.044343453982076</v>
      </c>
      <c r="AA84" s="23">
        <f>EXP(-LN(2)/25)*AA83+(1-EXP(-LN(2)/25))/(LN(2)/25)*Calculateur!V84*Calculateur!X84*VLOOKUP('Données projet'!$B$9,Paramètres!$A$1:$I$89,3,0)*0.475*44/12</f>
        <v>4.588582547134255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32.632926001116331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105.62425445212153</v>
      </c>
      <c r="AO84" s="62">
        <f t="shared" si="90"/>
        <v>521.03930189995231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33.184303508248867</v>
      </c>
      <c r="AV84" s="23">
        <f>EXP(-LN(2)/25)*AV83+(1-EXP(-LN(2)/25))/(LN(2)/25)*Calculateur!AQ84*Calculateur!AS84*VLOOKUP('Données projet'!$B$10,Paramètres!$A$1:$I$89,3,0)*0.475*44/12</f>
        <v>5.4295767760302427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38.613880284279112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91.212434268283687</v>
      </c>
      <c r="T85" s="62">
        <f t="shared" si="88"/>
        <v>445.19684675168156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27.494410984209981</v>
      </c>
      <c r="AA85" s="23">
        <f>EXP(-LN(2)/25)*AA84+(1-EXP(-LN(2)/25))/(LN(2)/25)*Calculateur!V85*Calculateur!X85*VLOOKUP('Données projet'!$B$9,Paramètres!$A$1:$I$89,3,0)*0.475*44/12</f>
        <v>4.4631075160798002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31.95751850028978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105.62425445212153</v>
      </c>
      <c r="AO85" s="62">
        <f t="shared" si="90"/>
        <v>521.03930189995231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32.533579556878671</v>
      </c>
      <c r="AV85" s="23">
        <f>EXP(-LN(2)/25)*AV84+(1-EXP(-LN(2)/25))/(LN(2)/25)*Calculateur!AQ85*Calculateur!AS85*VLOOKUP('Données projet'!$B$10,Paramètres!$A$1:$I$89,3,0)*0.475*44/12</f>
        <v>5.2811047135606621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37.814684270439329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91.212434268283687</v>
      </c>
      <c r="T86" s="62">
        <f t="shared" si="88"/>
        <v>445.19684675168156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26.955262354744431</v>
      </c>
      <c r="AA86" s="23">
        <f>EXP(-LN(2)/25)*AA85+(1-EXP(-LN(2)/25))/(LN(2)/25)*Calculateur!V86*Calculateur!X86*VLOOKUP('Données projet'!$B$9,Paramètres!$A$1:$I$89,3,0)*0.475*44/12</f>
        <v>4.3410636063479746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31.296325961092407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105.62425445212153</v>
      </c>
      <c r="AO86" s="62">
        <f t="shared" si="90"/>
        <v>521.03930189995231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31.895615905292424</v>
      </c>
      <c r="AV86" s="23">
        <f>EXP(-LN(2)/25)*AV85+(1-EXP(-LN(2)/25))/(LN(2)/25)*Calculateur!AQ86*Calculateur!AS86*VLOOKUP('Données projet'!$B$10,Paramètres!$A$1:$I$89,3,0)*0.475*44/12</f>
        <v>5.1366926274471192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37.032308532739542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91.212434268283687</v>
      </c>
      <c r="T87" s="62">
        <f t="shared" si="88"/>
        <v>445.19684675168156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26.426686101054507</v>
      </c>
      <c r="AA87" s="23">
        <f>EXP(-LN(2)/25)*AA86+(1-EXP(-LN(2)/25))/(LN(2)/25)*Calculateur!V87*Calculateur!X87*VLOOKUP('Données projet'!$B$9,Paramètres!$A$1:$I$89,3,0)*0.475*44/12</f>
        <v>4.2223569937457759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30.649043094800284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105.62425445212153</v>
      </c>
      <c r="AO87" s="62">
        <f t="shared" si="90"/>
        <v>521.03930189995231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31.270162331794378</v>
      </c>
      <c r="AV87" s="23">
        <f>EXP(-LN(2)/25)*AV86+(1-EXP(-LN(2)/25))/(LN(2)/25)*Calculateur!AQ87*Calculateur!AS87*VLOOKUP('Données projet'!$B$10,Paramètres!$A$1:$I$89,3,0)*0.475*44/12</f>
        <v>4.9962294974226529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36.266391829217028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91.212434268283687</v>
      </c>
      <c r="T88" s="62">
        <f t="shared" si="88"/>
        <v>445.19684675168156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25.908474905299762</v>
      </c>
      <c r="AA88" s="23">
        <f>EXP(-LN(2)/25)*AA87+(1-EXP(-LN(2)/25))/(LN(2)/25)*Calculateur!V88*Calculateur!X88*VLOOKUP('Données projet'!$B$9,Paramètres!$A$1:$I$89,3,0)*0.475*44/12</f>
        <v>4.1068964197076934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30.015371325007457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105.62425445212153</v>
      </c>
      <c r="AO88" s="62">
        <f t="shared" si="90"/>
        <v>521.03930189995231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30.65697352138362</v>
      </c>
      <c r="AV88" s="23">
        <f>EXP(-LN(2)/25)*AV87+(1-EXP(-LN(2)/25))/(LN(2)/25)*Calculateur!AQ88*Calculateur!AS88*VLOOKUP('Données projet'!$B$10,Paramètres!$A$1:$I$89,3,0)*0.475*44/12</f>
        <v>4.8596073390753398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35.516580860458959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91.212434268283687</v>
      </c>
      <c r="T89" s="62">
        <f t="shared" si="88"/>
        <v>445.19684675168156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25.400425515016149</v>
      </c>
      <c r="AA89" s="23">
        <f>EXP(-LN(2)/25)*AA88+(1-EXP(-LN(2)/25))/(LN(2)/25)*Calculateur!V89*Calculateur!X89*VLOOKUP('Données projet'!$B$9,Paramètres!$A$1:$I$89,3,0)*0.475*44/12</f>
        <v>3.9945931211384904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29.395018636154639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105.62425445212153</v>
      </c>
      <c r="AO89" s="62">
        <f t="shared" si="90"/>
        <v>521.03930189995231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30.05580896953677</v>
      </c>
      <c r="AV89" s="23">
        <f>EXP(-LN(2)/25)*AV88+(1-EXP(-LN(2)/25))/(LN(2)/25)*Calculateur!AQ89*Calculateur!AS89*VLOOKUP('Données projet'!$B$10,Paramètres!$A$1:$I$89,3,0)*0.475*44/12</f>
        <v>4.7267211208326811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34.782530090369448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91.212434268283687</v>
      </c>
      <c r="T90" s="62">
        <f t="shared" si="88"/>
        <v>445.19684675168156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24.902338663396467</v>
      </c>
      <c r="AA90" s="23">
        <f>EXP(-LN(2)/25)*AA89+(1-EXP(-LN(2)/25))/(LN(2)/25)*Calculateur!V90*Calculateur!X90*VLOOKUP('Données projet'!$B$9,Paramètres!$A$1:$I$89,3,0)*0.475*44/12</f>
        <v>3.8853607621744359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28.787699425570903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105.62425445212153</v>
      </c>
      <c r="AO90" s="62">
        <f t="shared" si="90"/>
        <v>521.03930189995231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29.466432887877467</v>
      </c>
      <c r="AV90" s="23">
        <f>EXP(-LN(2)/25)*AV89+(1-EXP(-LN(2)/25))/(LN(2)/25)*Calculateur!AQ90*Calculateur!AS90*VLOOKUP('Données projet'!$B$10,Paramètres!$A$1:$I$89,3,0)*0.475*44/12</f>
        <v>4.597468683216051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34.063901571093517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91.212434268283687</v>
      </c>
      <c r="T91" s="62">
        <f t="shared" si="88"/>
        <v>445.19684675168156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24.414018991134064</v>
      </c>
      <c r="AA91" s="23">
        <f>EXP(-LN(2)/25)*AA90+(1-EXP(-LN(2)/25))/(LN(2)/25)*Calculateur!V91*Calculateur!X91*VLOOKUP('Données projet'!$B$9,Paramètres!$A$1:$I$89,3,0)*0.475*44/12</f>
        <v>3.7791153678105336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28.193134358944597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105.62425445212153</v>
      </c>
      <c r="AO91" s="62">
        <f t="shared" si="90"/>
        <v>521.03930189995231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28.888614111695588</v>
      </c>
      <c r="AV91" s="23">
        <f>EXP(-LN(2)/25)*AV90+(1-EXP(-LN(2)/25))/(LN(2)/25)*Calculateur!AQ91*Calculateur!AS91*VLOOKUP('Données projet'!$B$10,Paramètres!$A$1:$I$89,3,0)*0.475*44/12</f>
        <v>4.4717506603031376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33.360364771998725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91.212434268283687</v>
      </c>
      <c r="T92" s="62">
        <f t="shared" si="88"/>
        <v>445.19684675168156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23.935274969799138</v>
      </c>
      <c r="AA92" s="23">
        <f>EXP(-LN(2)/25)*AA91+(1-EXP(-LN(2)/25))/(LN(2)/25)*Calculateur!V92*Calculateur!X92*VLOOKUP('Données projet'!$B$9,Paramètres!$A$1:$I$89,3,0)*0.475*44/12</f>
        <v>3.6757752593427147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27.611050229141853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105.62425445212153</v>
      </c>
      <c r="AO92" s="62">
        <f t="shared" si="90"/>
        <v>521.03930189995231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28.322126009279984</v>
      </c>
      <c r="AV92" s="23">
        <f>EXP(-LN(2)/25)*AV91+(1-EXP(-LN(2)/25))/(LN(2)/25)*Calculateur!AQ92*Calculateur!AS92*VLOOKUP('Données projet'!$B$10,Paramètres!$A$1:$I$89,3,0)*0.475*44/12</f>
        <v>4.3494704033380014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32.671596412617987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91.212434268283687</v>
      </c>
      <c r="T93" s="62">
        <f t="shared" si="88"/>
        <v>445.19684675168156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23.465918826717569</v>
      </c>
      <c r="AA93" s="23">
        <f>EXP(-LN(2)/25)*AA92+(1-EXP(-LN(2)/25))/(LN(2)/25)*Calculateur!V93*Calculateur!X93*VLOOKUP('Données projet'!$B$9,Paramètres!$A$1:$I$89,3,0)*0.475*44/12</f>
        <v>3.5752609915753681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27.041179818292939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105.62425445212153</v>
      </c>
      <c r="AO93" s="62">
        <f t="shared" si="90"/>
        <v>521.03930189995231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27.766746393029123</v>
      </c>
      <c r="AV93" s="23">
        <f>EXP(-LN(2)/25)*AV92+(1-EXP(-LN(2)/25))/(LN(2)/25)*Calculateur!AQ93*Calculateur!AS93*VLOOKUP('Données projet'!$B$10,Paramètres!$A$1:$I$89,3,0)*0.475*44/12</f>
        <v>4.2305339064300158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31.997280299459138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91.212434268283687</v>
      </c>
      <c r="T94" s="62">
        <f t="shared" si="88"/>
        <v>445.19684675168156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23.00576647132285</v>
      </c>
      <c r="AA94" s="23">
        <f>EXP(-LN(2)/25)*AA93+(1-EXP(-LN(2)/25))/(LN(2)/25)*Calculateur!V94*Calculateur!X94*VLOOKUP('Données projet'!$B$9,Paramètres!$A$1:$I$89,3,0)*0.475*44/12</f>
        <v>3.4774952917459356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26.483261763068786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105.62425445212153</v>
      </c>
      <c r="AO94" s="62">
        <f t="shared" si="90"/>
        <v>521.03930189995231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27.222257432304826</v>
      </c>
      <c r="AV94" s="23">
        <f>EXP(-LN(2)/25)*AV93+(1-EXP(-LN(2)/25))/(LN(2)/25)*Calculateur!AQ94*Calculateur!AS94*VLOOKUP('Données projet'!$B$10,Paramètres!$A$1:$I$89,3,0)*0.475*44/12</f>
        <v>4.1148497342845776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31.337107166589405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91.212434268283687</v>
      </c>
      <c r="T95" s="62">
        <f t="shared" si="88"/>
        <v>445.19684675168156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22.554637422952197</v>
      </c>
      <c r="AA95" s="23">
        <f>EXP(-LN(2)/25)*AA94+(1-EXP(-LN(2)/25))/(LN(2)/25)*Calculateur!V95*Calculateur!X95*VLOOKUP('Données projet'!$B$9,Paramètres!$A$1:$I$89,3,0)*0.475*44/12</f>
        <v>3.3824030001196137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25.93704042307181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105.62425445212153</v>
      </c>
      <c r="AO95" s="62">
        <f t="shared" si="90"/>
        <v>521.03930189995231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26.688445567994858</v>
      </c>
      <c r="AV95" s="23">
        <f>EXP(-LN(2)/25)*AV94+(1-EXP(-LN(2)/25))/(LN(2)/25)*Calculateur!AQ95*Calculateur!AS95*VLOOKUP('Données projet'!$B$10,Paramètres!$A$1:$I$89,3,0)*0.475*44/12</f>
        <v>4.0023289519100231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30.690774519904881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91.212434268283687</v>
      </c>
      <c r="T96" s="62">
        <f t="shared" si="88"/>
        <v>445.19684675168156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22.112354740058546</v>
      </c>
      <c r="AA96" s="23">
        <f>EXP(-LN(2)/25)*AA95+(1-EXP(-LN(2)/25))/(LN(2)/25)*Calculateur!V96*Calculateur!X96*VLOOKUP('Données projet'!$B$9,Paramètres!$A$1:$I$89,3,0)*0.475*44/12</f>
        <v>3.2899110122084996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25.402265752267045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105.62425445212153</v>
      </c>
      <c r="AO96" s="62">
        <f t="shared" si="90"/>
        <v>521.03930189995231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26.165101428750923</v>
      </c>
      <c r="AV96" s="23">
        <f>EXP(-LN(2)/25)*AV95+(1-EXP(-LN(2)/25))/(LN(2)/25)*Calculateur!AQ96*Calculateur!AS96*VLOOKUP('Données projet'!$B$10,Paramètres!$A$1:$I$89,3,0)*0.475*44/12</f>
        <v>3.8928850562467114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30.057986484997635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91.212434268283687</v>
      </c>
      <c r="T97" s="62">
        <f t="shared" si="88"/>
        <v>445.19684675168156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21.678744950810639</v>
      </c>
      <c r="AA97" s="23">
        <f>EXP(-LN(2)/25)*AA96+(1-EXP(-LN(2)/25))/(LN(2)/25)*Calculateur!V97*Calculateur!X97*VLOOKUP('Données projet'!$B$9,Paramètres!$A$1:$I$89,3,0)*0.475*44/12</f>
        <v>3.1999482225707574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24.878693173381397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105.62425445212153</v>
      </c>
      <c r="AO97" s="62">
        <f t="shared" si="90"/>
        <v>521.03930189995231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25.652019748869154</v>
      </c>
      <c r="AV97" s="23">
        <f>EXP(-LN(2)/25)*AV96+(1-EXP(-LN(2)/25))/(LN(2)/25)*Calculateur!AQ97*Calculateur!AS97*VLOOKUP('Données projet'!$B$10,Paramètres!$A$1:$I$89,3,0)*0.475*44/12</f>
        <v>3.7864339096657171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29.438453658534872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91.212434268283687</v>
      </c>
      <c r="T98" s="62">
        <f t="shared" si="88"/>
        <v>445.19684675168156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21.253637985054027</v>
      </c>
      <c r="AA98" s="23">
        <f>EXP(-LN(2)/25)*AA97+(1-EXP(-LN(2)/25))/(LN(2)/25)*Calculateur!V98*Calculateur!X98*VLOOKUP('Données projet'!$B$9,Paramètres!$A$1:$I$89,3,0)*0.475*44/12</f>
        <v>3.1124454701465964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24.366083455200624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105.62425445212153</v>
      </c>
      <c r="AO98" s="62">
        <f t="shared" si="90"/>
        <v>521.03930189995231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25.148999287780946</v>
      </c>
      <c r="AV98" s="23">
        <f>EXP(-LN(2)/25)*AV97+(1-EXP(-LN(2)/25))/(LN(2)/25)*Calculateur!AQ98*Calculateur!AS98*VLOOKUP('Données projet'!$B$10,Paramètres!$A$1:$I$89,3,0)*0.475*44/12</f>
        <v>3.6828936752860026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28.831892963066949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91.212434268283687</v>
      </c>
      <c r="T99" s="62">
        <f t="shared" si="88"/>
        <v>445.19684675168156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20.836867107606256</v>
      </c>
      <c r="AA99" s="23">
        <f>EXP(-LN(2)/25)*AA98+(1-EXP(-LN(2)/25))/(LN(2)/25)*Calculateur!V99*Calculateur!X99*VLOOKUP('Données projet'!$B$9,Paramètres!$A$1:$I$89,3,0)*0.475*44/12</f>
        <v>3.0273354850890439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23.8642025926953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105.62425445212153</v>
      </c>
      <c r="AO99" s="62">
        <f t="shared" si="90"/>
        <v>521.03930189995231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24.655842751122488</v>
      </c>
      <c r="AV99" s="23">
        <f>EXP(-LN(2)/25)*AV98+(1-EXP(-LN(2)/25))/(LN(2)/25)*Calculateur!AQ99*Calculateur!AS99*VLOOKUP('Données projet'!$B$10,Paramètres!$A$1:$I$89,3,0)*0.475*44/12</f>
        <v>3.582184754060346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28.238027505182835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91.212434268283687</v>
      </c>
      <c r="T100" s="62">
        <f t="shared" si="88"/>
        <v>445.19684675168156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20.4282688528601</v>
      </c>
      <c r="AA100" s="23">
        <f>EXP(-LN(2)/25)*AA99+(1-EXP(-LN(2)/25))/(LN(2)/25)*Calculateur!V100*Calculateur!X100*VLOOKUP('Données projet'!$B$9,Paramètres!$A$1:$I$89,3,0)*0.475*44/12</f>
        <v>2.9445528370486298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23.372821689908729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105.62425445212153</v>
      </c>
      <c r="AO100" s="62">
        <f t="shared" si="90"/>
        <v>521.03930189995231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24.172356713352119</v>
      </c>
      <c r="AV100" s="23">
        <f>EXP(-LN(2)/25)*AV99+(1-EXP(-LN(2)/25))/(LN(2)/25)*Calculateur!AQ100*Calculateur!AS100*VLOOKUP('Données projet'!$B$10,Paramètres!$A$1:$I$89,3,0)*0.475*44/12</f>
        <v>3.4842297235816568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27.656586436933775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91.212434268283687</v>
      </c>
      <c r="T101" s="62">
        <f t="shared" si="88"/>
        <v>445.19684675168156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20.027682960669189</v>
      </c>
      <c r="AA101" s="23">
        <f>EXP(-LN(2)/25)*AA100+(1-EXP(-LN(2)/25))/(LN(2)/25)*Calculateur!V101*Calculateur!X101*VLOOKUP('Données projet'!$B$9,Paramètres!$A$1:$I$89,3,0)*0.475*44/12</f>
        <v>2.8640338848722311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22.891716845541421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105.62425445212153</v>
      </c>
      <c r="AO101" s="62">
        <f t="shared" si="90"/>
        <v>521.03930189995231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23.69835154188506</v>
      </c>
      <c r="AV101" s="23">
        <f>EXP(-LN(2)/25)*AV100+(1-EXP(-LN(2)/25))/(LN(2)/25)*Calculateur!AQ101*Calculateur!AS101*VLOOKUP('Données projet'!$B$10,Paramètres!$A$1:$I$89,3,0)*0.475*44/12</f>
        <v>3.3889532785626386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27.087304820447699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91.212434268283687</v>
      </c>
      <c r="T102" s="62">
        <f t="shared" si="88"/>
        <v>445.19684675168156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19.634952313490874</v>
      </c>
      <c r="AA102" s="23">
        <f>EXP(-LN(2)/25)*AA101+(1-EXP(-LN(2)/25))/(LN(2)/25)*Calculateur!V102*Calculateur!X102*VLOOKUP('Données projet'!$B$9,Paramètres!$A$1:$I$89,3,0)*0.475*44/12</f>
        <v>2.785716727677404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22.420669041168278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105.62425445212153</v>
      </c>
      <c r="AO102" s="62">
        <f t="shared" si="90"/>
        <v>521.03930189995231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23.233641322715865</v>
      </c>
      <c r="AV102" s="23">
        <f>EXP(-LN(2)/25)*AV101+(1-EXP(-LN(2)/25))/(LN(2)/25)*Calculateur!AQ102*Calculateur!AS102*VLOOKUP('Données projet'!$B$10,Paramètres!$A$1:$I$89,3,0)*0.475*44/12</f>
        <v>3.296282172943036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26.529923495658903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91.212434268283687</v>
      </c>
      <c r="T103" s="62">
        <f t="shared" si="88"/>
        <v>445.19684675168156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19.249922874761683</v>
      </c>
      <c r="AA103" s="23">
        <f>EXP(-LN(2)/25)*AA102+(1-EXP(-LN(2)/25))/(LN(2)/25)*Calculateur!V103*Calculateur!X103*VLOOKUP('Données projet'!$B$9,Paramètres!$A$1:$I$89,3,0)*0.475*44/12</f>
        <v>2.7095411572645896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21.959464032026272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105.62425445212153</v>
      </c>
      <c r="AO103" s="62">
        <f t="shared" si="90"/>
        <v>521.03930189995231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22.778043787499332</v>
      </c>
      <c r="AV103" s="23">
        <f>EXP(-LN(2)/25)*AV102+(1-EXP(-LN(2)/25))/(LN(2)/25)*Calculateur!AQ103*Calculateur!AS103*VLOOKUP('Données projet'!$B$10,Paramètres!$A$1:$I$89,3,0)*0.475*44/12</f>
        <v>3.2061451635799632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25.984188951079297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91.212434268283687</v>
      </c>
      <c r="T104" s="62">
        <f t="shared" si="88"/>
        <v>445.19684675168156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18.872443628481204</v>
      </c>
      <c r="AA104" s="23">
        <f>EXP(-LN(2)/25)*AA103+(1-EXP(-LN(2)/25))/(LN(2)/25)*Calculateur!V104*Calculateur!X104*VLOOKUP('Données projet'!$B$9,Paramètres!$A$1:$I$89,3,0)*0.475*44/12</f>
        <v>2.6354486118306126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21.507892240311815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105.62425445212153</v>
      </c>
      <c r="AO104" s="62">
        <f t="shared" si="90"/>
        <v>521.03930189995231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22.331380242061336</v>
      </c>
      <c r="AV104" s="23">
        <f>EXP(-LN(2)/25)*AV103+(1-EXP(-LN(2)/25))/(LN(2)/25)*Calculateur!AQ104*Calculateur!AS104*VLOOKUP('Données projet'!$B$10,Paramètres!$A$1:$I$89,3,0)*0.475*44/12</f>
        <v>3.1184729554780226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25.449853197539358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91.212434268283687</v>
      </c>
      <c r="T105" s="62">
        <f t="shared" si="88"/>
        <v>445.19684675168156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18.502366519980679</v>
      </c>
      <c r="AA105" s="23">
        <f>EXP(-LN(2)/25)*AA104+(1-EXP(-LN(2)/25))/(LN(2)/25)*Calculateur!V105*Calculateur!X105*VLOOKUP('Données projet'!$B$9,Paramètres!$A$1:$I$89,3,0)*0.475*44/12</f>
        <v>2.5633821309478853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21.065748650928565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105.62425445212153</v>
      </c>
      <c r="AO105" s="62">
        <f t="shared" si="90"/>
        <v>521.03930189995231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21.893475496311517</v>
      </c>
      <c r="AV105" s="23">
        <f>EXP(-LN(2)/25)*AV104+(1-EXP(-LN(2)/25))/(LN(2)/25)*Calculateur!AQ105*Calculateur!AS105*VLOOKUP('Données projet'!$B$10,Paramètres!$A$1:$I$89,3,0)*0.475*44/12</f>
        <v>3.0331981485171107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24.926673644828629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91.212434268283687</v>
      </c>
      <c r="T106" s="62">
        <f t="shared" si="88"/>
        <v>445.19684675168156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18.139546397853103</v>
      </c>
      <c r="AA106" s="23">
        <f>EXP(-LN(2)/25)*AA105+(1-EXP(-LN(2)/25))/(LN(2)/25)*Calculateur!V106*Calculateur!X106*VLOOKUP('Données projet'!$B$9,Paramètres!$A$1:$I$89,3,0)*0.475*44/12</f>
        <v>2.4932863117747077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20.632832709627809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105.62425445212153</v>
      </c>
      <c r="AO106" s="62">
        <f t="shared" si="90"/>
        <v>521.03930189995231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21.464157795530333</v>
      </c>
      <c r="AV106" s="23">
        <f>EXP(-LN(2)/25)*AV105+(1-EXP(-LN(2)/25))/(LN(2)/25)*Calculateur!AQ106*Calculateur!AS106*VLOOKUP('Données projet'!$B$10,Paramètres!$A$1:$I$89,3,0)*0.475*44/12</f>
        <v>2.9502551856369523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24.414412981167285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91.212434268283687</v>
      </c>
      <c r="T107" s="62">
        <f t="shared" si="88"/>
        <v>445.19684675168156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17.783840957022022</v>
      </c>
      <c r="AA107" s="23">
        <f>EXP(-LN(2)/25)*AA106+(1-EXP(-LN(2)/25))/(LN(2)/25)*Calculateur!V107*Calculateur!X107*VLOOKUP('Données projet'!$B$9,Paramètres!$A$1:$I$89,3,0)*0.475*44/12</f>
        <v>2.4251072664629998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20.208948223485024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105.62425445212153</v>
      </c>
      <c r="AO107" s="62">
        <f t="shared" si="90"/>
        <v>521.03930189995231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21.043258753003528</v>
      </c>
      <c r="AV107" s="23">
        <f>EXP(-LN(2)/25)*AV106+(1-EXP(-LN(2)/25))/(LN(2)/25)*Calculateur!AQ107*Calculateur!AS107*VLOOKUP('Données projet'!$B$10,Paramètres!$A$1:$I$89,3,0)*0.475*44/12</f>
        <v>2.8695803024385325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23.91283905544206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91.212434268283687</v>
      </c>
      <c r="T108" s="62">
        <f t="shared" si="88"/>
        <v>445.19684675168156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17.435110682926744</v>
      </c>
      <c r="AA108" s="23">
        <f>EXP(-LN(2)/25)*AA107+(1-EXP(-LN(2)/25))/(LN(2)/25)*Calculateur!V108*Calculateur!X108*VLOOKUP('Données projet'!$B$9,Paramètres!$A$1:$I$89,3,0)*0.475*44/12</f>
        <v>2.3587925807307206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19.793903263657466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105.62425445212153</v>
      </c>
      <c r="AO108" s="62">
        <f t="shared" si="90"/>
        <v>521.03930189995231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20.630613283977606</v>
      </c>
      <c r="AV108" s="23">
        <f>EXP(-LN(2)/25)*AV107+(1-EXP(-LN(2)/25))/(LN(2)/25)*Calculateur!AQ108*Calculateur!AS108*VLOOKUP('Données projet'!$B$10,Paramètres!$A$1:$I$89,3,0)*0.475*44/12</f>
        <v>2.791111478163681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23.421724762141288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91.212434268283687</v>
      </c>
      <c r="T109" s="62">
        <f t="shared" si="88"/>
        <v>445.19684675168156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17.09321879680201</v>
      </c>
      <c r="AA109" s="23">
        <f>EXP(-LN(2)/25)*AA108+(1-EXP(-LN(2)/25))/(LN(2)/25)*Calculateur!V109*Calculateur!X109*VLOOKUP('Données projet'!$B$9,Paramètres!$A$1:$I$89,3,0)*0.475*44/12</f>
        <v>2.2942912735671284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19.387510070369139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105.62425445212153</v>
      </c>
      <c r="AO109" s="62">
        <f t="shared" si="90"/>
        <v>521.03930189995231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20.226059540910398</v>
      </c>
      <c r="AV109" s="23">
        <f>EXP(-LN(2)/25)*AV108+(1-EXP(-LN(2)/25))/(LN(2)/25)*Calculateur!AQ109*Calculateur!AS109*VLOOKUP('Données projet'!$B$10,Paramètres!$A$1:$I$89,3,0)*0.475*44/12</f>
        <v>2.7147883880151218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22.940847928925521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91.212434268283687</v>
      </c>
      <c r="T110" s="62">
        <f t="shared" si="88"/>
        <v>445.19684675168156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16.758031202030722</v>
      </c>
      <c r="AA110" s="23">
        <f>EXP(-LN(2)/25)*AA109+(1-EXP(-LN(2)/25))/(LN(2)/25)*Calculateur!V110*Calculateur!X110*VLOOKUP('Données projet'!$B$9,Paramètres!$A$1:$I$89,3,0)*0.475*44/12</f>
        <v>2.231553758039901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18.989584960070623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105.62425445212153</v>
      </c>
      <c r="AO110" s="62">
        <f t="shared" si="90"/>
        <v>521.03930189995231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19.82943884999132</v>
      </c>
      <c r="AV110" s="23">
        <f>EXP(-LN(2)/25)*AV109+(1-EXP(-LN(2)/25))/(LN(2)/25)*Calculateur!AQ110*Calculateur!AS110*VLOOKUP('Données projet'!$B$10,Paramètres!$A$1:$I$89,3,0)*0.475*44/12</f>
        <v>2.6405523567803315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22.469991206771653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91.212434268283687</v>
      </c>
      <c r="T111" s="62">
        <f t="shared" si="88"/>
        <v>445.19684675168156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16.429416431548653</v>
      </c>
      <c r="AA111" s="23">
        <f>EXP(-LN(2)/25)*AA110+(1-EXP(-LN(2)/25))/(LN(2)/25)*Calculateur!V111*Calculateur!X111*VLOOKUP('Données projet'!$B$9,Paramètres!$A$1:$I$89,3,0)*0.475*44/12</f>
        <v>2.1705318031739882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18.599948234722639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105.62425445212153</v>
      </c>
      <c r="AO111" s="62">
        <f t="shared" si="90"/>
        <v>521.03930189995231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19.440595648906431</v>
      </c>
      <c r="AV111" s="23">
        <f>EXP(-LN(2)/25)*AV110+(1-EXP(-LN(2)/25))/(LN(2)/25)*Calculateur!AQ111*Calculateur!AS111*VLOOKUP('Données projet'!$B$10,Paramètres!$A$1:$I$89,3,0)*0.475*44/12</f>
        <v>2.56834631372356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22.00894196262999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91.212434268283687</v>
      </c>
      <c r="T112" s="62">
        <f t="shared" si="88"/>
        <v>445.19684675168156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16.107245596280521</v>
      </c>
      <c r="AA112" s="23">
        <f>EXP(-LN(2)/25)*AA111+(1-EXP(-LN(2)/25))/(LN(2)/25)*Calculateur!V112*Calculateur!X112*VLOOKUP('Données projet'!$B$9,Paramètres!$A$1:$I$89,3,0)*0.475*44/12</f>
        <v>2.1111784968728888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18.218424093153409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105.62425445212153</v>
      </c>
      <c r="AO112" s="62">
        <f t="shared" si="90"/>
        <v>521.03930189995231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19.059377425823882</v>
      </c>
      <c r="AV112" s="23">
        <f>EXP(-LN(2)/25)*AV111+(1-EXP(-LN(2)/25))/(LN(2)/25)*Calculateur!AQ112*Calculateur!AS112*VLOOKUP('Données projet'!$B$10,Paramètres!$A$1:$I$89,3,0)*0.475*44/12</f>
        <v>2.4981147487113269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21.557492174535209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91.212434268283687</v>
      </c>
      <c r="T113" s="62">
        <f t="shared" si="88"/>
        <v>445.19684675168156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15.79139233458719</v>
      </c>
      <c r="AA113" s="23">
        <f>EXP(-LN(2)/25)*AA112+(1-EXP(-LN(2)/25))/(LN(2)/25)*Calculateur!V113*Calculateur!X113*VLOOKUP('Données projet'!$B$9,Paramètres!$A$1:$I$89,3,0)*0.475*44/12</f>
        <v>2.0534482098538476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17.844840544441038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105.62425445212153</v>
      </c>
      <c r="AO113" s="62">
        <f t="shared" si="90"/>
        <v>521.03930189995231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18.685634659575825</v>
      </c>
      <c r="AV113" s="23">
        <f>EXP(-LN(2)/25)*AV112+(1-EXP(-LN(2)/25))/(LN(2)/25)*Calculateur!AQ113*Calculateur!AS113*VLOOKUP('Données projet'!$B$10,Paramètres!$A$1:$I$89,3,0)*0.475*44/12</f>
        <v>2.4298036695376704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21.115438329113495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91.212434268283687</v>
      </c>
      <c r="T114" s="62">
        <f t="shared" si="88"/>
        <v>445.19684675168156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15.481732762704198</v>
      </c>
      <c r="AA114" s="23">
        <f>EXP(-LN(2)/25)*AA113+(1-EXP(-LN(2)/25))/(LN(2)/25)*Calculateur!V114*Calculateur!X114*VLOOKUP('Données projet'!$B$9,Paramètres!$A$1:$I$89,3,0)*0.475*44/12</f>
        <v>1.9972965605692459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17.479029323273444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105.62425445212153</v>
      </c>
      <c r="AO114" s="62">
        <f t="shared" si="90"/>
        <v>521.03930189995231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18.319220761013316</v>
      </c>
      <c r="AV114" s="23">
        <f>EXP(-LN(2)/25)*AV113+(1-EXP(-LN(2)/25))/(LN(2)/25)*Calculateur!AQ114*Calculateur!AS114*VLOOKUP('Données projet'!$B$10,Paramètres!$A$1:$I$89,3,0)*0.475*44/12</f>
        <v>2.363360560416341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20.682581321429659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91.212434268283687</v>
      </c>
      <c r="T115" s="62">
        <f t="shared" si="88"/>
        <v>445.19684675168156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15.178145426152142</v>
      </c>
      <c r="AA115" s="23">
        <f>EXP(-LN(2)/25)*AA114+(1-EXP(-LN(2)/25))/(LN(2)/25)*Calculateur!V115*Calculateur!X115*VLOOKUP('Données projet'!$B$9,Paramètres!$A$1:$I$89,3,0)*0.475*44/12</f>
        <v>1.9426803810872186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17.12082580723936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105.62425445212153</v>
      </c>
      <c r="AO115" s="62">
        <f t="shared" si="90"/>
        <v>521.03930189995231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17.959992015511204</v>
      </c>
      <c r="AV115" s="23">
        <f>EXP(-LN(2)/25)*AV114+(1-EXP(-LN(2)/25))/(LN(2)/25)*Calculateur!AQ115*Calculateur!AS115*VLOOKUP('Données projet'!$B$10,Paramètres!$A$1:$I$89,3,0)*0.475*44/12</f>
        <v>2.2987343416080259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20.25872635711923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91.212434268283687</v>
      </c>
      <c r="T116" s="62">
        <f t="shared" si="88"/>
        <v>445.19684675168156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14.880511252099881</v>
      </c>
      <c r="AA116" s="23">
        <f>EXP(-LN(2)/25)*AA115+(1-EXP(-LN(2)/25))/(LN(2)/25)*Calculateur!V116*Calculateur!X116*VLOOKUP('Données projet'!$B$9,Paramètres!$A$1:$I$89,3,0)*0.475*44/12</f>
        <v>1.8895576839052675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16.770068936005149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105.62425445212153</v>
      </c>
      <c r="AO116" s="62">
        <f t="shared" si="90"/>
        <v>521.03930189995231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17.607807526600492</v>
      </c>
      <c r="AV116" s="23">
        <f>EXP(-LN(2)/25)*AV115+(1-EXP(-LN(2)/25))/(LN(2)/25)*Calculateur!AQ116*Calculateur!AS116*VLOOKUP('Données projet'!$B$10,Paramètres!$A$1:$I$89,3,0)*0.475*44/12</f>
        <v>2.2358753301515693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19.843682856752061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91.212434268283687</v>
      </c>
      <c r="T117" s="62">
        <f t="shared" si="88"/>
        <v>445.19684675168156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14.588713502661864</v>
      </c>
      <c r="AA117" s="23">
        <f>EXP(-LN(2)/25)*AA116+(1-EXP(-LN(2)/25))/(LN(2)/25)*Calculateur!V117*Calculateur!X117*VLOOKUP('Données projet'!$B$9,Paramètres!$A$1:$I$89,3,0)*0.475*44/12</f>
        <v>1.837887629671358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16.426601132333221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105.62425445212153</v>
      </c>
      <c r="AO117" s="62">
        <f t="shared" si="90"/>
        <v>521.03930189995231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17.262529160705991</v>
      </c>
      <c r="AV117" s="23">
        <f>EXP(-LN(2)/25)*AV116+(1-EXP(-LN(2)/25))/(LN(2)/25)*Calculateur!AQ117*Calculateur!AS117*VLOOKUP('Données projet'!$B$10,Paramètres!$A$1:$I$89,3,0)*0.475*44/12</f>
        <v>2.1747352016690011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19.437264362374993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91.212434268283687</v>
      </c>
      <c r="T118" s="62">
        <f t="shared" si="88"/>
        <v>445.19684675168156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14.302637729111273</v>
      </c>
      <c r="AA118" s="23">
        <f>EXP(-LN(2)/25)*AA117+(1-EXP(-LN(2)/25))/(LN(2)/25)*Calculateur!V118*Calculateur!X118*VLOOKUP('Données projet'!$B$9,Paramètres!$A$1:$I$89,3,0)*0.475*44/12</f>
        <v>1.7876304957876847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16.090268224898956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105.62425445212153</v>
      </c>
      <c r="AO118" s="62">
        <f t="shared" si="90"/>
        <v>521.03930189995231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16.924021492967672</v>
      </c>
      <c r="AV118" s="23">
        <f>EXP(-LN(2)/25)*AV117+(1-EXP(-LN(2)/25))/(LN(2)/25)*Calculateur!AQ118*Calculateur!AS118*VLOOKUP('Données projet'!$B$10,Paramètres!$A$1:$I$89,3,0)*0.475*44/12</f>
        <v>2.1152669532150083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19.039288446182681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91.212434268283687</v>
      </c>
      <c r="T119" s="62">
        <f t="shared" si="88"/>
        <v>445.19684675168156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14.022171726991017</v>
      </c>
      <c r="AA119" s="23">
        <f>EXP(-LN(2)/25)*AA118+(1-EXP(-LN(2)/25))/(LN(2)/25)*Calculateur!V119*Calculateur!X119*VLOOKUP('Données projet'!$B$9,Paramètres!$A$1:$I$89,3,0)*0.475*44/12</f>
        <v>1.7387476458729685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15.760919372863984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105.62425445212153</v>
      </c>
      <c r="AO119" s="62">
        <f t="shared" si="90"/>
        <v>521.03930189995231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16.592151754124412</v>
      </c>
      <c r="AV119" s="23">
        <f>EXP(-LN(2)/25)*AV118+(1-EXP(-LN(2)/25))/(LN(2)/25)*Calculateur!AQ119*Calculateur!AS119*VLOOKUP('Données projet'!$B$10,Paramètres!$A$1:$I$89,3,0)*0.475*44/12</f>
        <v>2.0574248671422892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18.6495766212667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91.212434268283687</v>
      </c>
      <c r="T120" s="62">
        <f t="shared" si="88"/>
        <v>445.19684675168156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13.747205492104969</v>
      </c>
      <c r="AA120" s="23">
        <f>EXP(-LN(2)/25)*AA119+(1-EXP(-LN(2)/25))/(LN(2)/25)*Calculateur!V120*Calculateur!X120*VLOOKUP('Données projet'!$B$9,Paramètres!$A$1:$I$89,3,0)*0.475*44/12</f>
        <v>1.6912015000598075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15.438406992164778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105.62425445212153</v>
      </c>
      <c r="AO120" s="62">
        <f t="shared" si="90"/>
        <v>521.03930189995231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16.266789778439314</v>
      </c>
      <c r="AV120" s="23">
        <f>EXP(-LN(2)/25)*AV119+(1-EXP(-LN(2)/25))/(LN(2)/25)*Calculateur!AQ120*Calculateur!AS120*VLOOKUP('Données projet'!$B$10,Paramètres!$A$1:$I$89,3,0)*0.475*44/12</f>
        <v>2.001164475955012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18.267954254394326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91.212434268283687</v>
      </c>
      <c r="T121" s="62">
        <f t="shared" si="88"/>
        <v>445.19684675168156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13.477631177372194</v>
      </c>
      <c r="AA121" s="23">
        <f>EXP(-LN(2)/25)*AA120+(1-EXP(-LN(2)/25))/(LN(2)/25)*Calculateur!V121*Calculateur!X121*VLOOKUP('Données projet'!$B$9,Paramètres!$A$1:$I$89,3,0)*0.475*44/12</f>
        <v>1.6449555061042505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15.122586683476445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105.62425445212153</v>
      </c>
      <c r="AO121" s="62">
        <f t="shared" si="90"/>
        <v>521.03930189995231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15.94780795264619</v>
      </c>
      <c r="AV121" s="23">
        <f>EXP(-LN(2)/25)*AV120+(1-EXP(-LN(2)/25))/(LN(2)/25)*Calculateur!AQ121*Calculateur!AS121*VLOOKUP('Données projet'!$B$10,Paramètres!$A$1:$I$89,3,0)*0.475*44/12</f>
        <v>1.9464425281233562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17.894250480769546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91.212434268283687</v>
      </c>
      <c r="T122" s="62">
        <f t="shared" si="88"/>
        <v>445.19684675168156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13.213343050527232</v>
      </c>
      <c r="AA122" s="23">
        <f>EXP(-LN(2)/25)*AA121+(1-EXP(-LN(2)/25))/(LN(2)/25)*Calculateur!V122*Calculateur!X122*VLOOKUP('Données projet'!$B$9,Paramètres!$A$1:$I$89,3,0)*0.475*44/12</f>
        <v>1.5999741112853794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14.813317161812611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105.62425445212153</v>
      </c>
      <c r="AO122" s="62">
        <f t="shared" si="90"/>
        <v>521.03930189995231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15.635081165897168</v>
      </c>
      <c r="AV122" s="23">
        <f>EXP(-LN(2)/25)*AV121+(1-EXP(-LN(2)/25))/(LN(2)/25)*Calculateur!AQ122*Calculateur!AS122*VLOOKUP('Données projet'!$B$10,Paramètres!$A$1:$I$89,3,0)*0.475*44/12</f>
        <v>1.893216954832859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17.528298120730028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91.212434268283687</v>
      </c>
      <c r="T123" s="62">
        <f t="shared" si="88"/>
        <v>445.19684675168156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12.95423745264986</v>
      </c>
      <c r="AA123" s="23">
        <f>EXP(-LN(2)/25)*AA122+(1-EXP(-LN(2)/25))/(LN(2)/25)*Calculateur!V123*Calculateur!X123*VLOOKUP('Données projet'!$B$9,Paramètres!$A$1:$I$89,3,0)*0.475*44/12</f>
        <v>1.5562227350732989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14.510460187723158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105.62425445212153</v>
      </c>
      <c r="AO123" s="62">
        <f t="shared" si="90"/>
        <v>521.03930189995231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15.328486760691789</v>
      </c>
      <c r="AV123" s="23">
        <f>EXP(-LN(2)/25)*AV122+(1-EXP(-LN(2)/25))/(LN(2)/25)*Calculateur!AQ123*Calculateur!AS123*VLOOKUP('Données projet'!$B$10,Paramètres!$A$1:$I$89,3,0)*0.475*44/12</f>
        <v>1.8414468376430018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17.16993359833479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91.212434268283687</v>
      </c>
      <c r="T124" s="62">
        <f t="shared" si="88"/>
        <v>445.19684675168156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12.700212757508053</v>
      </c>
      <c r="AA124" s="23">
        <f>EXP(-LN(2)/25)*AA123+(1-EXP(-LN(2)/25))/(LN(2)/25)*Calculateur!V124*Calculateur!X124*VLOOKUP('Données projet'!$B$9,Paramètres!$A$1:$I$89,3,0)*0.475*44/12</f>
        <v>1.5136677425445226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14.213880500052575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105.62425445212153</v>
      </c>
      <c r="AO124" s="62">
        <f t="shared" si="90"/>
        <v>521.03930189995231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15.027904484768365</v>
      </c>
      <c r="AV124" s="23">
        <f>EXP(-LN(2)/25)*AV123+(1-EXP(-LN(2)/25))/(LN(2)/25)*Calculateur!AQ124*Calculateur!AS124*VLOOKUP('Données projet'!$B$10,Paramètres!$A$1:$I$89,3,0)*0.475*44/12</f>
        <v>1.7910923770301734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16.818996861798539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91.212434268283687</v>
      </c>
      <c r="T125" s="62">
        <f t="shared" si="88"/>
        <v>445.19684675168156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12.451169331698212</v>
      </c>
      <c r="AA125" s="23">
        <f>EXP(-LN(2)/25)*AA124+(1-EXP(-LN(2)/25))/(LN(2)/25)*Calculateur!V125*Calculateur!X125*VLOOKUP('Données projet'!$B$9,Paramètres!$A$1:$I$89,3,0)*0.475*44/12</f>
        <v>1.4722764185243156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13.923445750222527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105.62425445212153</v>
      </c>
      <c r="AO125" s="62">
        <f t="shared" si="90"/>
        <v>521.03930189995231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14.733216443938714</v>
      </c>
      <c r="AV125" s="23">
        <f>EXP(-LN(2)/25)*AV124+(1-EXP(-LN(2)/25))/(LN(2)/25)*Calculateur!AQ125*Calculateur!AS125*VLOOKUP('Données projet'!$B$10,Paramètres!$A$1:$I$89,3,0)*0.475*44/12</f>
        <v>1.7421148617908289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16.475331305729544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91.212434268283687</v>
      </c>
      <c r="T126" s="62">
        <f t="shared" si="88"/>
        <v>445.19684675168156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12.207009495567011</v>
      </c>
      <c r="AA126" s="23">
        <f>EXP(-LN(2)/25)*AA125+(1-EXP(-LN(2)/25))/(LN(2)/25)*Calculateur!V126*Calculateur!X126*VLOOKUP('Données projet'!$B$9,Paramètres!$A$1:$I$89,3,0)*0.475*44/12</f>
        <v>1.4320169424361162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13.639026438003127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105.62425445212153</v>
      </c>
      <c r="AO126" s="62">
        <f t="shared" si="90"/>
        <v>521.03930189995231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14.444307055847776</v>
      </c>
      <c r="AV126" s="23">
        <f>EXP(-LN(2)/25)*AV125+(1-EXP(-LN(2)/25))/(LN(2)/25)*Calculateur!AQ126*Calculateur!AS126*VLOOKUP('Données projet'!$B$10,Paramètres!$A$1:$I$89,3,0)*0.475*44/12</f>
        <v>1.6944766392813198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16.138783695129096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91.212434268283687</v>
      </c>
      <c r="T127" s="62">
        <f t="shared" si="88"/>
        <v>445.19684675168156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11.967637484899548</v>
      </c>
      <c r="AA127" s="23">
        <f>EXP(-LN(2)/25)*AA126+(1-EXP(-LN(2)/25))/(LN(2)/25)*Calculateur!V127*Calculateur!X127*VLOOKUP('Données projet'!$B$9,Paramètres!$A$1:$I$89,3,0)*0.475*44/12</f>
        <v>1.3928583638387024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13.36049584873825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105.62425445212153</v>
      </c>
      <c r="AO127" s="62">
        <f t="shared" si="90"/>
        <v>521.03930189995231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14.161063004639974</v>
      </c>
      <c r="AV127" s="23">
        <f>EXP(-LN(2)/25)*AV126+(1-EXP(-LN(2)/25))/(LN(2)/25)*Calculateur!AQ127*Calculateur!AS127*VLOOKUP('Données projet'!$B$10,Paramètres!$A$1:$I$89,3,0)*0.475*44/12</f>
        <v>1.6481410864715185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15.809204091111493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91.212434268283687</v>
      </c>
      <c r="T128" s="62">
        <f t="shared" si="88"/>
        <v>445.19684675168156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11.732959413358763</v>
      </c>
      <c r="AA128" s="23">
        <f>EXP(-LN(2)/25)*AA127+(1-EXP(-LN(2)/25))/(LN(2)/25)*Calculateur!V128*Calculateur!X128*VLOOKUP('Données projet'!$B$9,Paramètres!$A$1:$I$89,3,0)*0.475*44/12</f>
        <v>1.3547705786322952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13.087729991991058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105.62425445212153</v>
      </c>
      <c r="AO128" s="62">
        <f t="shared" si="90"/>
        <v>521.03930189995231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13.883373196514546</v>
      </c>
      <c r="AV128" s="23">
        <f>EXP(-LN(2)/25)*AV127+(1-EXP(-LN(2)/25))/(LN(2)/25)*Calculateur!AQ128*Calculateur!AS128*VLOOKUP('Données projet'!$B$10,Paramètres!$A$1:$I$89,3,0)*0.475*44/12</f>
        <v>1.603072581789982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15.486445778304528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91.212434268283687</v>
      </c>
      <c r="T129" s="62">
        <f t="shared" si="88"/>
        <v>445.19684675168156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11.502883235661404</v>
      </c>
      <c r="AA129" s="23">
        <f>EXP(-LN(2)/25)*AA128+(1-EXP(-LN(2)/25))/(LN(2)/25)*Calculateur!V129*Calculateur!X129*VLOOKUP('Données projet'!$B$9,Paramètres!$A$1:$I$89,3,0)*0.475*44/12</f>
        <v>1.3177243059153068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12.820607541576711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105.62425445212153</v>
      </c>
      <c r="AO129" s="62">
        <f t="shared" si="90"/>
        <v>521.03930189995231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13.611128716152397</v>
      </c>
      <c r="AV129" s="23">
        <f>EXP(-LN(2)/25)*AV128+(1-EXP(-LN(2)/25))/(LN(2)/25)*Calculateur!AQ129*Calculateur!AS129*VLOOKUP('Données projet'!$B$10,Paramètres!$A$1:$I$89,3,0)*0.475*44/12</f>
        <v>1.5592364777390118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15.170365193891408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91.212434268283687</v>
      </c>
      <c r="T130" s="62">
        <f t="shared" si="88"/>
        <v>445.19684675168156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11.277318711476079</v>
      </c>
      <c r="AA130" s="23">
        <f>EXP(-LN(2)/25)*AA129+(1-EXP(-LN(2)/25))/(LN(2)/25)*Calculateur!V130*Calculateur!X130*VLOOKUP('Données projet'!$B$9,Paramètres!$A$1:$I$89,3,0)*0.475*44/12</f>
        <v>1.2816910654739431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12.559009776950022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105.62425445212153</v>
      </c>
      <c r="AO130" s="62">
        <f t="shared" si="90"/>
        <v>521.03930189995231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13.344222783997413</v>
      </c>
      <c r="AV130" s="23">
        <f>EXP(-LN(2)/25)*AV129+(1-EXP(-LN(2)/25))/(LN(2)/25)*Calculateur!AQ130*Calculateur!AS130*VLOOKUP('Données projet'!$B$10,Paramètres!$A$1:$I$89,3,0)*0.475*44/12</f>
        <v>1.5165990742585558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14.860821858255969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91.212434268283687</v>
      </c>
      <c r="T131" s="62">
        <f t="shared" si="88"/>
        <v>445.19684675168156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11.056177370029253</v>
      </c>
      <c r="AA131" s="23">
        <f>EXP(-LN(2)/25)*AA130+(1-EXP(-LN(2)/25))/(LN(2)/25)*Calculateur!V131*Calculateur!X131*VLOOKUP('Données projet'!$B$9,Paramètres!$A$1:$I$89,3,0)*0.475*44/12</f>
        <v>1.2466431558873543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12.302820525916609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105.62425445212153</v>
      </c>
      <c r="AO131" s="62">
        <f t="shared" si="90"/>
        <v>521.03930189995231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13.082550714375445</v>
      </c>
      <c r="AV131" s="23">
        <f>EXP(-LN(2)/25)*AV130+(1-EXP(-LN(2)/25))/(LN(2)/25)*Calculateur!AQ131*Calculateur!AS131*VLOOKUP('Données projet'!$B$10,Paramètres!$A$1:$I$89,3,0)*0.475*44/12</f>
        <v>1.4751275928184764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14.557678307193921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91.212434268283687</v>
      </c>
      <c r="T132" s="62">
        <f t="shared" si="88"/>
        <v>445.19684675168156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10.8393724754053</v>
      </c>
      <c r="AA132" s="23">
        <f>EXP(-LN(2)/25)*AA131+(1-EXP(-LN(2)/25))/(LN(2)/25)*Calculateur!V132*Calculateur!X132*VLOOKUP('Données projet'!$B$9,Paramètres!$A$1:$I$89,3,0)*0.475*44/12</f>
        <v>1.2125536332315003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12.051926108636801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105.62425445212153</v>
      </c>
      <c r="AO132" s="62">
        <f t="shared" si="90"/>
        <v>521.03930189995231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12.826009874434561</v>
      </c>
      <c r="AV132" s="23">
        <f>EXP(-LN(2)/25)*AV131+(1-EXP(-LN(2)/25))/(LN(2)/25)*Calculateur!AQ132*Calculateur!AS132*VLOOKUP('Données projet'!$B$10,Paramètres!$A$1:$I$89,3,0)*0.475*44/12</f>
        <v>1.4347901512192665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14.260800025653827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91.212434268283687</v>
      </c>
      <c r="T133" s="62">
        <f t="shared" ref="T133:T196" si="142">$T$3</f>
        <v>445.19684675168156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10.626818992526994</v>
      </c>
      <c r="AA133" s="23">
        <f>EXP(-LN(2)/25)*AA132+(1-EXP(-LN(2)/25))/(LN(2)/25)*Calculateur!V133*Calculateur!X133*VLOOKUP('Données projet'!$B$9,Paramètres!$A$1:$I$89,3,0)*0.475*44/12</f>
        <v>1.1793962903653608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11.806215282892355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105.62425445212153</v>
      </c>
      <c r="AO133" s="62">
        <f t="shared" ref="AO133:AO196" si="144">$AO$3</f>
        <v>521.03930189995231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12.574499643890457</v>
      </c>
      <c r="AV133" s="23">
        <f>EXP(-LN(2)/25)*AV132+(1-EXP(-LN(2)/25))/(LN(2)/25)*Calculateur!AQ133*Calculateur!AS133*VLOOKUP('Données projet'!$B$10,Paramètres!$A$1:$I$89,3,0)*0.475*44/12</f>
        <v>1.3955557390818407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13.970055382972298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91.212434268283687</v>
      </c>
      <c r="T134" s="62">
        <f t="shared" si="142"/>
        <v>445.19684675168156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10.418433553803109</v>
      </c>
      <c r="AA134" s="23">
        <f>EXP(-LN(2)/25)*AA133+(1-EXP(-LN(2)/25))/(LN(2)/25)*Calculateur!V134*Calculateur!X134*VLOOKUP('Données projet'!$B$9,Paramètres!$A$1:$I$89,3,0)*0.475*44/12</f>
        <v>1.1471456367835646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11.565579190586673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105.62425445212153</v>
      </c>
      <c r="AO134" s="62">
        <f t="shared" si="144"/>
        <v>521.03930189995231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12.327921375561228</v>
      </c>
      <c r="AV134" s="23">
        <f>EXP(-LN(2)/25)*AV133+(1-EXP(-LN(2)/25))/(LN(2)/25)*Calculateur!AQ134*Calculateur!AS134*VLOOKUP('Données projet'!$B$10,Paramètres!$A$1:$I$89,3,0)*0.475*44/12</f>
        <v>1.3573941940075611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13.68531556956879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91.212434268283687</v>
      </c>
      <c r="T135" s="62">
        <f t="shared" si="142"/>
        <v>445.19684675168156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10.21413442643003</v>
      </c>
      <c r="AA135" s="23">
        <f>EXP(-LN(2)/25)*AA134+(1-EXP(-LN(2)/25))/(LN(2)/25)*Calculateur!V135*Calculateur!X135*VLOOKUP('Données projet'!$B$9,Paramètres!$A$1:$I$89,3,0)*0.475*44/12</f>
        <v>1.1157768790199509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11.329911305449981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105.62425445212153</v>
      </c>
      <c r="AO135" s="62">
        <f t="shared" si="144"/>
        <v>521.03930189995231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12.086178356676044</v>
      </c>
      <c r="AV135" s="23">
        <f>EXP(-LN(2)/25)*AV134+(1-EXP(-LN(2)/25))/(LN(2)/25)*Calculateur!AQ135*Calculateur!AS135*VLOOKUP('Données projet'!$B$10,Paramètres!$A$1:$I$89,3,0)*0.475*44/12</f>
        <v>1.320276178390166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13.40645453506621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91.212434268283687</v>
      </c>
      <c r="T136" s="62">
        <f t="shared" si="142"/>
        <v>445.19684675168156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10.013841480334575</v>
      </c>
      <c r="AA136" s="23">
        <f>EXP(-LN(2)/25)*AA135+(1-EXP(-LN(2)/25))/(LN(2)/25)*Calculateur!V136*Calculateur!X136*VLOOKUP('Données projet'!$B$9,Paramètres!$A$1:$I$89,3,0)*0.475*44/12</f>
        <v>1.0852659015869945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11.09910738192157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105.62425445212153</v>
      </c>
      <c r="AO136" s="62">
        <f t="shared" si="144"/>
        <v>521.03930189995231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11.849175770942516</v>
      </c>
      <c r="AV136" s="23">
        <f>EXP(-LN(2)/25)*AV135+(1-EXP(-LN(2)/25))/(LN(2)/25)*Calculateur!AQ136*Calculateur!AS136*VLOOKUP('Données projet'!$B$10,Paramètres!$A$1:$I$89,3,0)*0.475*44/12</f>
        <v>1.2841731568617802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13.133348927804295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91.212434268283687</v>
      </c>
      <c r="T137" s="62">
        <f t="shared" si="142"/>
        <v>445.19684675168156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9.8174761567454176</v>
      </c>
      <c r="AA137" s="23">
        <f>EXP(-LN(2)/25)*AA136+(1-EXP(-LN(2)/25))/(LN(2)/25)*Calculateur!V137*Calculateur!X137*VLOOKUP('Données projet'!$B$9,Paramètres!$A$1:$I$89,3,0)*0.475*44/12</f>
        <v>1.0555892484364449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10.873065405181862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105.62425445212153</v>
      </c>
      <c r="AO137" s="62">
        <f t="shared" si="144"/>
        <v>521.03930189995231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11.616820661357918</v>
      </c>
      <c r="AV137" s="23">
        <f>EXP(-LN(2)/25)*AV136+(1-EXP(-LN(2)/25))/(LN(2)/25)*Calculateur!AQ137*Calculateur!AS137*VLOOKUP('Données projet'!$B$10,Paramètres!$A$1:$I$89,3,0)*0.475*44/12</f>
        <v>1.2490573743556637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12.865878035713582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91.212434268283687</v>
      </c>
      <c r="T138" s="62">
        <f t="shared" si="142"/>
        <v>445.19684675168156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9.6249614373808221</v>
      </c>
      <c r="AA138" s="23">
        <f>EXP(-LN(2)/25)*AA137+(1-EXP(-LN(2)/25))/(LN(2)/25)*Calculateur!V138*Calculateur!X138*VLOOKUP('Données projet'!$B$9,Paramètres!$A$1:$I$89,3,0)*0.475*44/12</f>
        <v>1.0267241049269242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10.651685542307746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105.62425445212153</v>
      </c>
      <c r="AO138" s="62">
        <f t="shared" si="144"/>
        <v>521.03930189995231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11.389021893749652</v>
      </c>
      <c r="AV138" s="23">
        <f>EXP(-LN(2)/25)*AV137+(1-EXP(-LN(2)/25))/(LN(2)/25)*Calculateur!AQ138*Calculateur!AS138*VLOOKUP('Données projet'!$B$10,Paramètres!$A$1:$I$89,3,0)*0.475*44/12</f>
        <v>1.2149018347688354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12.603923728518486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91.212434268283687</v>
      </c>
      <c r="T139" s="62">
        <f t="shared" si="142"/>
        <v>445.19684675168156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9.4362218142405823</v>
      </c>
      <c r="AA139" s="23">
        <f>EXP(-LN(2)/25)*AA138+(1-EXP(-LN(2)/25))/(LN(2)/25)*Calculateur!V139*Calculateur!X139*VLOOKUP('Données projet'!$B$9,Paramètres!$A$1:$I$89,3,0)*0.475*44/12</f>
        <v>0.99864828028462338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10.434870094525206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105.62425445212153</v>
      </c>
      <c r="AO139" s="62">
        <f t="shared" si="144"/>
        <v>521.03930189995231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11.165690121030655</v>
      </c>
      <c r="AV139" s="23">
        <f>EXP(-LN(2)/25)*AV138+(1-EXP(-LN(2)/25))/(LN(2)/25)*Calculateur!AQ139*Calculateur!AS139*VLOOKUP('Données projet'!$B$10,Paramètres!$A$1:$I$89,3,0)*0.475*44/12</f>
        <v>1.1816802802081707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12.347370401238827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91.212434268283687</v>
      </c>
      <c r="T140" s="62">
        <f t="shared" si="142"/>
        <v>445.19684675168156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9.2511832599903201</v>
      </c>
      <c r="AA140" s="23">
        <f>EXP(-LN(2)/25)*AA139+(1-EXP(-LN(2)/25))/(LN(2)/25)*Calculateur!V140*Calculateur!X140*VLOOKUP('Données projet'!$B$9,Paramètres!$A$1:$I$89,3,0)*0.475*44/12</f>
        <v>0.97134019054360976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10.222523450533929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105.62425445212153</v>
      </c>
      <c r="AO140" s="62">
        <f t="shared" si="144"/>
        <v>521.03930189995231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10.946737748155748</v>
      </c>
      <c r="AV140" s="23">
        <f>EXP(-LN(2)/25)*AV139+(1-EXP(-LN(2)/25))/(LN(2)/25)*Calculateur!AQ140*Calculateur!AS140*VLOOKUP('Données projet'!$B$10,Paramètres!$A$1:$I$89,3,0)*0.475*44/12</f>
        <v>1.1493671708040132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12.09610491895976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91.212434268283687</v>
      </c>
      <c r="T141" s="62">
        <f t="shared" si="142"/>
        <v>445.19684675168156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9.0697731989265318</v>
      </c>
      <c r="AA141" s="23">
        <f>EXP(-LN(2)/25)*AA140+(1-EXP(-LN(2)/25))/(LN(2)/25)*Calculateur!V141*Calculateur!X141*VLOOKUP('Données projet'!$B$9,Paramètres!$A$1:$I$89,3,0)*0.475*44/12</f>
        <v>0.94477884195263417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10.014552040879167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105.62425445212153</v>
      </c>
      <c r="AO141" s="62">
        <f t="shared" si="144"/>
        <v>521.03930189995231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10.732078897765156</v>
      </c>
      <c r="AV141" s="23">
        <f>EXP(-LN(2)/25)*AV140+(1-EXP(-LN(2)/25))/(LN(2)/25)*Calculateur!AQ141*Calculateur!AS141*VLOOKUP('Données projet'!$B$10,Paramètres!$A$1:$I$89,3,0)*0.475*44/12</f>
        <v>1.1179376650757848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11.85001656284094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91.212434268283687</v>
      </c>
      <c r="T142" s="62">
        <f t="shared" si="142"/>
        <v>445.19684675168156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8.8919204785109933</v>
      </c>
      <c r="AA142" s="23">
        <f>EXP(-LN(2)/25)*AA141+(1-EXP(-LN(2)/25))/(LN(2)/25)*Calculateur!V142*Calculateur!X142*VLOOKUP('Données projet'!$B$9,Paramètres!$A$1:$I$89,3,0)*0.475*44/12</f>
        <v>0.91894381483567944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9.8108642933466719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105.62425445212153</v>
      </c>
      <c r="AO142" s="62">
        <f t="shared" si="144"/>
        <v>521.03930189995231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10.521629376501753</v>
      </c>
      <c r="AV142" s="23">
        <f>EXP(-LN(2)/25)*AV141+(1-EXP(-LN(2)/25))/(LN(2)/25)*Calculateur!AQ142*Calculateur!AS142*VLOOKUP('Données projet'!$B$10,Paramètres!$A$1:$I$89,3,0)*0.475*44/12</f>
        <v>1.0873676008345008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11.608996977336254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91.212434268283687</v>
      </c>
      <c r="T143" s="62">
        <f t="shared" si="142"/>
        <v>445.19684675168156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8.7175553414633544</v>
      </c>
      <c r="AA143" s="23">
        <f>EXP(-LN(2)/25)*AA142+(1-EXP(-LN(2)/25))/(LN(2)/25)*Calculateur!V143*Calculateur!X143*VLOOKUP('Données projet'!$B$9,Paramètres!$A$1:$I$89,3,0)*0.475*44/12</f>
        <v>0.89381524789384281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9.6113705893571968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105.62425445212153</v>
      </c>
      <c r="AO143" s="62">
        <f t="shared" si="144"/>
        <v>521.03930189995231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10.315306641988792</v>
      </c>
      <c r="AV143" s="23">
        <f>EXP(-LN(2)/25)*AV142+(1-EXP(-LN(2)/25))/(LN(2)/25)*Calculateur!AQ143*Calculateur!AS143*VLOOKUP('Données projet'!$B$10,Paramètres!$A$1:$I$89,3,0)*0.475*44/12</f>
        <v>1.0576334766075044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11.372940118596297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91.212434268283687</v>
      </c>
      <c r="T144" s="62">
        <f t="shared" si="142"/>
        <v>445.19684675168156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8.5466093984009888</v>
      </c>
      <c r="AA144" s="23">
        <f>EXP(-LN(2)/25)*AA143+(1-EXP(-LN(2)/25))/(LN(2)/25)*Calculateur!V144*Calculateur!X144*VLOOKUP('Données projet'!$B$9,Paramètres!$A$1:$I$89,3,0)*0.475*44/12</f>
        <v>0.86937382293648469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9.4159832213374735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105.62425445212153</v>
      </c>
      <c r="AO144" s="62">
        <f t="shared" si="144"/>
        <v>521.03930189995231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10.113029770455189</v>
      </c>
      <c r="AV144" s="23">
        <f>EXP(-LN(2)/25)*AV143+(1-EXP(-LN(2)/25))/(LN(2)/25)*Calculateur!AQ144*Calculateur!AS144*VLOOKUP('Données projet'!$B$10,Paramètres!$A$1:$I$89,3,0)*0.475*44/12</f>
        <v>1.0287124335711448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11.141742204026333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91.212434268283687</v>
      </c>
      <c r="T145" s="62">
        <f t="shared" si="142"/>
        <v>445.19684675168156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8.3790156010153449</v>
      </c>
      <c r="AA145" s="23">
        <f>EXP(-LN(2)/25)*AA144+(1-EXP(-LN(2)/25))/(LN(2)/25)*Calculateur!V145*Calculateur!X145*VLOOKUP('Données projet'!$B$9,Paramètres!$A$1:$I$89,3,0)*0.475*44/12</f>
        <v>0.84560075002990409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9.224616351045249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105.62425445212153</v>
      </c>
      <c r="AO145" s="62">
        <f t="shared" si="144"/>
        <v>521.03930189995231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9.9147194249956492</v>
      </c>
      <c r="AV145" s="23">
        <f>EXP(-LN(2)/25)*AV144+(1-EXP(-LN(2)/25))/(LN(2)/25)*Calculateur!AQ145*Calculateur!AS145*VLOOKUP('Données projet'!$B$10,Paramètres!$A$1:$I$89,3,0)*0.475*44/12</f>
        <v>1.0005822379775062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10.915301662973155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91.212434268283687</v>
      </c>
      <c r="T146" s="62">
        <f t="shared" si="142"/>
        <v>445.19684675168156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8.2147082157743121</v>
      </c>
      <c r="AA146" s="23">
        <f>EXP(-LN(2)/25)*AA145+(1-EXP(-LN(2)/25))/(LN(2)/25)*Calculateur!V146*Calculateur!X146*VLOOKUP('Données projet'!$B$9,Paramètres!$A$1:$I$89,3,0)*0.475*44/12</f>
        <v>0.82247775305212556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9.0371859688264369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105.62425445212153</v>
      </c>
      <c r="AO146" s="62">
        <f t="shared" si="144"/>
        <v>521.03930189995231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9.7202978244532048</v>
      </c>
      <c r="AV146" s="23">
        <f>EXP(-LN(2)/25)*AV145+(1-EXP(-LN(2)/25))/(LN(2)/25)*Calculateur!AQ146*Calculateur!AS146*VLOOKUP('Données projet'!$B$10,Paramètres!$A$1:$I$89,3,0)*0.475*44/12</f>
        <v>0.9732212640616783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10.693519088514883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91.212434268283687</v>
      </c>
      <c r="T147" s="62">
        <f t="shared" si="142"/>
        <v>445.19684675168156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8.0536227981402462</v>
      </c>
      <c r="AA147" s="23">
        <f>EXP(-LN(2)/25)*AA146+(1-EXP(-LN(2)/25))/(LN(2)/25)*Calculateur!V147*Calculateur!X147*VLOOKUP('Données projet'!$B$9,Paramètres!$A$1:$I$89,3,0)*0.475*44/12</f>
        <v>0.7999870556426899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8.8536098537829364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105.62425445212153</v>
      </c>
      <c r="AO147" s="62">
        <f t="shared" si="144"/>
        <v>521.03930189995231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9.5296887129119305</v>
      </c>
      <c r="AV147" s="23">
        <f>EXP(-LN(2)/25)*AV146+(1-EXP(-LN(2)/25))/(LN(2)/25)*Calculateur!AQ147*Calculateur!AS147*VLOOKUP('Données projet'!$B$10,Paramètres!$A$1:$I$89,3,0)*0.475*44/12</f>
        <v>0.94660847741642973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10.47629719032836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91.212434268283687</v>
      </c>
      <c r="T148" s="62">
        <f t="shared" si="142"/>
        <v>445.19684675168156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7.8956961672935808</v>
      </c>
      <c r="AA148" s="23">
        <f>EXP(-LN(2)/25)*AA147+(1-EXP(-LN(2)/25))/(LN(2)/25)*Calculateur!V148*Calculateur!X148*VLOOKUP('Données projet'!$B$9,Paramètres!$A$1:$I$89,3,0)*0.475*44/12</f>
        <v>0.77811136753664967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8.6738075348302299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105.62425445212153</v>
      </c>
      <c r="AO148" s="62">
        <f t="shared" si="144"/>
        <v>521.03930189995231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9.342817329787902</v>
      </c>
      <c r="AV148" s="23">
        <f>EXP(-LN(2)/25)*AV147+(1-EXP(-LN(2)/25))/(LN(2)/25)*Calculateur!AQ148*Calculateur!AS148*VLOOKUP('Données projet'!$B$10,Paramètres!$A$1:$I$89,3,0)*0.475*44/12</f>
        <v>0.92072341882150111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10.263540748609403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91.212434268283687</v>
      </c>
      <c r="T149" s="62">
        <f t="shared" si="142"/>
        <v>445.19684675168156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7.7408663813520855</v>
      </c>
      <c r="AA149" s="23">
        <f>EXP(-LN(2)/25)*AA148+(1-EXP(-LN(2)/25))/(LN(2)/25)*Calculateur!V149*Calculateur!X149*VLOOKUP('Données projet'!$B$9,Paramètres!$A$1:$I$89,3,0)*0.475*44/12</f>
        <v>0.75683387127226154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8.4977002526243464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105.62425445212153</v>
      </c>
      <c r="AO149" s="62">
        <f t="shared" si="144"/>
        <v>521.03930189995231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9.1596103805066473</v>
      </c>
      <c r="AV149" s="23">
        <f>EXP(-LN(2)/25)*AV148+(1-EXP(-LN(2)/25))/(LN(2)/25)*Calculateur!AQ149*Calculateur!AS149*VLOOKUP('Données projet'!$B$10,Paramètres!$A$1:$I$89,3,0)*0.475*44/12</f>
        <v>0.89554618851508694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10.055156569021735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91.212434268283687</v>
      </c>
      <c r="T150" s="62">
        <f t="shared" si="142"/>
        <v>445.19684675168156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7.5890727130760585</v>
      </c>
      <c r="AA150" s="23">
        <f>EXP(-LN(2)/25)*AA149+(1-EXP(-LN(2)/25))/(LN(2)/25)*Calculateur!V150*Calculateur!X150*VLOOKUP('Données projet'!$B$9,Paramètres!$A$1:$I$89,3,0)*0.475*44/12</f>
        <v>0.73613820926215801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8.3252109223382167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105.62425445212153</v>
      </c>
      <c r="AO150" s="62">
        <f t="shared" si="144"/>
        <v>521.03930189995231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8.9799960077555916</v>
      </c>
      <c r="AV150" s="23">
        <f>EXP(-LN(2)/25)*AV149+(1-EXP(-LN(2)/25))/(LN(2)/25)*Calculateur!AQ150*Calculateur!AS150*VLOOKUP('Données projet'!$B$10,Paramètres!$A$1:$I$89,3,0)*0.475*44/12</f>
        <v>0.87105743089541465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9.8510534386510056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91.212434268283687</v>
      </c>
      <c r="T151" s="62">
        <f t="shared" si="142"/>
        <v>445.19684675168156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7.440255626049928</v>
      </c>
      <c r="AA151" s="23">
        <f>EXP(-LN(2)/25)*AA150+(1-EXP(-LN(2)/25))/(LN(2)/25)*Calculateur!V151*Calculateur!X151*VLOOKUP('Données projet'!$B$9,Paramètres!$A$1:$I$89,3,0)*0.475*44/12</f>
        <v>0.71600847121805833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8.1562640972679858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105.62425445212153</v>
      </c>
      <c r="AO151" s="62">
        <f t="shared" si="144"/>
        <v>521.03930189995231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8.8039037633002355</v>
      </c>
      <c r="AV151" s="23">
        <f>EXP(-LN(2)/25)*AV150+(1-EXP(-LN(2)/25))/(LN(2)/25)*Calculateur!AQ151*Calculateur!AS151*VLOOKUP('Données projet'!$B$10,Paramètres!$A$1:$I$89,3,0)*0.475*44/12</f>
        <v>0.8472383196406601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9.6511420829408952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91.212434268283687</v>
      </c>
      <c r="T152" s="62">
        <f t="shared" si="142"/>
        <v>445.19684675168156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7.2943567513309198</v>
      </c>
      <c r="AA152" s="23">
        <f>EXP(-LN(2)/25)*AA151+(1-EXP(-LN(2)/25))/(LN(2)/25)*Calculateur!V152*Calculateur!X152*VLOOKUP('Données projet'!$B$9,Paramètres!$A$1:$I$89,3,0)*0.475*44/12</f>
        <v>0.69642918191935144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7.9907859332502715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105.62425445212153</v>
      </c>
      <c r="AO152" s="62">
        <f t="shared" si="144"/>
        <v>521.03930189995231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8.631264580352985</v>
      </c>
      <c r="AV152" s="23">
        <f>EXP(-LN(2)/25)*AV151+(1-EXP(-LN(2)/25))/(LN(2)/25)*Calculateur!AQ152*Calculateur!AS152*VLOOKUP('Données projet'!$B$10,Paramètres!$A$1:$I$89,3,0)*0.475*44/12</f>
        <v>0.82407054323575946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9.4553351235887444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91.212434268283687</v>
      </c>
      <c r="T153" s="62">
        <f t="shared" si="142"/>
        <v>445.19684675168156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7.1513188645556252</v>
      </c>
      <c r="AA153" s="23">
        <f>EXP(-LN(2)/25)*AA152+(1-EXP(-LN(2)/25))/(LN(2)/25)*Calculateur!V153*Calculateur!X153*VLOOKUP('Données projet'!$B$9,Paramètres!$A$1:$I$89,3,0)*0.475*44/12</f>
        <v>0.67738528931614783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7.8287041538717732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105.62425445212153</v>
      </c>
      <c r="AO153" s="62">
        <f t="shared" si="144"/>
        <v>521.03930189995231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8.4620107464838252</v>
      </c>
      <c r="AV153" s="23">
        <f>EXP(-LN(2)/25)*AV152+(1-EXP(-LN(2)/25))/(LN(2)/25)*Calculateur!AQ153*Calculateur!AS153*VLOOKUP('Données projet'!$B$10,Paramètres!$A$1:$I$89,3,0)*0.475*44/12</f>
        <v>0.80153629089499123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9.2635470373788174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91.212434268283687</v>
      </c>
      <c r="T154" s="62">
        <f t="shared" si="142"/>
        <v>445.19684675168156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7.0110858634954978</v>
      </c>
      <c r="AA154" s="23">
        <f>EXP(-LN(2)/25)*AA153+(1-EXP(-LN(2)/25))/(LN(2)/25)*Calculateur!V154*Calculateur!X154*VLOOKUP('Données projet'!$B$9,Paramètres!$A$1:$I$89,3,0)*0.475*44/12</f>
        <v>0.6588621529576536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7.6699480164531515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105.62425445212153</v>
      </c>
      <c r="AO154" s="62">
        <f t="shared" si="144"/>
        <v>521.03930189995231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8.2960758770621954</v>
      </c>
      <c r="AV154" s="23">
        <f>EXP(-LN(2)/25)*AV153+(1-EXP(-LN(2)/25))/(LN(2)/25)*Calculateur!AQ154*Calculateur!AS154*VLOOKUP('Données projet'!$B$10,Paramètres!$A$1:$I$89,3,0)*0.475*44/12</f>
        <v>0.7796182388695061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9.0756941159317019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91.212434268283687</v>
      </c>
      <c r="T155" s="62">
        <f t="shared" si="142"/>
        <v>445.19684675168156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6.873602746052474</v>
      </c>
      <c r="AA155" s="23">
        <f>EXP(-LN(2)/25)*AA154+(1-EXP(-LN(2)/25))/(LN(2)/25)*Calculateur!V155*Calculateur!X155*VLOOKUP('Données projet'!$B$9,Paramètres!$A$1:$I$89,3,0)*0.475*44/12</f>
        <v>0.64084553273697176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7.5144482787894455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105.62425445212153</v>
      </c>
      <c r="AO155" s="62">
        <f t="shared" si="144"/>
        <v>521.03930189995231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8.1333948892196464</v>
      </c>
      <c r="AV155" s="23">
        <f>EXP(-LN(2)/25)*AV154+(1-EXP(-LN(2)/25))/(LN(2)/25)*Calculateur!AQ155*Calculateur!AS155*VLOOKUP('Données projet'!$B$10,Paramètres!$A$1:$I$89,3,0)*0.475*44/12</f>
        <v>0.75829953712927811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8.8916944263489253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91.212434268283687</v>
      </c>
      <c r="T156" s="62">
        <f t="shared" si="142"/>
        <v>445.19684675168156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6.7388155886860863</v>
      </c>
      <c r="AA156" s="23">
        <f>EXP(-LN(2)/25)*AA155+(1-EXP(-LN(2)/25))/(LN(2)/25)*Calculateur!V156*Calculateur!X156*VLOOKUP('Données projet'!$B$9,Paramètres!$A$1:$I$89,3,0)*0.475*44/12</f>
        <v>0.62332157794367737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7.3621371666297639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105.62425445212153</v>
      </c>
      <c r="AO156" s="62">
        <f t="shared" si="144"/>
        <v>521.03930189995231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7.9739039763230855</v>
      </c>
      <c r="AV156" s="23">
        <f>EXP(-LN(2)/25)*AV155+(1-EXP(-LN(2)/25))/(LN(2)/25)*Calculateur!AQ156*Calculateur!AS156*VLOOKUP('Données projet'!$B$10,Paramètres!$A$1:$I$89,3,0)*0.475*44/12</f>
        <v>0.73756379640923841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8.7114677727323233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91.212434268283687</v>
      </c>
      <c r="T157" s="62">
        <f t="shared" si="142"/>
        <v>445.19684675168156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6.6066715252636055</v>
      </c>
      <c r="AA157" s="23">
        <f>EXP(-LN(2)/25)*AA156+(1-EXP(-LN(2)/25))/(LN(2)/25)*Calculateur!V157*Calculateur!X157*VLOOKUP('Données projet'!$B$9,Paramètres!$A$1:$I$89,3,0)*0.475*44/12</f>
        <v>0.60627681661575039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7.2129483418793559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105.62425445212153</v>
      </c>
      <c r="AO157" s="62">
        <f t="shared" si="144"/>
        <v>521.03930189995231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7.8175405829485749</v>
      </c>
      <c r="AV157" s="23">
        <f>EXP(-LN(2)/25)*AV156+(1-EXP(-LN(2)/25))/(LN(2)/25)*Calculateur!AQ157*Calculateur!AS157*VLOOKUP('Données projet'!$B$10,Paramètres!$A$1:$I$89,3,0)*0.475*44/12</f>
        <v>0.71739507560963345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8.5349356585582079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91.212434268283687</v>
      </c>
      <c r="T158" s="62">
        <f t="shared" si="142"/>
        <v>445.19684675168156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6.4771187263249193</v>
      </c>
      <c r="AA158" s="23">
        <f>EXP(-LN(2)/25)*AA157+(1-EXP(-LN(2)/25))/(LN(2)/25)*Calculateur!V158*Calculateur!X158*VLOOKUP('Données projet'!$B$9,Paramètres!$A$1:$I$89,3,0)*0.475*44/12</f>
        <v>0.5896981451826806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7.0668168715075996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105.62425445212153</v>
      </c>
      <c r="AO158" s="62">
        <f t="shared" si="144"/>
        <v>521.03930189995231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7.6642433803458854</v>
      </c>
      <c r="AV158" s="23">
        <f>EXP(-LN(2)/25)*AV157+(1-EXP(-LN(2)/25))/(LN(2)/25)*Calculateur!AQ158*Calculateur!AS158*VLOOKUP('Données projet'!$B$10,Paramètres!$A$1:$I$89,3,0)*0.475*44/12</f>
        <v>0.69777786954092058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8.3620212498868067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91.212434268283687</v>
      </c>
      <c r="T159" s="62">
        <f t="shared" si="142"/>
        <v>445.19684675168156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6.350106378754016</v>
      </c>
      <c r="AA159" s="23">
        <f>EXP(-LN(2)/25)*AA158+(1-EXP(-LN(2)/25))/(LN(2)/25)*Calculateur!V159*Calculateur!X159*VLOOKUP('Données projet'!$B$9,Paramètres!$A$1:$I$89,3,0)*0.475*44/12</f>
        <v>0.57357281839178254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6.9236791971457983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105.62425445212153</v>
      </c>
      <c r="AO159" s="62">
        <f t="shared" si="144"/>
        <v>521.03930189995231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7.5139522423841738</v>
      </c>
      <c r="AV159" s="23">
        <f>EXP(-LN(2)/25)*AV158+(1-EXP(-LN(2)/25))/(LN(2)/25)*Calculateur!AQ159*Calculateur!AS159*VLOOKUP('Données projet'!$B$10,Paramètres!$A$1:$I$89,3,0)*0.475*44/12</f>
        <v>0.67869709700378078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8.1926493393879554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91.212434268283687</v>
      </c>
      <c r="T160" s="62">
        <f t="shared" si="142"/>
        <v>445.19684675168156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6.2255846658490954</v>
      </c>
      <c r="AA160" s="23">
        <f>EXP(-LN(2)/25)*AA159+(1-EXP(-LN(2)/25))/(LN(2)/25)*Calculateur!V160*Calculateur!X160*VLOOKUP('Données projet'!$B$9,Paramètres!$A$1:$I$89,3,0)*0.475*44/12</f>
        <v>0.55788843950997569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6.7834731053590716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105.62425445212153</v>
      </c>
      <c r="AO160" s="62">
        <f t="shared" si="144"/>
        <v>521.03930189995231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7.3666082219693489</v>
      </c>
      <c r="AV160" s="23">
        <f>EXP(-LN(2)/25)*AV159+(1-EXP(-LN(2)/25))/(LN(2)/25)*Calculateur!AQ160*Calculateur!AS160*VLOOKUP('Données projet'!$B$10,Paramètres!$A$1:$I$89,3,0)*0.475*44/12</f>
        <v>0.66013808919508321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8.0267463111644322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91.212434268283687</v>
      </c>
      <c r="T161" s="62">
        <f t="shared" si="142"/>
        <v>445.19684675168156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6.1035047477834956</v>
      </c>
      <c r="AA161" s="23">
        <f>EXP(-LN(2)/25)*AA160+(1-EXP(-LN(2)/25))/(LN(2)/25)*Calculateur!V161*Calculateur!X161*VLOOKUP('Données projet'!$B$9,Paramètres!$A$1:$I$89,3,0)*0.475*44/12</f>
        <v>0.54263295079349749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6.6461376985769931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105.62425445212153</v>
      </c>
      <c r="AO161" s="62">
        <f t="shared" si="144"/>
        <v>521.03930189995231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7.2221535279238802</v>
      </c>
      <c r="AV161" s="23">
        <f>EXP(-LN(2)/25)*AV160+(1-EXP(-LN(2)/25))/(LN(2)/25)*Calculateur!AQ161*Calculateur!AS161*VLOOKUP('Données projet'!$B$10,Paramètres!$A$1:$I$89,3,0)*0.475*44/12</f>
        <v>0.64208657843089034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7.8642401063547709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91.212434268283687</v>
      </c>
      <c r="T162" s="62">
        <f t="shared" si="142"/>
        <v>445.19684675168156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5.9838187424497642</v>
      </c>
      <c r="AA162" s="23">
        <f>EXP(-LN(2)/25)*AA161+(1-EXP(-LN(2)/25))/(LN(2)/25)*Calculateur!V162*Calculateur!X162*VLOOKUP('Données projet'!$B$9,Paramètres!$A$1:$I$89,3,0)*0.475*44/12</f>
        <v>0.52779462421822265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6.5116133666679872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105.62425445212153</v>
      </c>
      <c r="AO162" s="62">
        <f t="shared" si="144"/>
        <v>521.03930189995231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7.08053150231998</v>
      </c>
      <c r="AV162" s="23">
        <f>EXP(-LN(2)/25)*AV161+(1-EXP(-LN(2)/25))/(LN(2)/25)*Calculateur!AQ162*Calculateur!AS162*VLOOKUP('Données projet'!$B$10,Paramètres!$A$1:$I$89,3,0)*0.475*44/12</f>
        <v>0.62452868717783194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7.7050601894978117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91.212434268283687</v>
      </c>
      <c r="T163" s="62">
        <f t="shared" si="142"/>
        <v>445.19684675168156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5.8664797066793728</v>
      </c>
      <c r="AA163" s="23">
        <f>EXP(-LN(2)/25)*AA162+(1-EXP(-LN(2)/25))/(LN(2)/25)*Calculateur!V163*Calculateur!X163*VLOOKUP('Données projet'!$B$9,Paramètres!$A$1:$I$89,3,0)*0.475*44/12</f>
        <v>0.51336205246346234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6.3798417591428347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105.62425445212153</v>
      </c>
      <c r="AO163" s="62">
        <f t="shared" si="144"/>
        <v>521.03930189995231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6.9416865982572658</v>
      </c>
      <c r="AV163" s="23">
        <f>EXP(-LN(2)/25)*AV162+(1-EXP(-LN(2)/25))/(LN(2)/25)*Calculateur!AQ163*Calculateur!AS163*VLOOKUP('Données projet'!$B$10,Paramètres!$A$1:$I$89,3,0)*0.475*44/12</f>
        <v>0.60745091738441781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7.549137515641684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91.212434268283687</v>
      </c>
      <c r="T164" s="62">
        <f t="shared" si="142"/>
        <v>445.19684675168156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5.751441617830694</v>
      </c>
      <c r="AA164" s="23">
        <f>EXP(-LN(2)/25)*AA163+(1-EXP(-LN(2)/25))/(LN(2)/25)*Calculateur!V164*Calculateur!X164*VLOOKUP('Données projet'!$B$9,Paramètres!$A$1:$I$89,3,0)*0.475*44/12</f>
        <v>0.49932414014231191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6.2507657579730056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105.62425445212153</v>
      </c>
      <c r="AO164" s="62">
        <f t="shared" si="144"/>
        <v>521.03930189995231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6.8055643580761922</v>
      </c>
      <c r="AV164" s="23">
        <f>EXP(-LN(2)/25)*AV163+(1-EXP(-LN(2)/25))/(LN(2)/25)*Calculateur!AQ164*Calculateur!AS164*VLOOKUP('Données projet'!$B$10,Paramètres!$A$1:$I$89,3,0)*0.475*44/12</f>
        <v>0.59084014010408548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7.3964044981802779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91.212434268283687</v>
      </c>
      <c r="T165" s="62">
        <f t="shared" si="142"/>
        <v>445.19684675168156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5.6386593557380316</v>
      </c>
      <c r="AA165" s="23">
        <f>EXP(-LN(2)/25)*AA164+(1-EXP(-LN(2)/25))/(LN(2)/25)*Calculateur!V165*Calculateur!X165*VLOOKUP('Données projet'!$B$9,Paramètres!$A$1:$I$89,3,0)*0.475*44/12</f>
        <v>0.4856700952718051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6.1243294510098369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105.62425445212153</v>
      </c>
      <c r="AO165" s="62">
        <f t="shared" si="144"/>
        <v>521.03930189995231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6.6721113919987012</v>
      </c>
      <c r="AV165" s="23">
        <f>EXP(-LN(2)/25)*AV164+(1-EXP(-LN(2)/25))/(LN(2)/25)*Calculateur!AQ165*Calculateur!AS165*VLOOKUP('Données projet'!$B$10,Paramètres!$A$1:$I$89,3,0)*0.475*44/12</f>
        <v>0.5746835854020067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7.2467949774007074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91.212434268283687</v>
      </c>
      <c r="T166" s="62">
        <f t="shared" si="142"/>
        <v>445.19684675168156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5.5280886850146187</v>
      </c>
      <c r="AA166" s="23">
        <f>EXP(-LN(2)/25)*AA165+(1-EXP(-LN(2)/25))/(LN(2)/25)*Calculateur!V166*Calculateur!X166*VLOOKUP('Données projet'!$B$9,Paramètres!$A$1:$I$89,3,0)*0.475*44/12</f>
        <v>0.47238942097631731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6.0004781059909362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105.62425445212153</v>
      </c>
      <c r="AO166" s="62">
        <f t="shared" si="144"/>
        <v>521.03930189995231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6.5412753571877174</v>
      </c>
      <c r="AV166" s="23">
        <f>EXP(-LN(2)/25)*AV165+(1-EXP(-LN(2)/25))/(LN(2)/25)*Calculateur!AQ166*Calculateur!AS166*VLOOKUP('Données projet'!$B$10,Paramètres!$A$1:$I$89,3,0)*0.475*44/12</f>
        <v>0.55896883253789253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7.1002441897256094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91.212434268283687</v>
      </c>
      <c r="T167" s="62">
        <f t="shared" si="142"/>
        <v>445.19684675168156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5.419686237702642</v>
      </c>
      <c r="AA167" s="23">
        <f>EXP(-LN(2)/25)*AA166+(1-EXP(-LN(2)/25))/(LN(2)/25)*Calculateur!V167*Calculateur!X167*VLOOKUP('Données projet'!$B$9,Paramètres!$A$1:$I$89,3,0)*0.475*44/12</f>
        <v>0.45947190741783994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5.8791581451204822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105.62425445212153</v>
      </c>
      <c r="AO167" s="62">
        <f t="shared" si="144"/>
        <v>521.03930189995231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6.4130049372172753</v>
      </c>
      <c r="AV167" s="23">
        <f>EXP(-LN(2)/25)*AV166+(1-EXP(-LN(2)/25))/(LN(2)/25)*Calculateur!AQ167*Calculateur!AS167*VLOOKUP('Données projet'!$B$10,Paramètres!$A$1:$I$89,3,0)*0.475*44/12</f>
        <v>0.54368380041725051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6.9566887376345257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91.212434268283687</v>
      </c>
      <c r="T168" s="62">
        <f t="shared" si="142"/>
        <v>445.19684675168156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5.313409496263489</v>
      </c>
      <c r="AA168" s="23">
        <f>EXP(-LN(2)/25)*AA167+(1-EXP(-LN(2)/25))/(LN(2)/25)*Calculateur!V168*Calculateur!X168*VLOOKUP('Données projet'!$B$9,Paramètres!$A$1:$I$89,3,0)*0.475*44/12</f>
        <v>0.44690762394692163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5.7603171202104111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105.62425445212153</v>
      </c>
      <c r="AO168" s="62">
        <f t="shared" si="144"/>
        <v>521.03930189995231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6.2872498219452231</v>
      </c>
      <c r="AV168" s="23">
        <f>EXP(-LN(2)/25)*AV167+(1-EXP(-LN(2)/25))/(LN(2)/25)*Calculateur!AQ168*Calculateur!AS168*VLOOKUP('Données projet'!$B$10,Paramètres!$A$1:$I$89,3,0)*0.475*44/12</f>
        <v>0.52881673830375231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6.8160665602489754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91.212434268283687</v>
      </c>
      <c r="T169" s="62">
        <f t="shared" si="142"/>
        <v>445.19684675168156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5.2092167769015463</v>
      </c>
      <c r="AA169" s="23">
        <f>EXP(-LN(2)/25)*AA168+(1-EXP(-LN(2)/25))/(LN(2)/25)*Calculateur!V169*Calculateur!X169*VLOOKUP('Données projet'!$B$9,Paramètres!$A$1:$I$89,3,0)*0.475*44/12</f>
        <v>0.43468691146824251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5.6439036883697886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105.62425445212153</v>
      </c>
      <c r="AO169" s="62">
        <f t="shared" si="144"/>
        <v>521.03930189995231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6.1639606877806097</v>
      </c>
      <c r="AV169" s="23">
        <f>EXP(-LN(2)/25)*AV168+(1-EXP(-LN(2)/25))/(LN(2)/25)*Calculateur!AQ169*Calculateur!AS169*VLOOKUP('Données projet'!$B$10,Paramètres!$A$1:$I$89,3,0)*0.475*44/12</f>
        <v>0.51435621678557253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6.6783169045661825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91.212434268283687</v>
      </c>
      <c r="T170" s="62">
        <f t="shared" si="142"/>
        <v>445.19684675168156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5.1070672132150081</v>
      </c>
      <c r="AA170" s="23">
        <f>EXP(-LN(2)/25)*AA169+(1-EXP(-LN(2)/25))/(LN(2)/25)*Calculateur!V170*Calculateur!X170*VLOOKUP('Données projet'!$B$9,Paramètres!$A$1:$I$89,3,0)*0.475*44/12</f>
        <v>0.42280037501495221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5.5298675882299602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105.62425445212153</v>
      </c>
      <c r="AO170" s="62">
        <f t="shared" si="144"/>
        <v>521.03930189995231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6.0430891783380174</v>
      </c>
      <c r="AV170" s="23">
        <f>EXP(-LN(2)/25)*AV169+(1-EXP(-LN(2)/25))/(LN(2)/25)*Calculateur!AQ170*Calculateur!AS170*VLOOKUP('Données projet'!$B$10,Paramètres!$A$1:$I$89,3,0)*0.475*44/12</f>
        <v>0.50029111898875323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6.5433802973267703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91.212434268283687</v>
      </c>
      <c r="T171" s="62">
        <f t="shared" si="142"/>
        <v>445.19684675168156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5.0069207401672804</v>
      </c>
      <c r="AA171" s="23">
        <f>EXP(-LN(2)/25)*AA170+(1-EXP(-LN(2)/25))/(LN(2)/25)*Calculateur!V171*Calculateur!X171*VLOOKUP('Données projet'!$B$9,Paramètres!$A$1:$I$89,3,0)*0.475*44/12</f>
        <v>0.41123887652606295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5.4181596166933437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105.62425445212153</v>
      </c>
      <c r="AO171" s="62">
        <f t="shared" si="144"/>
        <v>521.03930189995231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5.9245878854712535</v>
      </c>
      <c r="AV171" s="23">
        <f>EXP(-LN(2)/25)*AV170+(1-EXP(-LN(2)/25))/(LN(2)/25)*Calculateur!AQ171*Calculateur!AS171*VLOOKUP('Données projet'!$B$10,Paramètres!$A$1:$I$89,3,0)*0.475*44/12</f>
        <v>0.48661063203083926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6.4111985175020925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91.212434268283687</v>
      </c>
      <c r="T172" s="62">
        <f t="shared" si="142"/>
        <v>445.19684675168156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4.9087380783727017</v>
      </c>
      <c r="AA172" s="23">
        <f>EXP(-LN(2)/25)*AA171+(1-EXP(-LN(2)/25))/(LN(2)/25)*Calculateur!V172*Calculateur!X172*VLOOKUP('Données projet'!$B$9,Paramètres!$A$1:$I$89,3,0)*0.475*44/12</f>
        <v>0.39999352782134512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5.3087316061940468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105.62425445212153</v>
      </c>
      <c r="AO172" s="62">
        <f t="shared" si="144"/>
        <v>521.03930189995231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5.8084103306789547</v>
      </c>
      <c r="AV172" s="23">
        <f>EXP(-LN(2)/25)*AV171+(1-EXP(-LN(2)/25))/(LN(2)/25)*Calculateur!AQ172*Calculateur!AS172*VLOOKUP('Données projet'!$B$10,Paramètres!$A$1:$I$89,3,0)*0.475*44/12</f>
        <v>0.47330423870821497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6.2817145693871694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91.212434268283687</v>
      </c>
      <c r="T173" s="62">
        <f t="shared" si="142"/>
        <v>445.19684675168156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4.8124807186904048</v>
      </c>
      <c r="AA173" s="23">
        <f>EXP(-LN(2)/25)*AA172+(1-EXP(-LN(2)/25))/(LN(2)/25)*Calculateur!V173*Calculateur!X173*VLOOKUP('Données projet'!$B$9,Paramètres!$A$1:$I$89,3,0)*0.475*44/12</f>
        <v>0.389055683768325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5.2015364024587303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105.62425445212153</v>
      </c>
      <c r="AO173" s="62">
        <f t="shared" si="144"/>
        <v>521.03930189995231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5.6945109468748214</v>
      </c>
      <c r="AV173" s="23">
        <f>EXP(-LN(2)/25)*AV172+(1-EXP(-LN(2)/25))/(LN(2)/25)*Calculateur!AQ173*Calculateur!AS173*VLOOKUP('Données projet'!$B$10,Paramètres!$A$1:$I$89,3,0)*0.475*44/12</f>
        <v>0.46036170941075066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6.1548726562855718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91.212434268283687</v>
      </c>
      <c r="T174" s="62">
        <f t="shared" si="142"/>
        <v>445.19684675168156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4.7181109071202849</v>
      </c>
      <c r="AA174" s="23">
        <f>EXP(-LN(2)/25)*AA173+(1-EXP(-LN(2)/25))/(LN(2)/25)*Calculateur!V174*Calculateur!X174*VLOOKUP('Données projet'!$B$9,Paramètres!$A$1:$I$89,3,0)*0.475*44/12</f>
        <v>0.37841693563613094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5.0965278427564158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105.62425445212153</v>
      </c>
      <c r="AO174" s="62">
        <f t="shared" si="144"/>
        <v>521.03930189995231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5.5828450605153233</v>
      </c>
      <c r="AV174" s="23">
        <f>EXP(-LN(2)/25)*AV173+(1-EXP(-LN(2)/25))/(LN(2)/25)*Calculateur!AQ174*Calculateur!AS174*VLOOKUP('Données projet'!$B$10,Paramètres!$A$1:$I$89,3,0)*0.475*44/12</f>
        <v>0.44777309425754358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6.030618154772867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91.212434268283687</v>
      </c>
      <c r="T175" s="62">
        <f t="shared" si="142"/>
        <v>445.19684675168156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4.6255916299951538</v>
      </c>
      <c r="AA175" s="23">
        <f>EXP(-LN(2)/25)*AA174+(1-EXP(-LN(2)/25))/(LN(2)/25)*Calculateur!V175*Calculateur!X175*VLOOKUP('Données projet'!$B$9,Paramètres!$A$1:$I$89,3,0)*0.475*44/12</f>
        <v>0.36806910463107917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4.9936607346262329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105.62425445212153</v>
      </c>
      <c r="AO175" s="62">
        <f t="shared" si="144"/>
        <v>521.03930189995231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5.4733688740778694</v>
      </c>
      <c r="AV175" s="23">
        <f>EXP(-LN(2)/25)*AV174+(1-EXP(-LN(2)/25))/(LN(2)/25)*Calculateur!AQ175*Calculateur!AS175*VLOOKUP('Données projet'!$B$10,Paramètres!$A$1:$I$89,3,0)*0.475*44/12</f>
        <v>0.43552871544770744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5.9088975895255764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91.212434268283687</v>
      </c>
      <c r="T176" s="62">
        <f t="shared" si="142"/>
        <v>445.19684675168156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4.5348865994632597</v>
      </c>
      <c r="AA176" s="23">
        <f>EXP(-LN(2)/25)*AA175+(1-EXP(-LN(2)/25))/(LN(2)/25)*Calculateur!V176*Calculateur!X176*VLOOKUP('Données projet'!$B$9,Paramètres!$A$1:$I$89,3,0)*0.475*44/12</f>
        <v>0.35800423560902933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4.8928908350722891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105.62425445212153</v>
      </c>
      <c r="AO176" s="62">
        <f t="shared" si="144"/>
        <v>521.03930189995231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5.3660394488825736</v>
      </c>
      <c r="AV176" s="23">
        <f>EXP(-LN(2)/25)*AV175+(1-EXP(-LN(2)/25))/(LN(2)/25)*Calculateur!AQ176*Calculateur!AS176*VLOOKUP('Données projet'!$B$10,Paramètres!$A$1:$I$89,3,0)*0.475*44/12</f>
        <v>0.42361915982033016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5.7896586087029034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91.212434268283687</v>
      </c>
      <c r="T177" s="62">
        <f t="shared" si="142"/>
        <v>445.19684675168156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4.4459602392554904</v>
      </c>
      <c r="AA177" s="23">
        <f>EXP(-LN(2)/25)*AA176+(1-EXP(-LN(2)/25))/(LN(2)/25)*Calculateur!V177*Calculateur!X177*VLOOKUP('Données projet'!$B$9,Paramètres!$A$1:$I$89,3,0)*0.475*44/12</f>
        <v>0.34821459095967588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4.7941748302151659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105.62425445212153</v>
      </c>
      <c r="AO177" s="62">
        <f t="shared" si="144"/>
        <v>521.03930189995231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5.2608146882508722</v>
      </c>
      <c r="AV177" s="23">
        <f>EXP(-LN(2)/25)*AV176+(1-EXP(-LN(2)/25))/(LN(2)/25)*Calculateur!AQ177*Calculateur!AS177*VLOOKUP('Données projet'!$B$10,Paramètres!$A$1:$I$89,3,0)*0.475*44/12</f>
        <v>0.41203527161787984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5.6728499598687518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91.212434268283687</v>
      </c>
      <c r="T178" s="62">
        <f t="shared" si="142"/>
        <v>445.19684675168156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4.358777670731671</v>
      </c>
      <c r="AA178" s="23">
        <f>EXP(-LN(2)/25)*AA177+(1-EXP(-LN(2)/25))/(LN(2)/25)*Calculateur!V178*Calculateur!X178*VLOOKUP('Données projet'!$B$9,Paramètres!$A$1:$I$89,3,0)*0.475*44/12</f>
        <v>0.33869264465807408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4.6974703153897455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105.62425445212153</v>
      </c>
      <c r="AO178" s="62">
        <f t="shared" si="144"/>
        <v>521.03930189995231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5.1576533209943918</v>
      </c>
      <c r="AV178" s="23">
        <f>EXP(-LN(2)/25)*AV177+(1-EXP(-LN(2)/25))/(LN(2)/25)*Calculateur!AQ178*Calculateur!AS178*VLOOKUP('Données projet'!$B$10,Paramètres!$A$1:$I$89,3,0)*0.475*44/12</f>
        <v>0.40076814544749573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5.5584214664418878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91.212434268283687</v>
      </c>
      <c r="T179" s="62">
        <f t="shared" si="142"/>
        <v>445.19684675168156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4.2733046992004882</v>
      </c>
      <c r="AA179" s="23">
        <f>EXP(-LN(2)/25)*AA178+(1-EXP(-LN(2)/25))/(LN(2)/25)*Calculateur!V179*Calculateur!X179*VLOOKUP('Données projet'!$B$9,Paramètres!$A$1:$I$89,3,0)*0.475*44/12</f>
        <v>0.32943107647882697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4.6027357756793155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105.62425445212153</v>
      </c>
      <c r="AO179" s="62">
        <f t="shared" si="144"/>
        <v>521.03930189995231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5.0565148852275899</v>
      </c>
      <c r="AV179" s="23">
        <f>EXP(-LN(2)/25)*AV178+(1-EXP(-LN(2)/25))/(LN(2)/25)*Calculateur!AQ179*Calculateur!AS179*VLOOKUP('Données projet'!$B$10,Paramètres!$A$1:$I$89,3,0)*0.475*44/12</f>
        <v>0.38980911943475316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5.4463240046623431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91.212434268283687</v>
      </c>
      <c r="T180" s="62">
        <f t="shared" si="142"/>
        <v>445.19684675168156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4.1895078005076671</v>
      </c>
      <c r="AA180" s="23">
        <f>EXP(-LN(2)/25)*AA179+(1-EXP(-LN(2)/25))/(LN(2)/25)*Calculateur!V180*Calculateur!X180*VLOOKUP('Données projet'!$B$9,Paramètres!$A$1:$I$89,3,0)*0.475*44/12</f>
        <v>0.32042276636848604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4.5099305668761529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105.62425445212153</v>
      </c>
      <c r="AO180" s="62">
        <f t="shared" si="144"/>
        <v>521.03930189995231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4.9573597124978201</v>
      </c>
      <c r="AV180" s="23">
        <f>EXP(-LN(2)/25)*AV179+(1-EXP(-LN(2)/25))/(LN(2)/25)*Calculateur!AQ180*Calculateur!AS180*VLOOKUP('Données projet'!$B$10,Paramètres!$A$1:$I$89,3,0)*0.475*44/12</f>
        <v>0.37914976856463917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5.3365094810624596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91.212434268283687</v>
      </c>
      <c r="T181" s="62">
        <f t="shared" si="142"/>
        <v>445.19684675168156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4.1073541078871507</v>
      </c>
      <c r="AA181" s="23">
        <f>EXP(-LN(2)/25)*AA180+(1-EXP(-LN(2)/25))/(LN(2)/25)*Calculateur!V181*Calculateur!X181*VLOOKUP('Données projet'!$B$9,Paramètres!$A$1:$I$89,3,0)*0.475*44/12</f>
        <v>0.31166078897183885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4.4190148968589895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105.62425445212153</v>
      </c>
      <c r="AO181" s="62">
        <f t="shared" si="144"/>
        <v>521.03930189995231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4.860148912226598</v>
      </c>
      <c r="AV181" s="23">
        <f>EXP(-LN(2)/25)*AV180+(1-EXP(-LN(2)/25))/(LN(2)/25)*Calculateur!AQ181*Calculateur!AS181*VLOOKUP('Données projet'!$B$10,Paramètres!$A$1:$I$89,3,0)*0.475*44/12</f>
        <v>0.36878189820461932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5.2289308104312173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91.212434268283687</v>
      </c>
      <c r="T182" s="62">
        <f t="shared" si="142"/>
        <v>445.19684675168156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4.0268113990701178</v>
      </c>
      <c r="AA182" s="23">
        <f>EXP(-LN(2)/25)*AA181+(1-EXP(-LN(2)/25))/(LN(2)/25)*Calculateur!V182*Calculateur!X182*VLOOKUP('Données projet'!$B$9,Paramètres!$A$1:$I$89,3,0)*0.475*44/12</f>
        <v>0.30313840830787536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4.329949807377993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105.62425445212153</v>
      </c>
      <c r="AO182" s="62">
        <f t="shared" si="144"/>
        <v>521.03930189995231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4.7648443564559608</v>
      </c>
      <c r="AV182" s="23">
        <f>EXP(-LN(2)/25)*AV181+(1-EXP(-LN(2)/25))/(LN(2)/25)*Calculateur!AQ182*Calculateur!AS182*VLOOKUP('Données projet'!$B$10,Paramètres!$A$1:$I$89,3,0)*0.475*44/12</f>
        <v>0.35869753780481684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5.1235418942607778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91.212434268283687</v>
      </c>
      <c r="T183" s="62">
        <f t="shared" si="142"/>
        <v>445.19684675168156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3.9478480836467851</v>
      </c>
      <c r="AA183" s="23">
        <f>EXP(-LN(2)/25)*AA182+(1-EXP(-LN(2)/25))/(LN(2)/25)*Calculateur!V183*Calculateur!X183*VLOOKUP('Données projet'!$B$9,Paramètres!$A$1:$I$89,3,0)*0.475*44/12</f>
        <v>0.29484907259134047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4.2426971562381253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105.62425445212153</v>
      </c>
      <c r="AO183" s="62">
        <f t="shared" si="144"/>
        <v>521.03930189995231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4.6714086648939466</v>
      </c>
      <c r="AV183" s="23">
        <f>EXP(-LN(2)/25)*AV182+(1-EXP(-LN(2)/25))/(LN(2)/25)*Calculateur!AQ183*Calculateur!AS183*VLOOKUP('Données projet'!$B$10,Paramètres!$A$1:$I$89,3,0)*0.475*44/12</f>
        <v>0.3488889347704604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5.0202975996644073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91.212434268283687</v>
      </c>
      <c r="T184" s="62">
        <f t="shared" si="142"/>
        <v>445.19684675168156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3.8704331906760374</v>
      </c>
      <c r="AA184" s="23">
        <f>EXP(-LN(2)/25)*AA183+(1-EXP(-LN(2)/25))/(LN(2)/25)*Calculateur!V184*Calculateur!X184*VLOOKUP('Données projet'!$B$9,Paramètres!$A$1:$I$89,3,0)*0.475*44/12</f>
        <v>0.28678640919589143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4.1572195998719286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105.62425445212153</v>
      </c>
      <c r="AO184" s="62">
        <f t="shared" si="144"/>
        <v>521.03930189995231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4.5798051902533192</v>
      </c>
      <c r="AV184" s="23">
        <f>EXP(-LN(2)/25)*AV183+(1-EXP(-LN(2)/25))/(LN(2)/25)*Calculateur!AQ184*Calculateur!AS184*VLOOKUP('Données projet'!$B$10,Paramètres!$A$1:$I$89,3,0)*0.475*44/12</f>
        <v>0.3393485485018905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4.9191537387552096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91.212434268283687</v>
      </c>
      <c r="T185" s="62">
        <f t="shared" si="142"/>
        <v>445.19684675168156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3.7945363565380239</v>
      </c>
      <c r="AA185" s="23">
        <f>EXP(-LN(2)/25)*AA184+(1-EXP(-LN(2)/25))/(LN(2)/25)*Calculateur!V185*Calculateur!X185*VLOOKUP('Données projet'!$B$9,Paramètres!$A$1:$I$89,3,0)*0.475*44/12</f>
        <v>0.27894421975498801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4.0734805762930115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105.62425445212153</v>
      </c>
      <c r="AO185" s="62">
        <f t="shared" si="144"/>
        <v>521.03930189995231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4.4899980038777922</v>
      </c>
      <c r="AV185" s="23">
        <f>EXP(-LN(2)/25)*AV184+(1-EXP(-LN(2)/25))/(LN(2)/25)*Calculateur!AQ185*Calculateur!AS185*VLOOKUP('Données projet'!$B$10,Paramètres!$A$1:$I$89,3,0)*0.475*44/12</f>
        <v>0.33006904459754172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4.8200670484753338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91.212434268283687</v>
      </c>
      <c r="T186" s="62">
        <f t="shared" si="142"/>
        <v>445.19684675168156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3.7201278130249591</v>
      </c>
      <c r="AA186" s="23">
        <f>EXP(-LN(2)/25)*AA185+(1-EXP(-LN(2)/25))/(LN(2)/25)*Calculateur!V186*Calculateur!X186*VLOOKUP('Données projet'!$B$9,Paramètres!$A$1:$I$89,3,0)*0.475*44/12</f>
        <v>0.27131647539674886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3.9914442884217078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105.62425445212153</v>
      </c>
      <c r="AO186" s="62">
        <f t="shared" si="144"/>
        <v>521.03930189995231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4.4019518816501142</v>
      </c>
      <c r="AV186" s="23">
        <f>EXP(-LN(2)/25)*AV185+(1-EXP(-LN(2)/25))/(LN(2)/25)*Calculateur!AQ186*Calculateur!AS186*VLOOKUP('Données projet'!$B$10,Paramètres!$A$1:$I$89,3,0)*0.475*44/12</f>
        <v>0.32104328921544528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4.7229951708655591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91.212434268283687</v>
      </c>
      <c r="T187" s="62">
        <f t="shared" si="142"/>
        <v>445.19684675168156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3.647178375665455</v>
      </c>
      <c r="AA187" s="23">
        <f>EXP(-LN(2)/25)*AA186+(1-EXP(-LN(2)/25))/(LN(2)/25)*Calculateur!V187*Calculateur!X187*VLOOKUP('Données projet'!$B$9,Paramètres!$A$1:$I$89,3,0)*0.475*44/12</f>
        <v>0.26389731210911144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3.9110756877745665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105.62425445212153</v>
      </c>
      <c r="AO187" s="62">
        <f t="shared" si="144"/>
        <v>521.03930189995231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4.315632290176489</v>
      </c>
      <c r="AV187" s="23">
        <f>EXP(-LN(2)/25)*AV186+(1-EXP(-LN(2)/25))/(LN(2)/25)*Calculateur!AQ187*Calculateur!AS187*VLOOKUP('Données projet'!$B$10,Paramètres!$A$1:$I$89,3,0)*0.475*44/12</f>
        <v>0.31226434358891608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4.6278966337654053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91.212434268283687</v>
      </c>
      <c r="T188" s="62">
        <f t="shared" si="142"/>
        <v>445.19684675168156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3.5756594322778077</v>
      </c>
      <c r="AA188" s="23">
        <f>EXP(-LN(2)/25)*AA187+(1-EXP(-LN(2)/25))/(LN(2)/25)*Calculateur!V188*Calculateur!X188*VLOOKUP('Données projet'!$B$9,Paramètres!$A$1:$I$89,3,0)*0.475*44/12</f>
        <v>0.25668102623173128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3.8323404585095391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105.62425445212153</v>
      </c>
      <c r="AO188" s="62">
        <f t="shared" si="144"/>
        <v>521.03930189995231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4.2310053732419091</v>
      </c>
      <c r="AV188" s="23">
        <f>EXP(-LN(2)/25)*AV187+(1-EXP(-LN(2)/25))/(LN(2)/25)*Calculateur!AQ188*Calculateur!AS188*VLOOKUP('Données projet'!$B$10,Paramètres!$A$1:$I$89,3,0)*0.475*44/12</f>
        <v>0.30372545869220902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4.5347308319341177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91.212434268283687</v>
      </c>
      <c r="T189" s="62">
        <f t="shared" si="142"/>
        <v>445.19684675168156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3.505542931747744</v>
      </c>
      <c r="AA189" s="23">
        <f>EXP(-LN(2)/25)*AA188+(1-EXP(-LN(2)/25))/(LN(2)/25)*Calculateur!V189*Calculateur!X189*VLOOKUP('Données projet'!$B$9,Paramètres!$A$1:$I$89,3,0)*0.475*44/12</f>
        <v>0.24966207007115607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3.7552050018189003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105.62425445212153</v>
      </c>
      <c r="AO189" s="62">
        <f t="shared" si="144"/>
        <v>521.03930189995231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4.1480379385310941</v>
      </c>
      <c r="AV189" s="23">
        <f>EXP(-LN(2)/25)*AV188+(1-EXP(-LN(2)/25))/(LN(2)/25)*Calculateur!AQ189*Calculateur!AS189*VLOOKUP('Données projet'!$B$10,Paramètres!$A$1:$I$89,3,0)*0.475*44/12</f>
        <v>0.29542007005204285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4.4434580085831374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91.212434268283687</v>
      </c>
      <c r="T190" s="62">
        <f t="shared" si="142"/>
        <v>445.19684675168156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3.4368013730262326</v>
      </c>
      <c r="AA190" s="23">
        <f>EXP(-LN(2)/25)*AA189+(1-EXP(-LN(2)/25))/(LN(2)/25)*Calculateur!V190*Calculateur!X190*VLOOKUP('Données projet'!$B$9,Paramètres!$A$1:$I$89,3,0)*0.475*44/12</f>
        <v>0.24283504763590266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3.6796364206621353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105.62425445212153</v>
      </c>
      <c r="AO190" s="62">
        <f t="shared" si="144"/>
        <v>521.03930189995231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4.0666974446098196</v>
      </c>
      <c r="AV190" s="23">
        <f>EXP(-LN(2)/25)*AV189+(1-EXP(-LN(2)/25))/(LN(2)/25)*Calculateur!AQ190*Calculateur!AS190*VLOOKUP('Données projet'!$B$10,Paramètres!$A$1:$I$89,3,0)*0.475*44/12</f>
        <v>0.28734179270100346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4.3540392373108228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91.212434268283687</v>
      </c>
      <c r="T191" s="62">
        <f t="shared" si="142"/>
        <v>445.19684675168156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3.3694077943430392</v>
      </c>
      <c r="AA191" s="23">
        <f>EXP(-LN(2)/25)*AA190+(1-EXP(-LN(2)/25))/(LN(2)/25)*Calculateur!V191*Calculateur!X191*VLOOKUP('Données projet'!$B$9,Paramètres!$A$1:$I$89,3,0)*0.475*44/12</f>
        <v>0.23619471048815877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3.6056025048311979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105.62425445212153</v>
      </c>
      <c r="AO191" s="62">
        <f t="shared" si="144"/>
        <v>521.03930189995231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3.9869519881615392</v>
      </c>
      <c r="AV191" s="23">
        <f>EXP(-LN(2)/25)*AV190+(1-EXP(-LN(2)/25))/(LN(2)/25)*Calculateur!AQ191*Calculateur!AS191*VLOOKUP('Données projet'!$B$10,Paramètres!$A$1:$I$89,3,0)*0.475*44/12</f>
        <v>0.27948441626894638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4.2664364044304852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91.212434268283687</v>
      </c>
      <c r="T192" s="62">
        <f t="shared" si="142"/>
        <v>445.19684675168156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3.3033357626317987</v>
      </c>
      <c r="AA192" s="23">
        <f>EXP(-LN(2)/25)*AA191+(1-EXP(-LN(2)/25))/(LN(2)/25)*Calculateur!V192*Calculateur!X192*VLOOKUP('Données projet'!$B$9,Paramètres!$A$1:$I$89,3,0)*0.475*44/12</f>
        <v>0.22973595370892008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3.5330717163407188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105.62425445212153</v>
      </c>
      <c r="AO192" s="62">
        <f t="shared" si="144"/>
        <v>521.03930189995231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3.9087702914742839</v>
      </c>
      <c r="AV192" s="23">
        <f>EXP(-LN(2)/25)*AV191+(1-EXP(-LN(2)/25))/(LN(2)/25)*Calculateur!AQ192*Calculateur!AS192*VLOOKUP('Données projet'!$B$10,Paramètres!$A$1:$I$89,3,0)*0.475*44/12</f>
        <v>0.27184190020862536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4.1806121916829095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91.212434268283687</v>
      </c>
      <c r="T193" s="62">
        <f t="shared" si="142"/>
        <v>445.19684675168156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3.2385593631624556</v>
      </c>
      <c r="AA193" s="23">
        <f>EXP(-LN(2)/25)*AA192+(1-EXP(-LN(2)/25))/(LN(2)/25)*Calculateur!V193*Calculateur!X193*VLOOKUP('Données projet'!$B$9,Paramètres!$A$1:$I$89,3,0)*0.475*44/12</f>
        <v>0.22345381197346093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3.4620131751359167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105.62425445212153</v>
      </c>
      <c r="AO193" s="62">
        <f t="shared" si="144"/>
        <v>521.03930189995231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3.8321216901729391</v>
      </c>
      <c r="AV193" s="23">
        <f>EXP(-LN(2)/25)*AV192+(1-EXP(-LN(2)/25))/(LN(2)/25)*Calculateur!AQ193*Calculateur!AS193*VLOOKUP('Données projet'!$B$10,Paramètres!$A$1:$I$89,3,0)*0.475*44/12</f>
        <v>0.26440836915187627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4.0965300593248157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91.212434268283687</v>
      </c>
      <c r="T194" s="62">
        <f t="shared" si="142"/>
        <v>445.19684675168156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3.175053189377004</v>
      </c>
      <c r="AA194" s="23">
        <f>EXP(-LN(2)/25)*AA193+(1-EXP(-LN(2)/25))/(LN(2)/25)*Calculateur!V194*Calculateur!X194*VLOOKUP('Données projet'!$B$9,Paramètres!$A$1:$I$89,3,0)*0.475*44/12</f>
        <v>0.21734345573412137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3.3923966451111252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105.62425445212153</v>
      </c>
      <c r="AO194" s="62">
        <f t="shared" si="144"/>
        <v>521.03930189995231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3.7569761211920834</v>
      </c>
      <c r="AV194" s="23">
        <f>EXP(-LN(2)/25)*AV193+(1-EXP(-LN(2)/25))/(LN(2)/25)*Calculateur!AQ194*Calculateur!AS194*VLOOKUP('Données projet'!$B$10,Paramètres!$A$1:$I$89,3,0)*0.475*44/12</f>
        <v>0.25717810839278638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4.0141542295848698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91.212434268283687</v>
      </c>
      <c r="T195" s="62">
        <f t="shared" si="142"/>
        <v>445.19684675168156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3.1127923329245442</v>
      </c>
      <c r="AA195" s="23">
        <f>EXP(-LN(2)/25)*AA194+(1-EXP(-LN(2)/25))/(LN(2)/25)*Calculateur!V195*Calculateur!X195*VLOOKUP('Données projet'!$B$9,Paramètres!$A$1:$I$89,3,0)*0.475*44/12</f>
        <v>0.21140018750747622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3.3241925204320202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105.62425445212153</v>
      </c>
      <c r="AO195" s="62">
        <f t="shared" si="144"/>
        <v>521.03930189995231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3.6833041109846709</v>
      </c>
      <c r="AV195" s="23">
        <f>EXP(-LN(2)/25)*AV194+(1-EXP(-LN(2)/25))/(LN(2)/25)*Calculateur!AQ195*Calculateur!AS195*VLOOKUP('Données projet'!$B$10,Paramètres!$A$1:$I$89,3,0)*0.475*44/12</f>
        <v>0.25014555949437672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3.9334496704790478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91.212434268283687</v>
      </c>
      <c r="T196" s="62">
        <f t="shared" si="142"/>
        <v>445.19684675168156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3.0517523738917443</v>
      </c>
      <c r="AA196" s="23">
        <f>EXP(-LN(2)/25)*AA195+(1-EXP(-LN(2)/25))/(LN(2)/25)*Calculateur!V196*Calculateur!X196*VLOOKUP('Données projet'!$B$9,Paramètres!$A$1:$I$89,3,0)*0.475*44/12</f>
        <v>0.20561943826303158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3.2573718121547759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105.62425445212153</v>
      </c>
      <c r="AO196" s="62">
        <f t="shared" si="144"/>
        <v>521.03930189995231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3.6110767639619366</v>
      </c>
      <c r="AV196" s="23">
        <f>EXP(-LN(2)/25)*AV195+(1-EXP(-LN(2)/25))/(LN(2)/25)*Calculateur!AQ196*Calculateur!AS196*VLOOKUP('Données projet'!$B$10,Paramètres!$A$1:$I$89,3,0)*0.475*44/12</f>
        <v>0.24330531601541974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3.8543820799773565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91.212434268283687</v>
      </c>
      <c r="T197" s="62">
        <f t="shared" ref="T197:T203" si="204">$T$3</f>
        <v>445.19684675168156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2.9919093712248785</v>
      </c>
      <c r="AA197" s="23">
        <f>EXP(-LN(2)/25)*AA196+(1-EXP(-LN(2)/25))/(LN(2)/25)*Calculateur!V197*Calculateur!X197*VLOOKUP('Données projet'!$B$9,Paramètres!$A$1:$I$89,3,0)*0.475*44/12</f>
        <v>0.19999676391067267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3.1919061351355511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105.62425445212153</v>
      </c>
      <c r="AO197" s="62">
        <f t="shared" ref="AO197:AO203" si="205">$AO$3</f>
        <v>521.03930189995231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3.5402657511599864</v>
      </c>
      <c r="AV197" s="23">
        <f>EXP(-LN(2)/25)*AV196+(1-EXP(-LN(2)/25))/(LN(2)/25)*Calculateur!AQ197*Calculateur!AS197*VLOOKUP('Données projet'!$B$10,Paramètres!$A$1:$I$89,3,0)*0.475*44/12</f>
        <v>0.2366521193541076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3.7769178705140942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91.212434268283687</v>
      </c>
      <c r="T198" s="62">
        <f t="shared" si="204"/>
        <v>445.19684675168156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2.9332398533396828</v>
      </c>
      <c r="AA198" s="23">
        <f>EXP(-LN(2)/25)*AA197+(1-EXP(-LN(2)/25))/(LN(2)/25)*Calculateur!V198*Calculateur!X198*VLOOKUP('Données projet'!$B$9,Paramètres!$A$1:$I$89,3,0)*0.475*44/12</f>
        <v>0.19452784188416261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3.1277676952238456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105.62425445212153</v>
      </c>
      <c r="AO198" s="62">
        <f t="shared" si="205"/>
        <v>521.03930189995231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3.4708432991286293</v>
      </c>
      <c r="AV198" s="23">
        <f>EXP(-LN(2)/25)*AV197+(1-EXP(-LN(2)/25))/(LN(2)/25)*Calculateur!AQ198*Calculateur!AS198*VLOOKUP('Données projet'!$B$10,Paramètres!$A$1:$I$89,3,0)*0.475*44/12</f>
        <v>0.23018085470537544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3.701024153834005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91.212434268283687</v>
      </c>
      <c r="T199" s="62">
        <f t="shared" si="204"/>
        <v>445.19684675168156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2.8757208089153434</v>
      </c>
      <c r="AA199" s="23">
        <f>EXP(-LN(2)/25)*AA198+(1-EXP(-LN(2)/25))/(LN(2)/25)*Calculateur!V199*Calculateur!X199*VLOOKUP('Données projet'!$B$9,Paramètres!$A$1:$I$89,3,0)*0.475*44/12</f>
        <v>0.18920846781806558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3.0649292767334089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105.62425445212153</v>
      </c>
      <c r="AO199" s="62">
        <f t="shared" si="205"/>
        <v>521.03930189995231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3.4027821790380925</v>
      </c>
      <c r="AV199" s="23">
        <f>EXP(-LN(2)/25)*AV198+(1-EXP(-LN(2)/25))/(LN(2)/25)*Calculateur!AQ199*Calculateur!AS199*VLOOKUP('Données projet'!$B$10,Paramètres!$A$1:$I$89,3,0)*0.475*44/12</f>
        <v>0.2238865471287719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3.6266687261668644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91.212434268283687</v>
      </c>
      <c r="T200" s="62">
        <f t="shared" si="204"/>
        <v>445.19684675168156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2.8193296778690122</v>
      </c>
      <c r="AA200" s="23">
        <f>EXP(-LN(2)/25)*AA199+(1-EXP(-LN(2)/25))/(LN(2)/25)*Calculateur!V200*Calculateur!X200*VLOOKUP('Données projet'!$B$9,Paramètres!$A$1:$I$89,3,0)*0.475*44/12</f>
        <v>0.1840345523155397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3.0033642301845518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105.62425445212153</v>
      </c>
      <c r="AO200" s="62">
        <f t="shared" si="205"/>
        <v>521.03930189995231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3.336055695999347</v>
      </c>
      <c r="AV200" s="23">
        <f>EXP(-LN(2)/25)*AV199+(1-EXP(-LN(2)/25))/(LN(2)/25)*Calculateur!AQ200*Calculateur!AS200*VLOOKUP('Données projet'!$B$10,Paramètres!$A$1:$I$89,3,0)*0.475*44/12</f>
        <v>0.21776435772385383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3.553820053723201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91.212434268283687</v>
      </c>
      <c r="T201" s="62">
        <f t="shared" si="204"/>
        <v>445.19684675168156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2.7640443425073058</v>
      </c>
      <c r="AA201" s="23">
        <f>EXP(-LN(2)/25)*AA200+(1-EXP(-LN(2)/25))/(LN(2)/25)*Calculateur!V201*Calculateur!X201*VLOOKUP('Données projet'!$B$9,Paramètres!$A$1:$I$89,3,0)*0.475*44/12</f>
        <v>0.17900211780451478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2.9430464603118205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105.62425445212153</v>
      </c>
      <c r="AO201" s="62">
        <f t="shared" si="205"/>
        <v>521.03930189995231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3.2706376785938551</v>
      </c>
      <c r="AV201" s="23">
        <f>EXP(-LN(2)/25)*AV200+(1-EXP(-LN(2)/25))/(LN(2)/25)*Calculateur!AQ201*Calculateur!AS201*VLOOKUP('Données projet'!$B$10,Paramètres!$A$1:$I$89,3,0)*0.475*44/12</f>
        <v>0.21180957991016519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3.4824472585040205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91.212434268283687</v>
      </c>
      <c r="T202" s="62">
        <f t="shared" si="204"/>
        <v>445.19684675168156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2.7098431188513175</v>
      </c>
      <c r="AA202" s="23">
        <f>EXP(-LN(2)/25)*AA201+(1-EXP(-LN(2)/25))/(LN(2)/25)*Calculateur!V202*Calculateur!X202*VLOOKUP('Données projet'!$B$9,Paramètres!$A$1:$I$89,3,0)*0.475*44/12</f>
        <v>0.17410729547983805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2.8839504143311556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105.62425445212153</v>
      </c>
      <c r="AO202" s="62">
        <f t="shared" si="205"/>
        <v>521.03930189995231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3.2065024686086345</v>
      </c>
      <c r="AV202" s="23">
        <f>EXP(-LN(2)/25)*AV201+(1-EXP(-LN(2)/25))/(LN(2)/25)*Calculateur!AQ202*Calculateur!AS202*VLOOKUP('Données projet'!$B$10,Paramètres!$A$1:$I$89,3,0)*0.475*44/12</f>
        <v>0.20601763580894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3.4125201044175744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91.212434268283687</v>
      </c>
      <c r="T203" s="62">
        <f t="shared" si="204"/>
        <v>445.19684675168156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2.656704748131741</v>
      </c>
      <c r="AA203" s="23">
        <f>EXP(-LN(2)/25)*AA202+(1-EXP(-LN(2)/25))/(LN(2)/25)*Calculateur!V203*Calculateur!X203*VLOOKUP('Données projet'!$B$9,Paramètres!$A$1:$I$89,3,0)*0.475*44/12</f>
        <v>0.16934632232903715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2.8260510704607782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105.62425445212153</v>
      </c>
      <c r="AO203" s="62">
        <f t="shared" si="205"/>
        <v>521.03930189995231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3.1436249109726084</v>
      </c>
      <c r="AV203" s="23">
        <f>EXP(-LN(2)/25)*AV202+(1-EXP(-LN(2)/25))/(LN(2)/25)*Calculateur!AQ203*Calculateur!AS203*VLOOKUP('Données projet'!$B$10,Paramètres!$A$1:$I$89,3,0)*0.475*44/12</f>
        <v>0.20038407272374792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3.3440089836963565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1.422950418838504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1.422950418838504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2" workbookViewId="0">
      <selection activeCell="C59" sqref="C5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9" sqref="F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K15" sqref="K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Blanc du Poitou</v>
      </c>
      <c r="B6" s="155">
        <f>'Données projet'!D9</f>
        <v>1.8</v>
      </c>
      <c r="C6" s="156">
        <f ca="1">IF(OR('Données projet'!B9="",'Données projet'!C9="",'Données projet'!C9=0%),0,Calculateur!S3)</f>
        <v>91.212434268283687</v>
      </c>
      <c r="D6" s="156">
        <f>IF(OR('Données projet'!B9="",'Données projet'!C9="",'Données projet'!C9=0%),0,Calculateur!T3)</f>
        <v>445.19684675168156</v>
      </c>
      <c r="E6" s="156">
        <f ca="1">MIN(C6,D6)</f>
        <v>91.212434268283687</v>
      </c>
      <c r="F6" s="156">
        <f ca="1">E6*B6</f>
        <v>164.18238168291063</v>
      </c>
      <c r="G6" s="156">
        <f ca="1">F6*(100%-'Données projet'!$C$24)*(100%-'Données projet'!$C$25)*(100%-'Données projet'!$C$26)*(100%-'Données projet'!$C$27)</f>
        <v>118.21131481169567</v>
      </c>
      <c r="H6" s="157">
        <f>IF(OR('Données projet'!B9="",'Données projet'!C9="",'Données projet'!C9=0%),0,AVERAGE(Calculateur!$AC$3:$AC$33)*B6)</f>
        <v>89.90342629040272</v>
      </c>
      <c r="I6" s="158">
        <f>H6*(100%-'Données projet'!$C$24)*(100%-'Données projet'!$C$25)*(100%-'Données projet'!$C$26)*(100%-'Données projet'!$C$27)</f>
        <v>64.730466929089957</v>
      </c>
      <c r="J6" s="159">
        <f>IF(OR('Données projet'!B9="",'Données projet'!C9="",'Données projet'!C9=0%),0,SUM(Calculateur!$V$3:$V$33)*VLOOKUP('Données projet'!$B$9,Paramètres!$A$1:$I$89,9,0)*B6)</f>
        <v>745.30799999999999</v>
      </c>
      <c r="K6" s="160">
        <f>J6*(100%-'Données projet'!$C$24)*(100%-'Données projet'!$C$25)*(100%-'Données projet'!$C$26)*(100%-'Données projet'!$C$27)</f>
        <v>536.62175999999999</v>
      </c>
      <c r="L6" s="161">
        <f ca="1">G6+I6+K6</f>
        <v>719.56354174078569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1.8</v>
      </c>
      <c r="C7" s="156">
        <f ca="1">IF(OR('Données projet'!B10="",'Données projet'!C10="",'Données projet'!C10=0%),0,Calculateur!AN3)</f>
        <v>105.62425445212153</v>
      </c>
      <c r="D7" s="156">
        <f>IF(OR('Données projet'!B10="",'Données projet'!C10="",'Données projet'!C10=0%),0,Calculateur!AO3)</f>
        <v>521.03930189995231</v>
      </c>
      <c r="E7" s="156">
        <f t="shared" ref="E7:E15" ca="1" si="0">MIN(C7,D7)</f>
        <v>105.62425445212153</v>
      </c>
      <c r="F7" s="156">
        <f t="shared" ref="F7:F15" ca="1" si="1">E7*B7</f>
        <v>190.12365801381875</v>
      </c>
      <c r="G7" s="156">
        <f ca="1">F7*(100%-'Données projet'!$C$24)*(100%-'Données projet'!$C$25)*(100%-'Données projet'!$C$26)*(100%-'Données projet'!$C$27)</f>
        <v>136.88903376994952</v>
      </c>
      <c r="H7" s="164">
        <f>IF(OR('Données projet'!B10="",'Données projet'!C10="",'Données projet'!C10=0%),0,AVERAGE(Calculateur!$AX$3:$AX$33)*B7)</f>
        <v>106.38090313462442</v>
      </c>
      <c r="I7" s="158">
        <f>H7*(100%-'Données projet'!$C$24)*(100%-'Données projet'!$C$25)*(100%-'Données projet'!$C$26)*(100%-'Données projet'!$C$27)</f>
        <v>76.594250256929584</v>
      </c>
      <c r="J7" s="159">
        <f>IF(OR('Données projet'!B10="",'Données projet'!C10="",'Données projet'!C10=0%),0,SUM(Calculateur!$AQ$3:$AQ$33)*VLOOKUP('Données projet'!$B$10,Paramètres!$A$1:$I$89,9,0)*B7)</f>
        <v>745.30799999999999</v>
      </c>
      <c r="K7" s="160">
        <f>J7*(100%-'Données projet'!$C$24)*(100%-'Données projet'!$C$25)*(100%-'Données projet'!$C$26)*(100%-'Données projet'!$C$27)</f>
        <v>536.62175999999999</v>
      </c>
      <c r="L7" s="161">
        <f t="shared" ref="L7:L15" ca="1" si="2">G7+I7+K7</f>
        <v>750.10504402687911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354.30603969672939</v>
      </c>
      <c r="G16" s="175">
        <f t="shared" ca="1" si="3"/>
        <v>255.10034858164519</v>
      </c>
      <c r="H16" s="176">
        <f t="shared" si="3"/>
        <v>196.28432942502712</v>
      </c>
      <c r="I16" s="176">
        <f t="shared" si="3"/>
        <v>141.32471718601954</v>
      </c>
      <c r="J16" s="177">
        <f t="shared" si="3"/>
        <v>1490.616</v>
      </c>
      <c r="K16" s="177">
        <f t="shared" si="3"/>
        <v>1073.24352</v>
      </c>
      <c r="L16" s="178">
        <f t="shared" ca="1" si="3"/>
        <v>1469.6685857676648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Blanc du Poitou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T23" sqref="T23:V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Blanc du Poitou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Blanc du Poitou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402</v>
      </c>
      <c r="C23" s="206"/>
      <c r="D23" s="194">
        <f>B23*C23</f>
        <v>0</v>
      </c>
      <c r="E23" s="206"/>
      <c r="F23" s="261"/>
      <c r="H23" s="203"/>
      <c r="I23" s="204"/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1">
        <f ca="1">T23-T24</f>
        <v>0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n'est pas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17</v>
      </c>
      <c r="B54" s="193">
        <f>'Données projet'!D62</f>
        <v>402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Peuplier Blanc du Poitou</v>
      </c>
      <c r="D3" s="292" t="str">
        <f>'Données projet'!B10</f>
        <v>Peuplier Taro</v>
      </c>
      <c r="E3" s="292">
        <f>'Données projet'!B11</f>
        <v>0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1.8</v>
      </c>
      <c r="D4" s="300">
        <f>'Données projet'!$D$10</f>
        <v>1.8</v>
      </c>
      <c r="E4" s="300">
        <f>'Données projet'!$D$11</f>
        <v>0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3.6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2025-07-15T08:02:49Z</dcterms:modified>
</cp:coreProperties>
</file>