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HAZALLON Didier/32_Barcelonne_LASSALLE_3,43ha/2.Dossier_LBC_déposé/"/>
    </mc:Choice>
  </mc:AlternateContent>
  <xr:revisionPtr revIDLastSave="15" documentId="8_{FE22DF99-6A87-4FA8-9B66-E51FDE0C8F85}" xr6:coauthVersionLast="47" xr6:coauthVersionMax="47" xr10:uidLastSave="{D4BCB747-2C81-4B15-9E47-4D48DD4C625E}"/>
  <bookViews>
    <workbookView xWindow="-110" yWindow="-110" windowWidth="19420" windowHeight="11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FQ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B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G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FS156" i="2" l="1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W158" i="2"/>
  <c r="HH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W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HG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DG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W168" i="2"/>
  <c r="HH168" i="2"/>
  <c r="HI168" i="2"/>
  <c r="EV168" i="2"/>
  <c r="EY168" i="2" s="1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I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129" i="2" a="1"/>
  <c r="CS129" i="2" s="1"/>
  <c r="DN152" i="2" a="1"/>
  <c r="DN152" i="2" s="1"/>
  <c r="DN66" i="2" a="1"/>
  <c r="DN66" i="2" s="1"/>
  <c r="CS116" i="2" a="1"/>
  <c r="CS116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82" i="2" a="1"/>
  <c r="FY82" i="2" s="1"/>
  <c r="FY196" i="2" a="1"/>
  <c r="FY196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128" i="2" a="1"/>
  <c r="EI128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31" i="2" a="1"/>
  <c r="DN31" i="2" s="1"/>
  <c r="DN110" i="2" a="1"/>
  <c r="DN110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BP203" i="2" l="1"/>
  <c r="AH92" i="2" a="1"/>
  <c r="AH92" i="2" s="1"/>
  <c r="AH62" i="2" a="1"/>
  <c r="AH62" i="2" s="1"/>
  <c r="FY115" i="2" a="1"/>
  <c r="FY115" i="2" s="1"/>
  <c r="FY133" i="2" a="1"/>
  <c r="FY133" i="2" s="1"/>
  <c r="DN177" i="2" a="1"/>
  <c r="DN177" i="2" s="1"/>
  <c r="FY188" i="2" a="1"/>
  <c r="FY188" i="2" s="1"/>
  <c r="FY28" i="2" a="1"/>
  <c r="FY28" i="2" s="1"/>
  <c r="EI170" i="2" a="1"/>
  <c r="EI170" i="2" s="1"/>
  <c r="DN153" i="2" a="1"/>
  <c r="DN153" i="2" s="1"/>
  <c r="DN137" i="2" a="1"/>
  <c r="DN137" i="2" s="1"/>
  <c r="EI106" i="2" a="1"/>
  <c r="EI106" i="2" s="1"/>
  <c r="FY24" i="2" a="1"/>
  <c r="FY24" i="2" s="1"/>
  <c r="FY78" i="2" a="1"/>
  <c r="FY78" i="2" s="1"/>
  <c r="FY191" i="2" a="1"/>
  <c r="FY191" i="2" s="1"/>
  <c r="FY35" i="2" a="1"/>
  <c r="FY35" i="2" s="1"/>
  <c r="DN167" i="2" a="1"/>
  <c r="DN167" i="2" s="1"/>
  <c r="DN188" i="2" a="1"/>
  <c r="DN188" i="2" s="1"/>
  <c r="DN86" i="2" a="1"/>
  <c r="DN86" i="2" s="1"/>
  <c r="FY34" i="2" a="1"/>
  <c r="FY34" i="2" s="1"/>
  <c r="DN114" i="2" a="1"/>
  <c r="DN114" i="2" s="1"/>
  <c r="FY159" i="2" a="1"/>
  <c r="FY159" i="2" s="1"/>
  <c r="DN103" i="2" a="1"/>
  <c r="DN103" i="2" s="1"/>
  <c r="FY143" i="2" a="1"/>
  <c r="FY143" i="2" s="1"/>
  <c r="FY29" i="2" a="1"/>
  <c r="FY29" i="2" s="1"/>
  <c r="DN164" i="2" a="1"/>
  <c r="DN164" i="2" s="1"/>
  <c r="FY121" i="2" a="1"/>
  <c r="FY121" i="2" s="1"/>
  <c r="DN187" i="2" a="1"/>
  <c r="DN187" i="2" s="1"/>
  <c r="DN190" i="2" a="1"/>
  <c r="DN190" i="2" s="1"/>
  <c r="EI16" i="2" a="1"/>
  <c r="EI16" i="2" s="1"/>
  <c r="FY167" i="2" a="1"/>
  <c r="FY167" i="2" s="1"/>
  <c r="DN170" i="2" a="1"/>
  <c r="DN170" i="2" s="1"/>
  <c r="EI153" i="2" a="1"/>
  <c r="EI153" i="2" s="1"/>
  <c r="FY124" i="2" a="1"/>
  <c r="FY124" i="2" s="1"/>
  <c r="FY174" i="2" a="1"/>
  <c r="FY174" i="2" s="1"/>
  <c r="FY110" i="2" a="1"/>
  <c r="FY110" i="2" s="1"/>
  <c r="FY165" i="2" a="1"/>
  <c r="FY165" i="2" s="1"/>
  <c r="DN132" i="2" a="1"/>
  <c r="DN132" i="2" s="1"/>
  <c r="FY173" i="2" a="1"/>
  <c r="FY173" i="2" s="1"/>
  <c r="DN162" i="2" a="1"/>
  <c r="DN162" i="2" s="1"/>
  <c r="FY86" i="2" a="1"/>
  <c r="FY86" i="2" s="1"/>
  <c r="FY164" i="2" a="1"/>
  <c r="FY164" i="2" s="1"/>
  <c r="DN115" i="2" a="1"/>
  <c r="DN115" i="2" s="1"/>
  <c r="FY149" i="2" a="1"/>
  <c r="FY149" i="2" s="1"/>
  <c r="FY47" i="2" a="1"/>
  <c r="FY47" i="2" s="1"/>
  <c r="DN176" i="2" a="1"/>
  <c r="DN176" i="2" s="1"/>
  <c r="EI38" i="2" a="1"/>
  <c r="EI38" i="2" s="1"/>
  <c r="DN135" i="2" a="1"/>
  <c r="DN135" i="2" s="1"/>
  <c r="DN133" i="2" a="1"/>
  <c r="DN133" i="2" s="1"/>
  <c r="DN38" i="2" a="1"/>
  <c r="DN38" i="2" s="1"/>
  <c r="EI113" i="2" a="1"/>
  <c r="EI113" i="2" s="1"/>
  <c r="FY142" i="2" a="1"/>
  <c r="FY142" i="2" s="1"/>
  <c r="DN123" i="2" a="1"/>
  <c r="DN123" i="2" s="1"/>
  <c r="DN129" i="2" a="1"/>
  <c r="DN129" i="2" s="1"/>
  <c r="CS52" i="2" a="1"/>
  <c r="CS52" i="2" s="1"/>
  <c r="EI166" i="2" a="1"/>
  <c r="EI166" i="2" s="1"/>
  <c r="FY169" i="2" a="1"/>
  <c r="FY169" i="2" s="1"/>
  <c r="FY99" i="2" a="1"/>
  <c r="FY99" i="2" s="1"/>
  <c r="FY153" i="2" a="1"/>
  <c r="FY153" i="2" s="1"/>
  <c r="FY146" i="2" a="1"/>
  <c r="FY146" i="2" s="1"/>
  <c r="DN16" i="2" a="1"/>
  <c r="DN16" i="2" s="1"/>
  <c r="FY109" i="2" a="1"/>
  <c r="FY109" i="2" s="1"/>
  <c r="DN43" i="2" a="1"/>
  <c r="DN43" i="2" s="1"/>
  <c r="FY140" i="2" a="1"/>
  <c r="FY140" i="2" s="1"/>
  <c r="DN65" i="2" a="1"/>
  <c r="DN65" i="2" s="1"/>
  <c r="FY80" i="2" a="1"/>
  <c r="FY80" i="2" s="1"/>
  <c r="EI195" i="2" a="1"/>
  <c r="EI195" i="2" s="1"/>
  <c r="DN50" i="2" a="1"/>
  <c r="DN50" i="2" s="1"/>
  <c r="DN124" i="2" a="1"/>
  <c r="DN124" i="2" s="1"/>
  <c r="EI198" i="2" a="1"/>
  <c r="EI198" i="2" s="1"/>
  <c r="FY62" i="2" a="1"/>
  <c r="FY62" i="2" s="1"/>
  <c r="FY116" i="2" a="1"/>
  <c r="FY116" i="2" s="1"/>
  <c r="FY102" i="2" a="1"/>
  <c r="FY102" i="2" s="1"/>
  <c r="FY32" i="2" a="1"/>
  <c r="FY32" i="2" s="1"/>
  <c r="FS203" i="2"/>
  <c r="DN30" i="2" a="1"/>
  <c r="DN30" i="2" s="1"/>
  <c r="DN49" i="2" a="1"/>
  <c r="DN49" i="2" s="1"/>
  <c r="FY58" i="2" a="1"/>
  <c r="FY58" i="2" s="1"/>
  <c r="BX107" i="2" a="1"/>
  <c r="BX107" i="2" s="1"/>
  <c r="DN70" i="2" a="1"/>
  <c r="DN70" i="2" s="1"/>
  <c r="EI20" i="2" a="1"/>
  <c r="EI20" i="2" s="1"/>
  <c r="DN63" i="2" a="1"/>
  <c r="DN63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DN29" i="2" a="1"/>
  <c r="DN29" i="2" s="1"/>
  <c r="DN41" i="2" a="1"/>
  <c r="DN41" i="2" s="1"/>
  <c r="FY126" i="2" a="1"/>
  <c r="FY126" i="2" s="1"/>
  <c r="DN46" i="2" a="1"/>
  <c r="DN46" i="2" s="1"/>
  <c r="FY79" i="2" a="1"/>
  <c r="FY79" i="2" s="1"/>
  <c r="DN186" i="2" a="1"/>
  <c r="DN186" i="2" s="1"/>
  <c r="DN45" i="2" a="1"/>
  <c r="DN45" i="2" s="1"/>
  <c r="DN55" i="2" a="1"/>
  <c r="DN55" i="2" s="1"/>
  <c r="DN80" i="2" a="1"/>
  <c r="DN80" i="2" s="1"/>
  <c r="EI34" i="2" a="1"/>
  <c r="EI3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92" i="2" a="1"/>
  <c r="DN192" i="2" s="1"/>
  <c r="DN184" i="2" a="1"/>
  <c r="DN184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<sst xmlns="http://schemas.openxmlformats.org/spreadsheetml/2006/main" count="1173" uniqueCount="325">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</sst>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1.6134974440120977</c:v>
                </c:pt>
                <c:pt idx="2">
                  <c:v>2.091408676170424</c:v>
                </c:pt>
                <c:pt idx="3">
                  <c:v>2.711456780386857</c:v>
                </c:pt>
                <c:pt idx="4">
                  <c:v>3.5160784962683596</c:v>
                </c:pt>
                <c:pt idx="5">
                  <c:v>8.8632769189385261</c:v>
                </c:pt>
                <c:pt idx="6">
                  <c:v>15.750149309456368</c:v>
                </c:pt>
                <c:pt idx="7">
                  <c:v>24.059346255900252</c:v>
                </c:pt>
                <c:pt idx="8">
                  <c:v>33.674354543000014</c:v>
                </c:pt>
                <c:pt idx="9">
                  <c:v>44.481260899804333</c:v>
                </c:pt>
                <c:pt idx="10">
                  <c:v>56.368443016444964</c:v>
                </c:pt>
                <c:pt idx="11">
                  <c:v>69.226125438984496</c:v>
                </c:pt>
                <c:pt idx="12">
                  <c:v>82.946011788012257</c:v>
                </c:pt>
                <c:pt idx="13">
                  <c:v>97.421001310205114</c:v>
                </c:pt>
                <c:pt idx="14">
                  <c:v>112.54497140548783</c:v>
                </c:pt>
                <c:pt idx="15">
                  <c:v>128.21260866654276</c:v>
                </c:pt>
                <c:pt idx="16">
                  <c:v>144.31927531623975</c:v>
                </c:pt>
                <c:pt idx="17">
                  <c:v>160.76090167234693</c:v>
                </c:pt>
                <c:pt idx="18">
                  <c:v>177.43389797758653</c:v>
                </c:pt>
                <c:pt idx="19">
                  <c:v>194.23508081143078</c:v>
                </c:pt>
                <c:pt idx="20">
                  <c:v>211.06161059408723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B10" sqref="B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3.43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116</v>
      </c>
      <c r="C9" s="32">
        <v>0.877</v>
      </c>
      <c r="D9" s="33">
        <f t="shared" ref="D9:D18" si="0">C9*$C$5</f>
        <v>3.0081100000000003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112</v>
      </c>
      <c r="C10" s="32">
        <v>0.123</v>
      </c>
      <c r="D10" s="33">
        <f t="shared" si="0"/>
        <v>0.42188999999999999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3.43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Polargo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324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Peuplier Koster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4</v>
      </c>
      <c r="B62" s="60">
        <v>2.94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0.73499999999999999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5</v>
      </c>
      <c r="B63" s="60">
        <v>7.6591666666666711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4.7191666666666716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6</v>
      </c>
      <c r="B64" s="60">
        <v>13.873589743589744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6.2144230769230724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7</v>
      </c>
      <c r="B65" s="60">
        <v>21.480576923076921</v>
      </c>
      <c r="C65" s="60">
        <v>0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7.6069871794871773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8</v>
      </c>
      <c r="B66" s="60">
        <v>30.377435897435895</v>
      </c>
      <c r="C66" s="60">
        <v>0</v>
      </c>
      <c r="D66" s="60">
        <v>0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8.8968589743589739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9</v>
      </c>
      <c r="B67" s="60">
        <v>40.46147435897435</v>
      </c>
      <c r="C67" s="60">
        <v>0</v>
      </c>
      <c r="D67" s="60">
        <v>0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10.084038461538455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10</v>
      </c>
      <c r="B68" s="60">
        <v>51.630000000000017</v>
      </c>
      <c r="C68" s="60">
        <v>0</v>
      </c>
      <c r="D68" s="60">
        <v>0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11.168525641025667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11</v>
      </c>
      <c r="B69" s="50">
        <v>63.780320512820509</v>
      </c>
      <c r="C69" s="50">
        <v>0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12.150320512820493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12</v>
      </c>
      <c r="B70" s="50">
        <v>76.80974358974359</v>
      </c>
      <c r="C70" s="50">
        <v>0</v>
      </c>
      <c r="D70" s="50">
        <v>0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13.029423076923081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13</v>
      </c>
      <c r="B71" s="50">
        <v>90.615576923076929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13.805833333333339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14</v>
      </c>
      <c r="B72" s="50">
        <v>105.09512820512822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14.47955128205129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15</v>
      </c>
      <c r="B73" s="50">
        <v>120.14570512820511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15.050576923076889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16</v>
      </c>
      <c r="B74" s="50">
        <v>135.66461538461539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15.51891025641028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17</v>
      </c>
      <c r="B75" s="50">
        <v>151.54916666666668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15.884551282051291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18</v>
      </c>
      <c r="B76" s="50">
        <v>167.69666666666663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16.147499999999951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19</v>
      </c>
      <c r="B77" s="50">
        <v>184.00442307692299</v>
      </c>
      <c r="C77" s="50">
        <v>0</v>
      </c>
      <c r="D77" s="50">
        <v>0</v>
      </c>
      <c r="E77" s="51">
        <v>0</v>
      </c>
      <c r="F77" s="51">
        <v>0</v>
      </c>
      <c r="G77" s="51">
        <v>0</v>
      </c>
      <c r="H77" s="51">
        <v>0</v>
      </c>
      <c r="I77" s="49">
        <f t="shared" si="2"/>
        <v>16.30775641025636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20</v>
      </c>
      <c r="B78" s="50">
        <v>200.36974358974356</v>
      </c>
      <c r="C78" s="50" t="s">
        <v>324</v>
      </c>
      <c r="D78" s="50">
        <v>200.36974358974356</v>
      </c>
      <c r="E78" s="51">
        <v>0.7</v>
      </c>
      <c r="F78" s="51">
        <v>0.15</v>
      </c>
      <c r="G78" s="51">
        <v>0.15</v>
      </c>
      <c r="H78" s="51">
        <v>0</v>
      </c>
      <c r="I78" s="49">
        <f t="shared" si="2"/>
        <v>16.365320512820574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4" sqref="F24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Polargo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82.995928489837354</v>
      </c>
      <c r="T3" s="59">
        <f>IF('Données projet'!E9&gt;30,$R$33-$H$33,LOOKUP('Données projet'!$E$9,$A$3:$A$203,R3:R203)-LOOKUP('Données projet'!$E$9,$A$3:$A$203,$H$3:$H$203))</f>
        <v>244.2429801476496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88.008749437127449</v>
      </c>
      <c r="AO3" s="59">
        <f>IF('Données projet'!E10&gt;30,$AM$33-$H$33,LOOKUP('Données projet'!$E$10,$A$3:$A$203,AM3:AM203)-LOOKUP('Données projet'!$E$10,$A$3:$A$203,$H$3:$H$203))</f>
        <v>258.40359226940507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0.62303331545382357</v>
      </c>
      <c r="P4" s="13">
        <f>EXP(-1.0587+0.8836*LN(O4)+0.284)</f>
        <v>0.3033767002469025</v>
      </c>
      <c r="Q4" s="20">
        <f t="shared" ref="Q4:Q34" si="2">(O4+P4)*0.475*44/12</f>
        <v>1.6134974440120977</v>
      </c>
      <c r="R4" s="59">
        <f t="shared" si="0"/>
        <v>169.42593139693594</v>
      </c>
      <c r="S4" s="59">
        <f ca="1">AVERAGE(OFFSET($R$3,0,0,'Données projet'!$E$9+1,1))-AVERAGE(OFFSET($H$3,0,0,'Données projet'!$E$9+1,1))</f>
        <v>82.995928489837354</v>
      </c>
      <c r="T4" s="59">
        <f>$T$3</f>
        <v>244.2429801476496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0.73499999999999999</v>
      </c>
      <c r="AI4" s="13">
        <f>IF('Données projet'!$A$62&gt;35,AI3+AH4-AQ3,IF(A4&lt;'Données projet'!$A$62,$AF$205^A4,IF(A4='Données projet'!$A$62,'Données projet'!$B$62,AI3+AH4-AQ3)))</f>
        <v>1.3094437062921891</v>
      </c>
      <c r="AJ4" s="13">
        <f>AI4*VLOOKUP('Données projet'!$B$10,Paramètres!$A$1:$I$89,3,0)*VLOOKUP('Données projet'!$B$10,Paramètres!$A$1:$I$89,5,0)</f>
        <v>0.6659306912719557</v>
      </c>
      <c r="AK4" s="13">
        <f>EXP(-1.0587+0.8836*LN(AJ4)+0.284)</f>
        <v>0.32176141021660248</v>
      </c>
      <c r="AL4" s="20">
        <f t="shared" ref="AL4:AL67" si="4">(AJ4+AK4)*0.475*44/12</f>
        <v>1.7202304100925723</v>
      </c>
      <c r="AM4" s="59">
        <f t="shared" ref="AM4:AM67" si="5">AL4+(AD4+AE4)*44/12</f>
        <v>169.53266436301641</v>
      </c>
      <c r="AN4" s="59">
        <f ca="1">AVERAGE(OFFSET($AM$3,0,0,'Données projet'!$E$10+1,1))-AVERAGE(OFFSET($H$3,0,0,'Données projet'!$E$10+1,1))</f>
        <v>88.008749437127449</v>
      </c>
      <c r="AO4" s="59">
        <f>$AO$3</f>
        <v>258.40359226940507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0.81582705373136533</v>
      </c>
      <c r="P5" s="13">
        <f t="shared" ref="P5:P68" si="33">EXP(-1.0587+0.8836*LN(O5)+0.284)</f>
        <v>0.38498175555308878</v>
      </c>
      <c r="Q5" s="20">
        <f t="shared" si="2"/>
        <v>2.091408676170424</v>
      </c>
      <c r="R5" s="59">
        <f t="shared" si="0"/>
        <v>172.68868996367127</v>
      </c>
      <c r="S5" s="59">
        <f ca="1">AVERAGE(OFFSET($R$3,0,0,'Données projet'!$E$9+1,1))-AVERAGE(OFFSET($H$3,0,0,'Données projet'!$E$9+1,1))</f>
        <v>82.995928489837354</v>
      </c>
      <c r="T5" s="59">
        <f t="shared" ref="T5:T68" si="34">$T$3</f>
        <v>244.2429801476496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0.73499999999999999</v>
      </c>
      <c r="AI5" s="13">
        <f>IF('Données projet'!$A$62&gt;35,AI4+AH5-AQ4,IF(A5&lt;'Données projet'!$A$62,$AF$205^A5,IF(A5='Données projet'!$A$62,'Données projet'!$B$62,AI4+AH5-AQ4)))</f>
        <v>1.7146428199482249</v>
      </c>
      <c r="AJ5" s="13">
        <f>AI5*VLOOKUP('Données projet'!$B$10,Paramètres!$A$1:$I$89,3,0)*VLOOKUP('Données projet'!$B$10,Paramètres!$A$1:$I$89,5,0)</f>
        <v>0.87199875251286929</v>
      </c>
      <c r="AK5" s="13">
        <f t="shared" ref="AK5:AK68" si="35">EXP(-1.0587+0.8836*LN(AJ5)+0.284)</f>
        <v>0.40831175391390312</v>
      </c>
      <c r="AL5" s="20">
        <f t="shared" si="4"/>
        <v>2.2298741320266284</v>
      </c>
      <c r="AM5" s="59">
        <f t="shared" si="5"/>
        <v>172.82715541952746</v>
      </c>
      <c r="AN5" s="59">
        <f ca="1">AVERAGE(OFFSET($AM$3,0,0,'Données projet'!$E$10+1,1))-AVERAGE(OFFSET($H$3,0,0,'Données projet'!$E$10+1,1))</f>
        <v>88.008749437127449</v>
      </c>
      <c r="AO5" s="59">
        <f t="shared" ref="AO5:AO68" si="36">$AO$3</f>
        <v>258.40359226940507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1.0682796009314359</v>
      </c>
      <c r="P6" s="13">
        <f t="shared" si="33"/>
        <v>0.48853768924283603</v>
      </c>
      <c r="Q6" s="20">
        <f t="shared" si="2"/>
        <v>2.711456780386857</v>
      </c>
      <c r="R6" s="59">
        <f t="shared" si="0"/>
        <v>176.06647735027175</v>
      </c>
      <c r="S6" s="59">
        <f ca="1">AVERAGE(OFFSET($R$3,0,0,'Données projet'!$E$9+1,1))-AVERAGE(OFFSET($H$3,0,0,'Données projet'!$E$9+1,1))</f>
        <v>82.995928489837354</v>
      </c>
      <c r="T6" s="59">
        <f t="shared" si="34"/>
        <v>244.2429801476496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0.73499999999999999</v>
      </c>
      <c r="AI6" s="13">
        <f>IF('Données projet'!$A$62&gt;35,AI5+AH6-AQ5,IF(A6&lt;'Données projet'!$A$62,$AF$205^A6,IF(A6='Données projet'!$A$62,'Données projet'!$B$62,AI5+AH6-AQ5)))</f>
        <v>2.2452282491202942</v>
      </c>
      <c r="AJ6" s="13">
        <f>AI6*VLOOKUP('Données projet'!$B$10,Paramètres!$A$1:$I$89,3,0)*VLOOKUP('Données projet'!$B$10,Paramètres!$A$1:$I$89,5,0)</f>
        <v>1.1418332783726168</v>
      </c>
      <c r="AK6" s="13">
        <f t="shared" si="35"/>
        <v>0.51814320515321177</v>
      </c>
      <c r="AL6" s="20">
        <f t="shared" si="4"/>
        <v>2.8911257088074844</v>
      </c>
      <c r="AM6" s="59">
        <f t="shared" si="5"/>
        <v>176.24614627869238</v>
      </c>
      <c r="AN6" s="59">
        <f ca="1">AVERAGE(OFFSET($AM$3,0,0,'Données projet'!$E$10+1,1))-AVERAGE(OFFSET($H$3,0,0,'Données projet'!$E$10+1,1))</f>
        <v>88.008749437127449</v>
      </c>
      <c r="AO6" s="59">
        <f t="shared" si="36"/>
        <v>258.40359226940507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1.398852</v>
      </c>
      <c r="P7" s="13">
        <f t="shared" si="33"/>
        <v>0.61994905048901039</v>
      </c>
      <c r="Q7" s="20">
        <f t="shared" si="2"/>
        <v>3.5160784962683596</v>
      </c>
      <c r="R7" s="59">
        <f t="shared" si="0"/>
        <v>179.60220056044531</v>
      </c>
      <c r="S7" s="59">
        <f ca="1">AVERAGE(OFFSET($R$3,0,0,'Données projet'!$E$9+1,1))-AVERAGE(OFFSET($H$3,0,0,'Données projet'!$E$9+1,1))</f>
        <v>82.995928489837354</v>
      </c>
      <c r="T7" s="59">
        <f t="shared" si="34"/>
        <v>244.2429801476496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2.94</v>
      </c>
      <c r="AG7" s="12">
        <f>VLOOKUP(A7,'Données projet'!$A$61:$I$81,9,0)</f>
        <v>0.73499999999999999</v>
      </c>
      <c r="AH7" s="12">
        <f t="array" ref="AH7">INDEX(AG:AG,MIN(IF(ISNUMBER(AG7:AG203),ROW(AG7:AG203),"")))</f>
        <v>0.73499999999999999</v>
      </c>
      <c r="AI7" s="13">
        <f>IF('Données projet'!$A$62&gt;35,AI6+AH7-AQ6,IF(A7&lt;'Données projet'!$A$62,$AF$205^A7,IF(A7='Données projet'!$A$62,'Données projet'!$B$62,AI6+AH7-AQ6)))</f>
        <v>2.94</v>
      </c>
      <c r="AJ7" s="13">
        <f>AI7*VLOOKUP('Données projet'!$B$10,Paramètres!$A$1:$I$89,3,0)*VLOOKUP('Données projet'!$B$10,Paramètres!$A$1:$I$89,5,0)</f>
        <v>1.4951664000000002</v>
      </c>
      <c r="AK7" s="13">
        <f t="shared" si="35"/>
        <v>0.65751813038194717</v>
      </c>
      <c r="AL7" s="20">
        <f t="shared" si="4"/>
        <v>3.7492588904152253</v>
      </c>
      <c r="AM7" s="59">
        <f t="shared" si="5"/>
        <v>179.83538095459218</v>
      </c>
      <c r="AN7" s="59">
        <f ca="1">AVERAGE(OFFSET($AM$3,0,0,'Données projet'!$E$10+1,1))-AVERAGE(OFFSET($H$3,0,0,'Données projet'!$E$10+1,1))</f>
        <v>88.008749437127449</v>
      </c>
      <c r="AO7" s="59">
        <f t="shared" si="36"/>
        <v>258.40359226940507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3.6442315000000023</v>
      </c>
      <c r="P8" s="13">
        <f t="shared" si="33"/>
        <v>1.4447313242709225</v>
      </c>
      <c r="Q8" s="20">
        <f t="shared" si="2"/>
        <v>8.8632769189385261</v>
      </c>
      <c r="R8" s="59">
        <f t="shared" si="0"/>
        <v>187.65432479538589</v>
      </c>
      <c r="S8" s="59">
        <f ca="1">AVERAGE(OFFSET($R$3,0,0,'Données projet'!$E$9+1,1))-AVERAGE(OFFSET($H$3,0,0,'Données projet'!$E$9+1,1))</f>
        <v>82.995928489837354</v>
      </c>
      <c r="T8" s="59">
        <f t="shared" si="34"/>
        <v>244.2429801476496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7.6591666666666711</v>
      </c>
      <c r="AG8" s="12">
        <f>VLOOKUP(A8,'Données projet'!$A$61:$I$81,9,0)</f>
        <v>4.7191666666666716</v>
      </c>
      <c r="AH8" s="12">
        <f t="array" ref="AH8">INDEX(AG:AG,MIN(IF(ISNUMBER(AG8:AG204),ROW(AG8:AG204),"")))</f>
        <v>4.7191666666666716</v>
      </c>
      <c r="AI8" s="13">
        <f>IF('Données projet'!$A$62&gt;35,AI7+AH8-AQ7,IF(A8&lt;'Données projet'!$A$62,$AF$205^A8,IF(A8='Données projet'!$A$62,'Données projet'!$B$62,AI7+AH8-AQ7)))</f>
        <v>7.6591666666666711</v>
      </c>
      <c r="AJ8" s="13">
        <f>AI8*VLOOKUP('Données projet'!$B$10,Paramètres!$A$1:$I$89,3,0)*VLOOKUP('Données projet'!$B$10,Paramètres!$A$1:$I$89,5,0)</f>
        <v>3.8951458000000025</v>
      </c>
      <c r="AK8" s="13">
        <f t="shared" si="35"/>
        <v>1.5322824327088642</v>
      </c>
      <c r="AL8" s="20">
        <f t="shared" si="4"/>
        <v>9.4527708386346081</v>
      </c>
      <c r="AM8" s="59">
        <f t="shared" si="5"/>
        <v>188.24381871508197</v>
      </c>
      <c r="AN8" s="59">
        <f ca="1">AVERAGE(OFFSET($AM$3,0,0,'Données projet'!$E$10+1,1))-AVERAGE(OFFSET($H$3,0,0,'Données projet'!$E$10+1,1))</f>
        <v>88.008749437127449</v>
      </c>
      <c r="AO8" s="59">
        <f t="shared" si="36"/>
        <v>258.40359226940507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6.6010539999999995</v>
      </c>
      <c r="P9" s="13">
        <f t="shared" si="33"/>
        <v>2.4420939288744705</v>
      </c>
      <c r="Q9" s="20">
        <f t="shared" si="2"/>
        <v>15.750149309456368</v>
      </c>
      <c r="R9" s="59">
        <f t="shared" si="0"/>
        <v>197.22040140571534</v>
      </c>
      <c r="S9" s="59">
        <f ca="1">AVERAGE(OFFSET($R$3,0,0,'Données projet'!$E$9+1,1))-AVERAGE(OFFSET($H$3,0,0,'Données projet'!$E$9+1,1))</f>
        <v>82.995928489837354</v>
      </c>
      <c r="T9" s="59">
        <f t="shared" si="34"/>
        <v>244.2429801476496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13.873589743589744</v>
      </c>
      <c r="AG9" s="12">
        <f>VLOOKUP(A9,'Données projet'!$A$61:$I$81,9,0)</f>
        <v>6.2144230769230724</v>
      </c>
      <c r="AH9" s="12">
        <f t="array" ref="AH9">INDEX(AG:AG,MIN(IF(ISNUMBER(AG9:AG205),ROW(AG9:AG205),"")))</f>
        <v>6.2144230769230724</v>
      </c>
      <c r="AI9" s="13">
        <f>IF('Données projet'!$A$62&gt;35,AI8+AH9-AQ8,IF(A9&lt;'Données projet'!$A$62,$AF$205^A9,IF(A9='Données projet'!$A$62,'Données projet'!$B$62,AI8+AH9-AQ8)))</f>
        <v>13.873589743589744</v>
      </c>
      <c r="AJ9" s="13">
        <f>AI9*VLOOKUP('Données projet'!$B$10,Paramètres!$A$1:$I$89,3,0)*VLOOKUP('Données projet'!$B$10,Paramètres!$A$1:$I$89,5,0)</f>
        <v>7.0555528000000001</v>
      </c>
      <c r="AK9" s="13">
        <f t="shared" si="35"/>
        <v>2.5900854805149982</v>
      </c>
      <c r="AL9" s="20">
        <f t="shared" si="4"/>
        <v>16.799486671896954</v>
      </c>
      <c r="AM9" s="59">
        <f t="shared" si="5"/>
        <v>198.26973876815592</v>
      </c>
      <c r="AN9" s="59">
        <f ca="1">AVERAGE(OFFSET($AM$3,0,0,'Données projet'!$E$10+1,1))-AVERAGE(OFFSET($H$3,0,0,'Données projet'!$E$10+1,1))</f>
        <v>88.008749437127449</v>
      </c>
      <c r="AO9" s="59">
        <f t="shared" si="36"/>
        <v>258.40359226940507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10.220458499999999</v>
      </c>
      <c r="P10" s="13">
        <f t="shared" si="33"/>
        <v>3.5935202115216778</v>
      </c>
      <c r="Q10" s="20">
        <f t="shared" si="2"/>
        <v>24.059346255900252</v>
      </c>
      <c r="R10" s="59">
        <f t="shared" si="0"/>
        <v>208.18352719163647</v>
      </c>
      <c r="S10" s="59">
        <f ca="1">AVERAGE(OFFSET($R$3,0,0,'Données projet'!$E$9+1,1))-AVERAGE(OFFSET($H$3,0,0,'Données projet'!$E$9+1,1))</f>
        <v>82.995928489837354</v>
      </c>
      <c r="T10" s="59">
        <f t="shared" si="34"/>
        <v>244.2429801476496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21.480576923076921</v>
      </c>
      <c r="AG10" s="12">
        <f>VLOOKUP(A10,'Données projet'!$A$61:$I$81,9,0)</f>
        <v>7.6069871794871773</v>
      </c>
      <c r="AH10" s="12">
        <f t="array" ref="AH10">INDEX(AG:AG,MIN(IF(ISNUMBER(AG10:AG206),ROW(AG10:AG206),"")))</f>
        <v>7.6069871794871773</v>
      </c>
      <c r="AI10" s="13">
        <f>IF('Données projet'!$A$62&gt;35,AI9+AH10-AQ9,IF(A10&lt;'Données projet'!$A$62,$AF$205^A10,IF(A10='Données projet'!$A$62,'Données projet'!$B$62,AI9+AH10-AQ9)))</f>
        <v>21.480576923076921</v>
      </c>
      <c r="AJ10" s="13">
        <f>AI10*VLOOKUP('Données projet'!$B$10,Paramètres!$A$1:$I$89,3,0)*VLOOKUP('Données projet'!$B$10,Paramètres!$A$1:$I$89,5,0)</f>
        <v>10.9241622</v>
      </c>
      <c r="AK10" s="13">
        <f t="shared" si="35"/>
        <v>3.8112885068631246</v>
      </c>
      <c r="AL10" s="20">
        <f t="shared" si="4"/>
        <v>25.664243314453273</v>
      </c>
      <c r="AM10" s="59">
        <f t="shared" si="5"/>
        <v>209.78842425018951</v>
      </c>
      <c r="AN10" s="59">
        <f ca="1">AVERAGE(OFFSET($AM$3,0,0,'Données projet'!$E$10+1,1))-AVERAGE(OFFSET($H$3,0,0,'Données projet'!$E$10+1,1))</f>
        <v>88.008749437127449</v>
      </c>
      <c r="AO10" s="59">
        <f t="shared" si="36"/>
        <v>258.40359226940507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14.453583999999998</v>
      </c>
      <c r="P11" s="13">
        <f t="shared" si="33"/>
        <v>4.8809736323445057</v>
      </c>
      <c r="Q11" s="20">
        <f t="shared" si="2"/>
        <v>33.674354543000014</v>
      </c>
      <c r="R11" s="59">
        <f t="shared" si="0"/>
        <v>220.42762740922058</v>
      </c>
      <c r="S11" s="59">
        <f ca="1">AVERAGE(OFFSET($R$3,0,0,'Données projet'!$E$9+1,1))-AVERAGE(OFFSET($H$3,0,0,'Données projet'!$E$9+1,1))</f>
        <v>82.995928489837354</v>
      </c>
      <c r="T11" s="59">
        <f t="shared" si="34"/>
        <v>244.2429801476496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30.377435897435895</v>
      </c>
      <c r="AG11" s="12">
        <f>VLOOKUP(A11,'Données projet'!$A$61:$I$81,9,0)</f>
        <v>8.8968589743589739</v>
      </c>
      <c r="AH11" s="12">
        <f t="array" ref="AH11">INDEX(AG:AG,MIN(IF(ISNUMBER(AG11:AG207),ROW(AG11:AG207),"")))</f>
        <v>8.8968589743589739</v>
      </c>
      <c r="AI11" s="13">
        <f>IF('Données projet'!$A$62&gt;35,AI10+AH11-AQ10,IF(A11&lt;'Données projet'!$A$62,$AF$205^A11,IF(A11='Données projet'!$A$62,'Données projet'!$B$62,AI10+AH11-AQ10)))</f>
        <v>30.377435897435895</v>
      </c>
      <c r="AJ11" s="13">
        <f>AI11*VLOOKUP('Données projet'!$B$10,Paramètres!$A$1:$I$89,3,0)*VLOOKUP('Données projet'!$B$10,Paramètres!$A$1:$I$89,5,0)</f>
        <v>15.448748800000001</v>
      </c>
      <c r="AK11" s="13">
        <f t="shared" si="35"/>
        <v>5.1767619526979693</v>
      </c>
      <c r="AL11" s="20">
        <f t="shared" si="4"/>
        <v>35.922764560948956</v>
      </c>
      <c r="AM11" s="59">
        <f t="shared" si="5"/>
        <v>222.67603742716952</v>
      </c>
      <c r="AN11" s="59">
        <f ca="1">AVERAGE(OFFSET($AM$3,0,0,'Données projet'!$E$10+1,1))-AVERAGE(OFFSET($H$3,0,0,'Données projet'!$E$10+1,1))</f>
        <v>88.008749437127449</v>
      </c>
      <c r="AO11" s="59">
        <f t="shared" si="36"/>
        <v>258.40359226940507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19.251569499999995</v>
      </c>
      <c r="P12" s="13">
        <f t="shared" si="33"/>
        <v>6.2879104424713894</v>
      </c>
      <c r="Q12" s="20">
        <f t="shared" si="2"/>
        <v>44.481260899804333</v>
      </c>
      <c r="R12" s="59">
        <f t="shared" si="0"/>
        <v>233.83921965236041</v>
      </c>
      <c r="S12" s="59">
        <f ca="1">AVERAGE(OFFSET($R$3,0,0,'Données projet'!$E$9+1,1))-AVERAGE(OFFSET($H$3,0,0,'Données projet'!$E$9+1,1))</f>
        <v>82.995928489837354</v>
      </c>
      <c r="T12" s="59">
        <f t="shared" si="34"/>
        <v>244.2429801476496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40.46147435897435</v>
      </c>
      <c r="AG12" s="12">
        <f>VLOOKUP(A12,'Données projet'!$A$61:$I$81,9,0)</f>
        <v>10.084038461538455</v>
      </c>
      <c r="AH12" s="12">
        <f t="array" ref="AH12">INDEX(AG:AG,MIN(IF(ISNUMBER(AG12:AG208),ROW(AG12:AG208),"")))</f>
        <v>10.084038461538455</v>
      </c>
      <c r="AI12" s="13">
        <f>IF('Données projet'!$A$62&gt;35,AI11+AH12-AQ11,IF(A12&lt;'Données projet'!$A$62,$AF$205^A12,IF(A12='Données projet'!$A$62,'Données projet'!$B$62,AI11+AH12-AQ11)))</f>
        <v>40.46147435897435</v>
      </c>
      <c r="AJ12" s="13">
        <f>AI12*VLOOKUP('Données projet'!$B$10,Paramètres!$A$1:$I$89,3,0)*VLOOKUP('Données projet'!$B$10,Paramètres!$A$1:$I$89,5,0)</f>
        <v>20.577087399999996</v>
      </c>
      <c r="AK12" s="13">
        <f t="shared" si="35"/>
        <v>6.668959513498276</v>
      </c>
      <c r="AL12" s="20">
        <f t="shared" si="4"/>
        <v>47.453531707676156</v>
      </c>
      <c r="AM12" s="59">
        <f t="shared" si="5"/>
        <v>236.81149046023222</v>
      </c>
      <c r="AN12" s="59">
        <f ca="1">AVERAGE(OFFSET($AM$3,0,0,'Données projet'!$E$10+1,1))-AVERAGE(OFFSET($H$3,0,0,'Données projet'!$E$10+1,1))</f>
        <v>88.008749437127449</v>
      </c>
      <c r="AO12" s="59">
        <f t="shared" si="36"/>
        <v>258.40359226940507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24.565554000000009</v>
      </c>
      <c r="P13" s="13">
        <f t="shared" si="33"/>
        <v>7.7991022773846561</v>
      </c>
      <c r="Q13" s="20">
        <f t="shared" si="2"/>
        <v>56.368443016444964</v>
      </c>
      <c r="R13" s="59">
        <f t="shared" si="0"/>
        <v>248.30710500148984</v>
      </c>
      <c r="S13" s="59">
        <f ca="1">AVERAGE(OFFSET($R$3,0,0,'Données projet'!$E$9+1,1))-AVERAGE(OFFSET($H$3,0,0,'Données projet'!$E$9+1,1))</f>
        <v>82.995928489837354</v>
      </c>
      <c r="T13" s="59">
        <f t="shared" si="34"/>
        <v>244.2429801476496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51.630000000000017</v>
      </c>
      <c r="AG13" s="12">
        <f>VLOOKUP(A13,'Données projet'!$A$61:$I$81,9,0)</f>
        <v>11.168525641025667</v>
      </c>
      <c r="AH13" s="12">
        <f t="array" ref="AH13">INDEX(AG:AG,MIN(IF(ISNUMBER(AG13:AG209),ROW(AG13:AG209),"")))</f>
        <v>11.168525641025667</v>
      </c>
      <c r="AI13" s="13">
        <f>IF('Données projet'!$A$62&gt;35,AI12+AH13-AQ12,IF(A13&lt;'Données projet'!$A$62,$AF$205^A13,IF(A13='Données projet'!$A$62,'Données projet'!$B$62,AI12+AH13-AQ12)))</f>
        <v>51.630000000000017</v>
      </c>
      <c r="AJ13" s="13">
        <f>AI13*VLOOKUP('Données projet'!$B$10,Paramètres!$A$1:$I$89,3,0)*VLOOKUP('Données projet'!$B$10,Paramètres!$A$1:$I$89,5,0)</f>
        <v>26.256952800000011</v>
      </c>
      <c r="AK13" s="13">
        <f t="shared" si="35"/>
        <v>8.2717299817437926</v>
      </c>
      <c r="AL13" s="20">
        <f t="shared" si="4"/>
        <v>60.137455844870459</v>
      </c>
      <c r="AM13" s="59">
        <f t="shared" si="5"/>
        <v>252.07611782991535</v>
      </c>
      <c r="AN13" s="59">
        <f ca="1">AVERAGE(OFFSET($AM$3,0,0,'Données projet'!$E$10+1,1))-AVERAGE(OFFSET($H$3,0,0,'Données projet'!$E$10+1,1))</f>
        <v>88.008749437127449</v>
      </c>
      <c r="AO13" s="59">
        <f t="shared" si="36"/>
        <v>258.40359226940507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30.346676499999997</v>
      </c>
      <c r="P14" s="13">
        <f t="shared" si="33"/>
        <v>9.4003811683164571</v>
      </c>
      <c r="Q14" s="20">
        <f t="shared" si="2"/>
        <v>69.226125438984496</v>
      </c>
      <c r="R14" s="59">
        <f t="shared" si="0"/>
        <v>263.72192404809863</v>
      </c>
      <c r="S14" s="59">
        <f ca="1">AVERAGE(OFFSET($R$3,0,0,'Données projet'!$E$9+1,1))-AVERAGE(OFFSET($H$3,0,0,'Données projet'!$E$9+1,1))</f>
        <v>82.995928489837354</v>
      </c>
      <c r="T14" s="59">
        <f t="shared" si="34"/>
        <v>244.2429801476496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63.780320512820509</v>
      </c>
      <c r="AG14" s="12">
        <f>VLOOKUP(A14,'Données projet'!$A$61:$I$81,9,0)</f>
        <v>12.150320512820493</v>
      </c>
      <c r="AH14" s="12">
        <f t="array" ref="AH14">INDEX(AG:AG,MIN(IF(ISNUMBER(AG14:AG210),ROW(AG14:AG210),"")))</f>
        <v>12.150320512820493</v>
      </c>
      <c r="AI14" s="13">
        <f>IF('Données projet'!$A$62&gt;35,AI13+AH14-AQ13,IF(A14&lt;'Données projet'!$A$62,$AF$205^A14,IF(A14='Données projet'!$A$62,'Données projet'!$B$62,AI13+AH14-AQ13)))</f>
        <v>63.780320512820509</v>
      </c>
      <c r="AJ14" s="13">
        <f>AI14*VLOOKUP('Données projet'!$B$10,Paramètres!$A$1:$I$89,3,0)*VLOOKUP('Données projet'!$B$10,Paramètres!$A$1:$I$89,5,0)</f>
        <v>32.4361198</v>
      </c>
      <c r="AK14" s="13">
        <f t="shared" si="35"/>
        <v>9.9700468059329115</v>
      </c>
      <c r="AL14" s="20">
        <f t="shared" si="4"/>
        <v>73.857406838666478</v>
      </c>
      <c r="AM14" s="59">
        <f t="shared" si="5"/>
        <v>268.35320544778062</v>
      </c>
      <c r="AN14" s="59">
        <f ca="1">AVERAGE(OFFSET($AM$3,0,0,'Données projet'!$E$10+1,1))-AVERAGE(OFFSET($H$3,0,0,'Données projet'!$E$10+1,1))</f>
        <v>88.008749437127449</v>
      </c>
      <c r="AO14" s="59">
        <f t="shared" si="36"/>
        <v>258.40359226940507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36.546075999999999</v>
      </c>
      <c r="P15" s="13">
        <f t="shared" si="33"/>
        <v>11.078428375892209</v>
      </c>
      <c r="Q15" s="20">
        <f t="shared" si="2"/>
        <v>82.946011788012257</v>
      </c>
      <c r="R15" s="59">
        <f t="shared" si="0"/>
        <v>279.97578924074514</v>
      </c>
      <c r="S15" s="59">
        <f ca="1">AVERAGE(OFFSET($R$3,0,0,'Données projet'!$E$9+1,1))-AVERAGE(OFFSET($H$3,0,0,'Données projet'!$E$9+1,1))</f>
        <v>82.995928489837354</v>
      </c>
      <c r="T15" s="59">
        <f t="shared" si="34"/>
        <v>244.2429801476496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76.80974358974359</v>
      </c>
      <c r="AG15" s="12">
        <f>VLOOKUP(A15,'Données projet'!$A$61:$I$81,9,0)</f>
        <v>13.029423076923081</v>
      </c>
      <c r="AH15" s="12">
        <f t="array" ref="AH15">INDEX(AG:AG,MIN(IF(ISNUMBER(AG15:AG211),ROW(AG15:AG211),"")))</f>
        <v>13.029423076923081</v>
      </c>
      <c r="AI15" s="13">
        <f>IF('Données projet'!$A$62&gt;35,AI14+AH15-AQ14,IF(A15&lt;'Données projet'!$A$62,$AF$205^A15,IF(A15='Données projet'!$A$62,'Données projet'!$B$62,AI14+AH15-AQ14)))</f>
        <v>76.80974358974359</v>
      </c>
      <c r="AJ15" s="13">
        <f>AI15*VLOOKUP('Données projet'!$B$10,Paramètres!$A$1:$I$89,3,0)*VLOOKUP('Données projet'!$B$10,Paramètres!$A$1:$I$89,5,0)</f>
        <v>39.0623632</v>
      </c>
      <c r="AK15" s="13">
        <f t="shared" si="35"/>
        <v>11.749784127487876</v>
      </c>
      <c r="AL15" s="20">
        <f t="shared" si="4"/>
        <v>88.497823262041379</v>
      </c>
      <c r="AM15" s="59">
        <f t="shared" si="5"/>
        <v>285.52760071477428</v>
      </c>
      <c r="AN15" s="59">
        <f ca="1">AVERAGE(OFFSET($AM$3,0,0,'Données projet'!$E$10+1,1))-AVERAGE(OFFSET($H$3,0,0,'Données projet'!$E$10+1,1))</f>
        <v>88.008749437127449</v>
      </c>
      <c r="AO15" s="59">
        <f t="shared" si="36"/>
        <v>258.40359226940507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43.114891499999999</v>
      </c>
      <c r="P16" s="13">
        <f t="shared" si="33"/>
        <v>12.820611644615378</v>
      </c>
      <c r="Q16" s="20">
        <f t="shared" si="2"/>
        <v>97.421001310205114</v>
      </c>
      <c r="R16" s="59">
        <f t="shared" si="0"/>
        <v>296.96200156182391</v>
      </c>
      <c r="S16" s="59">
        <f ca="1">AVERAGE(OFFSET($R$3,0,0,'Données projet'!$E$9+1,1))-AVERAGE(OFFSET($H$3,0,0,'Données projet'!$E$9+1,1))</f>
        <v>82.995928489837354</v>
      </c>
      <c r="T16" s="59">
        <f t="shared" si="34"/>
        <v>244.2429801476496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90.615576923076929</v>
      </c>
      <c r="AG16" s="12">
        <f>VLOOKUP(A16,'Données projet'!$A$61:$I$81,9,0)</f>
        <v>13.805833333333339</v>
      </c>
      <c r="AH16" s="12">
        <f t="array" ref="AH16">INDEX(AG:AG,MIN(IF(ISNUMBER(AG16:AG212),ROW(AG16:AG212),"")))</f>
        <v>13.805833333333339</v>
      </c>
      <c r="AI16" s="13">
        <f>IF('Données projet'!$A$62&gt;35,AI15+AH16-AQ15,IF(A16&lt;'Données projet'!$A$62,$AF$205^A16,IF(A16='Données projet'!$A$62,'Données projet'!$B$62,AI15+AH16-AQ15)))</f>
        <v>90.615576923076929</v>
      </c>
      <c r="AJ16" s="13">
        <f>AI16*VLOOKUP('Données projet'!$B$10,Paramètres!$A$1:$I$89,3,0)*VLOOKUP('Données projet'!$B$10,Paramètres!$A$1:$I$89,5,0)</f>
        <v>46.083457800000005</v>
      </c>
      <c r="AK16" s="13">
        <f t="shared" si="35"/>
        <v>13.597544172817395</v>
      </c>
      <c r="AL16" s="20">
        <f t="shared" si="4"/>
        <v>103.94441176932362</v>
      </c>
      <c r="AM16" s="59">
        <f t="shared" si="5"/>
        <v>303.48541202094242</v>
      </c>
      <c r="AN16" s="59">
        <f ca="1">AVERAGE(OFFSET($AM$3,0,0,'Données projet'!$E$10+1,1))-AVERAGE(OFFSET($H$3,0,0,'Données projet'!$E$10+1,1))</f>
        <v>88.008749437127449</v>
      </c>
      <c r="AO16" s="59">
        <f t="shared" si="36"/>
        <v>258.40359226940507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50.004262000000004</v>
      </c>
      <c r="P17" s="13">
        <f t="shared" si="33"/>
        <v>14.614860338079138</v>
      </c>
      <c r="Q17" s="20">
        <f t="shared" si="2"/>
        <v>112.54497140548783</v>
      </c>
      <c r="R17" s="59">
        <f t="shared" si="0"/>
        <v>314.57483317776104</v>
      </c>
      <c r="S17" s="59">
        <f ca="1">AVERAGE(OFFSET($R$3,0,0,'Données projet'!$E$9+1,1))-AVERAGE(OFFSET($H$3,0,0,'Données projet'!$E$9+1,1))</f>
        <v>82.995928489837354</v>
      </c>
      <c r="T17" s="59">
        <f t="shared" si="34"/>
        <v>244.2429801476496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105.09512820512822</v>
      </c>
      <c r="AG17" s="12">
        <f>VLOOKUP(A17,'Données projet'!$A$61:$I$81,9,0)</f>
        <v>14.47955128205129</v>
      </c>
      <c r="AH17" s="12">
        <f t="array" ref="AH17">INDEX(AG:AG,MIN(IF(ISNUMBER(AG17:AG213),ROW(AG17:AG213),"")))</f>
        <v>14.47955128205129</v>
      </c>
      <c r="AI17" s="13">
        <f>IF('Données projet'!$A$62&gt;35,AI16+AH17-AQ16,IF(A17&lt;'Données projet'!$A$62,$AF$205^A17,IF(A17='Données projet'!$A$62,'Données projet'!$B$62,AI16+AH17-AQ16)))</f>
        <v>105.09512820512822</v>
      </c>
      <c r="AJ17" s="13">
        <f>AI17*VLOOKUP('Données projet'!$B$10,Paramètres!$A$1:$I$89,3,0)*VLOOKUP('Données projet'!$B$10,Paramètres!$A$1:$I$89,5,0)</f>
        <v>53.447178400000006</v>
      </c>
      <c r="AK17" s="13">
        <f t="shared" si="35"/>
        <v>15.500524821688407</v>
      </c>
      <c r="AL17" s="20">
        <f t="shared" si="4"/>
        <v>120.08391644444065</v>
      </c>
      <c r="AM17" s="59">
        <f t="shared" si="5"/>
        <v>322.11377821671385</v>
      </c>
      <c r="AN17" s="59">
        <f ca="1">AVERAGE(OFFSET($AM$3,0,0,'Données projet'!$E$10+1,1))-AVERAGE(OFFSET($H$3,0,0,'Données projet'!$E$10+1,1))</f>
        <v>88.008749437127449</v>
      </c>
      <c r="AO17" s="59">
        <f t="shared" si="36"/>
        <v>258.40359226940507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57.165326499999985</v>
      </c>
      <c r="P18" s="13">
        <f t="shared" si="33"/>
        <v>16.449568428158532</v>
      </c>
      <c r="Q18" s="20">
        <f t="shared" si="2"/>
        <v>128.21260866654276</v>
      </c>
      <c r="R18" s="59">
        <f t="shared" si="0"/>
        <v>332.70935859942381</v>
      </c>
      <c r="S18" s="59">
        <f ca="1">AVERAGE(OFFSET($R$3,0,0,'Données projet'!$E$9+1,1))-AVERAGE(OFFSET($H$3,0,0,'Données projet'!$E$9+1,1))</f>
        <v>82.995928489837354</v>
      </c>
      <c r="T18" s="59">
        <f t="shared" si="34"/>
        <v>244.2429801476496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120.14570512820511</v>
      </c>
      <c r="AG18" s="12">
        <f>VLOOKUP(A18,'Données projet'!$A$61:$I$81,9,0)</f>
        <v>15.050576923076889</v>
      </c>
      <c r="AH18" s="12">
        <f t="array" ref="AH18">INDEX(AG:AG,MIN(IF(ISNUMBER(AG18:AG214),ROW(AG18:AG214),"")))</f>
        <v>15.050576923076889</v>
      </c>
      <c r="AI18" s="13">
        <f>IF('Données projet'!$A$62&gt;35,AI17+AH18-AQ17,IF(A18&lt;'Données projet'!$A$62,$AF$205^A18,IF(A18='Données projet'!$A$62,'Données projet'!$B$62,AI17+AH18-AQ17)))</f>
        <v>120.14570512820511</v>
      </c>
      <c r="AJ18" s="13">
        <f>AI18*VLOOKUP('Données projet'!$B$10,Paramètres!$A$1:$I$89,3,0)*VLOOKUP('Données projet'!$B$10,Paramètres!$A$1:$I$89,5,0)</f>
        <v>61.101299799999993</v>
      </c>
      <c r="AK18" s="13">
        <f t="shared" si="35"/>
        <v>17.446416717537055</v>
      </c>
      <c r="AL18" s="20">
        <f t="shared" si="4"/>
        <v>136.80393960137704</v>
      </c>
      <c r="AM18" s="59">
        <f t="shared" si="5"/>
        <v>341.30068953425808</v>
      </c>
      <c r="AN18" s="59">
        <f ca="1">AVERAGE(OFFSET($AM$3,0,0,'Données projet'!$E$10+1,1))-AVERAGE(OFFSET($H$3,0,0,'Données projet'!$E$10+1,1))</f>
        <v>88.008749437127449</v>
      </c>
      <c r="AO18" s="59">
        <f t="shared" si="36"/>
        <v>258.40359226940507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64.549224000000009</v>
      </c>
      <c r="P19" s="13">
        <f t="shared" si="33"/>
        <v>18.313517808367308</v>
      </c>
      <c r="Q19" s="20">
        <f t="shared" si="2"/>
        <v>144.31927531623975</v>
      </c>
      <c r="R19" s="59">
        <f t="shared" si="0"/>
        <v>351.26132123835384</v>
      </c>
      <c r="S19" s="59">
        <f ca="1">AVERAGE(OFFSET($R$3,0,0,'Données projet'!$E$9+1,1))-AVERAGE(OFFSET($H$3,0,0,'Données projet'!$E$9+1,1))</f>
        <v>82.995928489837354</v>
      </c>
      <c r="T19" s="59">
        <f t="shared" si="34"/>
        <v>244.2429801476496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135.66461538461539</v>
      </c>
      <c r="AG19" s="12">
        <f>VLOOKUP(A19,'Données projet'!$A$61:$I$81,9,0)</f>
        <v>15.51891025641028</v>
      </c>
      <c r="AH19" s="12">
        <f t="array" ref="AH19">INDEX(AG:AG,MIN(IF(ISNUMBER(AG19:AG215),ROW(AG19:AG215),"")))</f>
        <v>15.51891025641028</v>
      </c>
      <c r="AI19" s="13">
        <f>IF('Données projet'!$A$62&gt;35,AI18+AH19-AQ18,IF(A19&lt;'Données projet'!$A$62,$AF$205^A19,IF(A19='Données projet'!$A$62,'Données projet'!$B$62,AI18+AH19-AQ18)))</f>
        <v>135.66461538461539</v>
      </c>
      <c r="AJ19" s="13">
        <f>AI19*VLOOKUP('Données projet'!$B$10,Paramètres!$A$1:$I$89,3,0)*VLOOKUP('Données projet'!$B$10,Paramètres!$A$1:$I$89,5,0)</f>
        <v>68.993596800000006</v>
      </c>
      <c r="AK19" s="13">
        <f t="shared" si="35"/>
        <v>19.423321933594313</v>
      </c>
      <c r="AL19" s="20">
        <f t="shared" si="4"/>
        <v>153.99280012767676</v>
      </c>
      <c r="AM19" s="59">
        <f t="shared" si="5"/>
        <v>360.93484604979085</v>
      </c>
      <c r="AN19" s="59">
        <f ca="1">AVERAGE(OFFSET($AM$3,0,0,'Données projet'!$E$10+1,1))-AVERAGE(OFFSET($H$3,0,0,'Données projet'!$E$10+1,1))</f>
        <v>88.008749437127449</v>
      </c>
      <c r="AO19" s="59">
        <f t="shared" si="36"/>
        <v>258.40359226940507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72.107093500000005</v>
      </c>
      <c r="P20" s="13">
        <f t="shared" si="33"/>
        <v>20.19581655110828</v>
      </c>
      <c r="Q20" s="20">
        <f t="shared" si="2"/>
        <v>160.76090167234693</v>
      </c>
      <c r="R20" s="59">
        <f t="shared" si="0"/>
        <v>370.12702598821966</v>
      </c>
      <c r="S20" s="59">
        <f ca="1">AVERAGE(OFFSET($R$3,0,0,'Données projet'!$E$9+1,1))-AVERAGE(OFFSET($H$3,0,0,'Données projet'!$E$9+1,1))</f>
        <v>82.995928489837354</v>
      </c>
      <c r="T20" s="59">
        <f t="shared" si="34"/>
        <v>244.2429801476496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151.54916666666668</v>
      </c>
      <c r="AG20" s="12">
        <f>VLOOKUP(A20,'Données projet'!$A$61:$I$81,9,0)</f>
        <v>15.884551282051291</v>
      </c>
      <c r="AH20" s="12">
        <f t="array" ref="AH20">INDEX(AG:AG,MIN(IF(ISNUMBER(AG20:AG216),ROW(AG20:AG216),"")))</f>
        <v>15.884551282051291</v>
      </c>
      <c r="AI20" s="13">
        <f>IF('Données projet'!$A$62&gt;35,AI19+AH20-AQ19,IF(A20&lt;'Données projet'!$A$62,$AF$205^A20,IF(A20='Données projet'!$A$62,'Données projet'!$B$62,AI19+AH20-AQ19)))</f>
        <v>151.54916666666668</v>
      </c>
      <c r="AJ20" s="13">
        <f>AI20*VLOOKUP('Données projet'!$B$10,Paramètres!$A$1:$I$89,3,0)*VLOOKUP('Données projet'!$B$10,Paramètres!$A$1:$I$89,5,0)</f>
        <v>77.071844200000015</v>
      </c>
      <c r="AK20" s="13">
        <f t="shared" si="35"/>
        <v>21.419688488508918</v>
      </c>
      <c r="AL20" s="20">
        <f t="shared" si="4"/>
        <v>171.53941943248637</v>
      </c>
      <c r="AM20" s="59">
        <f t="shared" si="5"/>
        <v>380.90554374835909</v>
      </c>
      <c r="AN20" s="59">
        <f ca="1">AVERAGE(OFFSET($AM$3,0,0,'Données projet'!$E$10+1,1))-AVERAGE(OFFSET($H$3,0,0,'Données projet'!$E$10+1,1))</f>
        <v>88.008749437127449</v>
      </c>
      <c r="AO20" s="59">
        <f t="shared" si="36"/>
        <v>258.40359226940507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79.790073999999976</v>
      </c>
      <c r="P21" s="13">
        <f t="shared" si="33"/>
        <v>22.085848283781761</v>
      </c>
      <c r="Q21" s="20">
        <f t="shared" si="2"/>
        <v>177.43389797758653</v>
      </c>
      <c r="R21" s="59">
        <f t="shared" si="0"/>
        <v>389.20325116958963</v>
      </c>
      <c r="S21" s="59">
        <f ca="1">AVERAGE(OFFSET($R$3,0,0,'Données projet'!$E$9+1,1))-AVERAGE(OFFSET($H$3,0,0,'Données projet'!$E$9+1,1))</f>
        <v>82.995928489837354</v>
      </c>
      <c r="T21" s="59">
        <f t="shared" si="34"/>
        <v>244.2429801476496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167.69666666666663</v>
      </c>
      <c r="AG21" s="12">
        <f>VLOOKUP(A21,'Données projet'!$A$61:$I$81,9,0)</f>
        <v>16.147499999999951</v>
      </c>
      <c r="AH21" s="12">
        <f t="array" ref="AH21">INDEX(AG:AG,MIN(IF(ISNUMBER(AG21:AG217),ROW(AG21:AG217),"")))</f>
        <v>16.147499999999951</v>
      </c>
      <c r="AI21" s="13">
        <f>IF('Données projet'!$A$62&gt;35,AI20+AH21-AQ20,IF(A21&lt;'Données projet'!$A$62,$AF$205^A21,IF(A21='Données projet'!$A$62,'Données projet'!$B$62,AI20+AH21-AQ20)))</f>
        <v>167.69666666666663</v>
      </c>
      <c r="AJ21" s="13">
        <f>AI21*VLOOKUP('Données projet'!$B$10,Paramètres!$A$1:$I$89,3,0)*VLOOKUP('Données projet'!$B$10,Paramètres!$A$1:$I$89,5,0)</f>
        <v>85.283816799999983</v>
      </c>
      <c r="AK21" s="13">
        <f t="shared" si="35"/>
        <v>23.424256654634469</v>
      </c>
      <c r="AL21" s="20">
        <f t="shared" si="4"/>
        <v>189.3332279334883</v>
      </c>
      <c r="AM21" s="59">
        <f t="shared" si="5"/>
        <v>401.10258112549138</v>
      </c>
      <c r="AN21" s="59">
        <f ca="1">AVERAGE(OFFSET($AM$3,0,0,'Données projet'!$E$10+1,1))-AVERAGE(OFFSET($H$3,0,0,'Données projet'!$E$10+1,1))</f>
        <v>88.008749437127449</v>
      </c>
      <c r="AO21" s="59">
        <f t="shared" si="36"/>
        <v>258.40359226940507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87.549304499999963</v>
      </c>
      <c r="P22" s="13">
        <f t="shared" si="33"/>
        <v>23.973229937185195</v>
      </c>
      <c r="Q22" s="20">
        <f t="shared" si="2"/>
        <v>194.23508081143078</v>
      </c>
      <c r="R22" s="59">
        <f t="shared" si="0"/>
        <v>408.3871750544543</v>
      </c>
      <c r="S22" s="59">
        <f ca="1">AVERAGE(OFFSET($R$3,0,0,'Données projet'!$E$9+1,1))-AVERAGE(OFFSET($H$3,0,0,'Données projet'!$E$9+1,1))</f>
        <v>82.995928489837354</v>
      </c>
      <c r="T22" s="59">
        <f t="shared" si="34"/>
        <v>244.2429801476496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184.00442307692299</v>
      </c>
      <c r="AG22" s="12">
        <f>VLOOKUP(A22,'Données projet'!$A$61:$I$81,9,0)</f>
        <v>16.30775641025636</v>
      </c>
      <c r="AH22" s="12">
        <f t="array" ref="AH22">INDEX(AG:AG,MIN(IF(ISNUMBER(AG22:AG218),ROW(AG22:AG218),"")))</f>
        <v>16.30775641025636</v>
      </c>
      <c r="AI22" s="13">
        <f>IF('Données projet'!$A$62&gt;35,AI21+AH22-AQ21,IF(A22&lt;'Données projet'!$A$62,$AF$205^A22,IF(A22='Données projet'!$A$62,'Données projet'!$B$62,AI21+AH22-AQ21)))</f>
        <v>184.00442307692299</v>
      </c>
      <c r="AJ22" s="13">
        <f>AI22*VLOOKUP('Données projet'!$B$10,Paramètres!$A$1:$I$89,3,0)*VLOOKUP('Données projet'!$B$10,Paramètres!$A$1:$I$89,5,0)</f>
        <v>93.57728939999997</v>
      </c>
      <c r="AK22" s="13">
        <f t="shared" si="35"/>
        <v>25.426014145970452</v>
      </c>
      <c r="AL22" s="20">
        <f t="shared" si="4"/>
        <v>207.26408700923182</v>
      </c>
      <c r="AM22" s="59">
        <f t="shared" si="5"/>
        <v>421.41618125225534</v>
      </c>
      <c r="AN22" s="59">
        <f ca="1">AVERAGE(OFFSET($AM$3,0,0,'Données projet'!$E$10+1,1))-AVERAGE(OFFSET($H$3,0,0,'Données projet'!$E$10+1,1))</f>
        <v>88.008749437127449</v>
      </c>
      <c r="AO22" s="59">
        <f t="shared" si="36"/>
        <v>258.40359226940507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95.335923999999991</v>
      </c>
      <c r="P23" s="13">
        <f t="shared" si="33"/>
        <v>25.847775862633828</v>
      </c>
      <c r="Q23" s="20">
        <f t="shared" si="2"/>
        <v>211.06161059408723</v>
      </c>
      <c r="R23" s="59">
        <f t="shared" si="0"/>
        <v>427.57631348098295</v>
      </c>
      <c r="S23" s="59">
        <f ca="1">AVERAGE(OFFSET($R$3,0,0,'Données projet'!$E$9+1,1))-AVERAGE(OFFSET($H$3,0,0,'Données projet'!$E$9+1,1))</f>
        <v>82.995928489837354</v>
      </c>
      <c r="T23" s="59">
        <f t="shared" si="34"/>
        <v>244.2429801476496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44.264236836709877</v>
      </c>
      <c r="AA23" s="21">
        <f>EXP(-LN(2)/25)*AA22+(1-EXP(-LN(2)/25))/(LN(2)/25)*Calculateur!V23*Calculateur!X23*VLOOKUP('Données projet'!$B$9,Paramètres!$A$1:$I$89,3,0)*0.475*44/12</f>
        <v>9.447846786490123</v>
      </c>
      <c r="AB23" s="21">
        <f>EXP(-LN(2)/2)*AB22+(1-EXP(-LN(2)/2))/(LN(2)/2)*V23*Y23*VLOOKUP('Données projet'!$B$9,Paramètres!$A$1:$I$89,3,0)*0.475*44/12</f>
        <v>13.492801533416065</v>
      </c>
      <c r="AC23" s="22">
        <f t="shared" si="3"/>
        <v>67.204885156616072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200.36974358974356</v>
      </c>
      <c r="AG23" s="12">
        <f>VLOOKUP(A23,'Données projet'!$A$61:$I$81,9,0)</f>
        <v>16.365320512820574</v>
      </c>
      <c r="AH23" s="12">
        <f t="array" ref="AH23">INDEX(AG:AG,MIN(IF(ISNUMBER(AG23:AG219),ROW(AG23:AG219),"")))</f>
        <v>16.365320512820574</v>
      </c>
      <c r="AI23" s="13">
        <f>IF('Données projet'!$A$62&gt;35,AI22+AH23-AQ22,IF(A23&lt;'Données projet'!$A$62,$AF$205^A23,IF(A23='Données projet'!$A$62,'Données projet'!$B$62,AI22+AH23-AQ22)))</f>
        <v>200.36974358974356</v>
      </c>
      <c r="AJ23" s="13">
        <f>AI23*VLOOKUP('Données projet'!$B$10,Paramètres!$A$1:$I$89,3,0)*VLOOKUP('Données projet'!$B$10,Paramètres!$A$1:$I$89,5,0)</f>
        <v>101.9000368</v>
      </c>
      <c r="AK23" s="13">
        <f t="shared" si="35"/>
        <v>27.414158060770966</v>
      </c>
      <c r="AL23" s="20">
        <f t="shared" si="4"/>
        <v>225.22222271584272</v>
      </c>
      <c r="AM23" s="59">
        <f t="shared" si="5"/>
        <v>441.73692560273844</v>
      </c>
      <c r="AN23" s="59">
        <f ca="1">AVERAGE(OFFSET($AM$3,0,0,'Données projet'!$E$10+1,1))-AVERAGE(OFFSET($H$3,0,0,'Données projet'!$E$10+1,1))</f>
        <v>88.008749437127449</v>
      </c>
      <c r="AO23" s="59">
        <f t="shared" si="36"/>
        <v>258.40359226940507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200.36974358974356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47.311938389401384</v>
      </c>
      <c r="AV23" s="21">
        <f>EXP(-LN(2)/25)*AV22+(1-EXP(-LN(2)/25))/(LN(2)/25)*Calculateur!AQ23*Calculateur!AS23*VLOOKUP('Données projet'!$B$10,Paramètres!$A$1:$I$89,3,0)*0.475*44/12</f>
        <v>10.0983542701501</v>
      </c>
      <c r="AW23" s="21">
        <f>EXP(-LN(2)/2)*AW22+(1-EXP(-LN(2)/2))/(LN(2)/2)*AQ23*AT23*VLOOKUP('Données projet'!$B$10,Paramètres!$A$1:$I$89,3,0)*0.475*44/12</f>
        <v>14.421814098011927</v>
      </c>
      <c r="AX23" s="21">
        <f t="shared" si="6"/>
        <v>71.832106757563409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82.995928489837354</v>
      </c>
      <c r="T24" s="59">
        <f t="shared" si="34"/>
        <v>244.2429801476496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43.396242150860587</v>
      </c>
      <c r="AA24" s="21">
        <f>EXP(-LN(2)/25)*AA23+(1-EXP(-LN(2)/25))/(LN(2)/25)*Calculateur!V24*Calculateur!X24*VLOOKUP('Données projet'!$B$9,Paramètres!$A$1:$I$89,3,0)*0.475*44/12</f>
        <v>9.1894949192728816</v>
      </c>
      <c r="AB24" s="21">
        <f>EXP(-LN(2)/2)*AB23+(1-EXP(-LN(2)/2))/(LN(2)/2)*V24*Y24*VLOOKUP('Données projet'!$B$9,Paramètres!$A$1:$I$89,3,0)*0.475*44/12</f>
        <v>9.5408514614827471</v>
      </c>
      <c r="AC24" s="22">
        <f t="shared" si="3"/>
        <v>62.126588531616214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88.008749437127449</v>
      </c>
      <c r="AO24" s="59">
        <f t="shared" si="36"/>
        <v>258.40359226940507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46.384180135018205</v>
      </c>
      <c r="AV24" s="21">
        <f>EXP(-LN(2)/25)*AV23+(1-EXP(-LN(2)/25))/(LN(2)/25)*Calculateur!AQ24*Calculateur!AS24*VLOOKUP('Données projet'!$B$10,Paramètres!$A$1:$I$89,3,0)*0.475*44/12</f>
        <v>9.8222142415834739</v>
      </c>
      <c r="AW24" s="21">
        <f>EXP(-LN(2)/2)*AW23+(1-EXP(-LN(2)/2))/(LN(2)/2)*AQ24*AT24*VLOOKUP('Données projet'!$B$10,Paramètres!$A$1:$I$89,3,0)*0.475*44/12</f>
        <v>10.197762545715987</v>
      </c>
      <c r="AX24" s="21">
        <f t="shared" si="6"/>
        <v>66.404156922317668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82.995928489837354</v>
      </c>
      <c r="T25" s="59">
        <f t="shared" si="34"/>
        <v>244.2429801476496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42.545268311376319</v>
      </c>
      <c r="AA25" s="21">
        <f>EXP(-LN(2)/25)*AA24+(1-EXP(-LN(2)/25))/(LN(2)/25)*Calculateur!V25*Calculateur!X25*VLOOKUP('Données projet'!$B$9,Paramètres!$A$1:$I$89,3,0)*0.475*44/12</f>
        <v>8.9382076974508298</v>
      </c>
      <c r="AB25" s="21">
        <f>EXP(-LN(2)/2)*AB24+(1-EXP(-LN(2)/2))/(LN(2)/2)*V25*Y25*VLOOKUP('Données projet'!$B$9,Paramètres!$A$1:$I$89,3,0)*0.475*44/12</f>
        <v>6.7464007667080335</v>
      </c>
      <c r="AC25" s="22">
        <f t="shared" si="3"/>
        <v>58.229876775535182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88.008749437127449</v>
      </c>
      <c r="AO25" s="59">
        <f t="shared" si="36"/>
        <v>258.40359226940507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45.474614654126825</v>
      </c>
      <c r="AV25" s="21">
        <f>EXP(-LN(2)/25)*AV24+(1-EXP(-LN(2)/25))/(LN(2)/25)*Calculateur!AQ25*Calculateur!AS25*VLOOKUP('Données projet'!$B$10,Paramètres!$A$1:$I$89,3,0)*0.475*44/12</f>
        <v>9.5536252766195755</v>
      </c>
      <c r="AW25" s="21">
        <f>EXP(-LN(2)/2)*AW24+(1-EXP(-LN(2)/2))/(LN(2)/2)*AQ25*AT25*VLOOKUP('Données projet'!$B$10,Paramètres!$A$1:$I$89,3,0)*0.475*44/12</f>
        <v>7.2109070490059652</v>
      </c>
      <c r="AX25" s="21">
        <f t="shared" si="6"/>
        <v>62.23914697975237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82.995928489837354</v>
      </c>
      <c r="T26" s="59">
        <f t="shared" si="34"/>
        <v>244.2429801476496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41.710981549841541</v>
      </c>
      <c r="AA26" s="21">
        <f>EXP(-LN(2)/25)*AA25+(1-EXP(-LN(2)/25))/(LN(2)/25)*Calculateur!V26*Calculateur!X26*VLOOKUP('Données projet'!$B$9,Paramètres!$A$1:$I$89,3,0)*0.475*44/12</f>
        <v>8.6937919379241233</v>
      </c>
      <c r="AB26" s="21">
        <f>EXP(-LN(2)/2)*AB25+(1-EXP(-LN(2)/2))/(LN(2)/2)*V26*Y26*VLOOKUP('Données projet'!$B$9,Paramètres!$A$1:$I$89,3,0)*0.475*44/12</f>
        <v>4.7704257307413744</v>
      </c>
      <c r="AC26" s="22">
        <f t="shared" si="3"/>
        <v>55.175199218507039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88.008749437127449</v>
      </c>
      <c r="AO26" s="59">
        <f t="shared" si="36"/>
        <v>258.40359226940507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44.58288519753556</v>
      </c>
      <c r="AV26" s="21">
        <f>EXP(-LN(2)/25)*AV25+(1-EXP(-LN(2)/25))/(LN(2)/25)*Calculateur!AQ26*Calculateur!AS26*VLOOKUP('Données projet'!$B$10,Paramètres!$A$1:$I$89,3,0)*0.475*44/12</f>
        <v>9.2923808910270953</v>
      </c>
      <c r="AW26" s="21">
        <f>EXP(-LN(2)/2)*AW25+(1-EXP(-LN(2)/2))/(LN(2)/2)*AQ26*AT26*VLOOKUP('Données projet'!$B$10,Paramètres!$A$1:$I$89,3,0)*0.475*44/12</f>
        <v>5.0988812728579944</v>
      </c>
      <c r="AX26" s="21">
        <f t="shared" si="6"/>
        <v>58.974147361420648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82.995928489837354</v>
      </c>
      <c r="T27" s="59">
        <f t="shared" si="34"/>
        <v>244.2429801476496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40.893054642835786</v>
      </c>
      <c r="AA27" s="21">
        <f>EXP(-LN(2)/25)*AA26+(1-EXP(-LN(2)/25))/(LN(2)/25)*Calculateur!V27*Calculateur!X27*VLOOKUP('Données projet'!$B$9,Paramètres!$A$1:$I$89,3,0)*0.475*44/12</f>
        <v>8.4560597401949398</v>
      </c>
      <c r="AB27" s="21">
        <f>EXP(-LN(2)/2)*AB26+(1-EXP(-LN(2)/2))/(LN(2)/2)*V27*Y27*VLOOKUP('Données projet'!$B$9,Paramètres!$A$1:$I$89,3,0)*0.475*44/12</f>
        <v>3.3732003833540172</v>
      </c>
      <c r="AC27" s="22">
        <f t="shared" si="3"/>
        <v>52.722314766384741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88.008749437127449</v>
      </c>
      <c r="AO27" s="59">
        <f t="shared" si="36"/>
        <v>258.40359226940507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43.708642011686784</v>
      </c>
      <c r="AV27" s="21">
        <f>EXP(-LN(2)/25)*AV26+(1-EXP(-LN(2)/25))/(LN(2)/25)*Calculateur!AQ27*Calculateur!AS27*VLOOKUP('Données projet'!$B$10,Paramètres!$A$1:$I$89,3,0)*0.475*44/12</f>
        <v>9.0382802468968855</v>
      </c>
      <c r="AW27" s="21">
        <f>EXP(-LN(2)/2)*AW26+(1-EXP(-LN(2)/2))/(LN(2)/2)*AQ27*AT27*VLOOKUP('Données projet'!$B$10,Paramètres!$A$1:$I$89,3,0)*0.475*44/12</f>
        <v>3.6054535245029831</v>
      </c>
      <c r="AX27" s="21">
        <f t="shared" si="6"/>
        <v>56.35237578308665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82.995928489837354</v>
      </c>
      <c r="T28" s="59">
        <f t="shared" si="34"/>
        <v>244.2429801476496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40.091166783590261</v>
      </c>
      <c r="AA28" s="21">
        <f>EXP(-LN(2)/25)*AA27+(1-EXP(-LN(2)/25))/(LN(2)/25)*Calculateur!V28*Calculateur!X28*VLOOKUP('Données projet'!$B$9,Paramètres!$A$1:$I$89,3,0)*0.475*44/12</f>
        <v>8.2248283419144546</v>
      </c>
      <c r="AB28" s="21">
        <f>EXP(-LN(2)/2)*AB27+(1-EXP(-LN(2)/2))/(LN(2)/2)*V28*Y28*VLOOKUP('Données projet'!$B$9,Paramètres!$A$1:$I$89,3,0)*0.475*44/12</f>
        <v>2.3852128653706872</v>
      </c>
      <c r="AC28" s="22">
        <f t="shared" si="3"/>
        <v>50.701207990875403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88.008749437127449</v>
      </c>
      <c r="AO28" s="59">
        <f t="shared" si="36"/>
        <v>258.40359226940507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42.851542201476811</v>
      </c>
      <c r="AV28" s="21">
        <f>EXP(-LN(2)/25)*AV27+(1-EXP(-LN(2)/25))/(LN(2)/25)*Calculateur!AQ28*Calculateur!AS28*VLOOKUP('Données projet'!$B$10,Paramètres!$A$1:$I$89,3,0)*0.475*44/12</f>
        <v>8.79112799824299</v>
      </c>
      <c r="AW28" s="21">
        <f>EXP(-LN(2)/2)*AW27+(1-EXP(-LN(2)/2))/(LN(2)/2)*AQ28*AT28*VLOOKUP('Données projet'!$B$10,Paramètres!$A$1:$I$89,3,0)*0.475*44/12</f>
        <v>2.5494406364289977</v>
      </c>
      <c r="AX28" s="21">
        <f t="shared" si="6"/>
        <v>54.1921108361488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82.995928489837354</v>
      </c>
      <c r="T29" s="59">
        <f t="shared" si="34"/>
        <v>244.2429801476496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39.305003456161238</v>
      </c>
      <c r="AA29" s="21">
        <f>EXP(-LN(2)/25)*AA28+(1-EXP(-LN(2)/25))/(LN(2)/25)*Calculateur!V29*Calculateur!X29*VLOOKUP('Données projet'!$B$9,Paramètres!$A$1:$I$89,3,0)*0.475*44/12</f>
        <v>7.9999199783798796</v>
      </c>
      <c r="AB29" s="21">
        <f>EXP(-LN(2)/2)*AB28+(1-EXP(-LN(2)/2))/(LN(2)/2)*V29*Y29*VLOOKUP('Données projet'!$B$9,Paramètres!$A$1:$I$89,3,0)*0.475*44/12</f>
        <v>1.6866001916770086</v>
      </c>
      <c r="AC29" s="22">
        <f t="shared" si="3"/>
        <v>48.991523626218125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88.008749437127449</v>
      </c>
      <c r="AO29" s="59">
        <f t="shared" si="36"/>
        <v>258.40359226940507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42.01124959576579</v>
      </c>
      <c r="AV29" s="21">
        <f>EXP(-LN(2)/25)*AV28+(1-EXP(-LN(2)/25))/(LN(2)/25)*Calculateur!AQ29*Calculateur!AS29*VLOOKUP('Données projet'!$B$10,Paramètres!$A$1:$I$89,3,0)*0.475*44/12</f>
        <v>8.5507341408257069</v>
      </c>
      <c r="AW29" s="21">
        <f>EXP(-LN(2)/2)*AW28+(1-EXP(-LN(2)/2))/(LN(2)/2)*AQ29*AT29*VLOOKUP('Données projet'!$B$10,Paramètres!$A$1:$I$89,3,0)*0.475*44/12</f>
        <v>1.8027267622514918</v>
      </c>
      <c r="AX29" s="21">
        <f t="shared" si="6"/>
        <v>52.364710498842989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82.995928489837354</v>
      </c>
      <c r="T30" s="59">
        <f t="shared" si="34"/>
        <v>244.2429801476496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38.534256312070816</v>
      </c>
      <c r="AA30" s="21">
        <f>EXP(-LN(2)/25)*AA29+(1-EXP(-LN(2)/25))/(LN(2)/25)*Calculateur!V30*Calculateur!X30*VLOOKUP('Données projet'!$B$9,Paramètres!$A$1:$I$89,3,0)*0.475*44/12</f>
        <v>7.7811617458735745</v>
      </c>
      <c r="AB30" s="21">
        <f>EXP(-LN(2)/2)*AB29+(1-EXP(-LN(2)/2))/(LN(2)/2)*V30*Y30*VLOOKUP('Données projet'!$B$9,Paramètres!$A$1:$I$89,3,0)*0.475*44/12</f>
        <v>1.1926064326853436</v>
      </c>
      <c r="AC30" s="22">
        <f t="shared" si="3"/>
        <v>47.508024490629737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88.008749437127449</v>
      </c>
      <c r="AO30" s="59">
        <f t="shared" si="36"/>
        <v>258.40359226940507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41.187434615524886</v>
      </c>
      <c r="AV30" s="21">
        <f>EXP(-LN(2)/25)*AV29+(1-EXP(-LN(2)/25))/(LN(2)/25)*Calculateur!AQ30*Calculateur!AS30*VLOOKUP('Données projet'!$B$10,Paramètres!$A$1:$I$89,3,0)*0.475*44/12</f>
        <v>8.3169138660812632</v>
      </c>
      <c r="AW30" s="21">
        <f>EXP(-LN(2)/2)*AW29+(1-EXP(-LN(2)/2))/(LN(2)/2)*AQ30*AT30*VLOOKUP('Données projet'!$B$10,Paramètres!$A$1:$I$89,3,0)*0.475*44/12</f>
        <v>1.274720318214499</v>
      </c>
      <c r="AX30" s="21">
        <f t="shared" si="6"/>
        <v>50.779068799820649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82.995928489837354</v>
      </c>
      <c r="T31" s="59">
        <f t="shared" si="34"/>
        <v>244.2429801476496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37.778623049366672</v>
      </c>
      <c r="AA31" s="21">
        <f>EXP(-LN(2)/25)*AA30+(1-EXP(-LN(2)/25))/(LN(2)/25)*Calculateur!V31*Calculateur!X31*VLOOKUP('Données projet'!$B$9,Paramètres!$A$1:$I$89,3,0)*0.475*44/12</f>
        <v>7.5683854687391499</v>
      </c>
      <c r="AB31" s="21">
        <f>EXP(-LN(2)/2)*AB30+(1-EXP(-LN(2)/2))/(LN(2)/2)*V31*Y31*VLOOKUP('Données projet'!$B$9,Paramètres!$A$1:$I$89,3,0)*0.475*44/12</f>
        <v>0.84330009583850429</v>
      </c>
      <c r="AC31" s="22">
        <f t="shared" si="3"/>
        <v>46.190308613944325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88.008749437127449</v>
      </c>
      <c r="AO31" s="59">
        <f t="shared" si="36"/>
        <v>258.40359226940507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40.379774144568984</v>
      </c>
      <c r="AV31" s="21">
        <f>EXP(-LN(2)/25)*AV30+(1-EXP(-LN(2)/25))/(LN(2)/25)*Calculateur!AQ31*Calculateur!AS31*VLOOKUP('Données projet'!$B$10,Paramètres!$A$1:$I$89,3,0)*0.475*44/12</f>
        <v>8.0894874190457795</v>
      </c>
      <c r="AW31" s="21">
        <f>EXP(-LN(2)/2)*AW30+(1-EXP(-LN(2)/2))/(LN(2)/2)*AQ31*AT31*VLOOKUP('Données projet'!$B$10,Paramètres!$A$1:$I$89,3,0)*0.475*44/12</f>
        <v>0.9013633811257461</v>
      </c>
      <c r="AX31" s="21">
        <f t="shared" si="6"/>
        <v>49.370624944740513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82.995928489837354</v>
      </c>
      <c r="T32" s="59">
        <f t="shared" si="34"/>
        <v>244.2429801476496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37.037807294053373</v>
      </c>
      <c r="AA32" s="21">
        <f>EXP(-LN(2)/25)*AA31+(1-EXP(-LN(2)/25))/(LN(2)/25)*Calculateur!V32*Calculateur!X32*VLOOKUP('Données projet'!$B$9,Paramètres!$A$1:$I$89,3,0)*0.475*44/12</f>
        <v>7.3614275700923839</v>
      </c>
      <c r="AB32" s="21">
        <f>EXP(-LN(2)/2)*AB31+(1-EXP(-LN(2)/2))/(LN(2)/2)*V32*Y32*VLOOKUP('Données projet'!$B$9,Paramètres!$A$1:$I$89,3,0)*0.475*44/12</f>
        <v>0.5963032163426718</v>
      </c>
      <c r="AC32" s="22">
        <f t="shared" si="3"/>
        <v>44.995538080488423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88.008749437127449</v>
      </c>
      <c r="AO32" s="59">
        <f t="shared" si="36"/>
        <v>258.40359226940507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39.587951402824281</v>
      </c>
      <c r="AV32" s="21">
        <f>EXP(-LN(2)/25)*AV31+(1-EXP(-LN(2)/25))/(LN(2)/25)*Calculateur!AQ32*Calculateur!AS32*VLOOKUP('Données projet'!$B$10,Paramètres!$A$1:$I$89,3,0)*0.475*44/12</f>
        <v>7.8682799601643181</v>
      </c>
      <c r="AW32" s="21">
        <f>EXP(-LN(2)/2)*AW31+(1-EXP(-LN(2)/2))/(LN(2)/2)*AQ32*AT32*VLOOKUP('Données projet'!$B$10,Paramètres!$A$1:$I$89,3,0)*0.475*44/12</f>
        <v>0.63736015910724964</v>
      </c>
      <c r="AX32" s="21">
        <f t="shared" si="6"/>
        <v>48.093591522095849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82.995928489837354</v>
      </c>
      <c r="T33" s="59">
        <f t="shared" si="34"/>
        <v>244.2429801476496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36.311518483848779</v>
      </c>
      <c r="AA33" s="21">
        <f>EXP(-LN(2)/25)*AA32+(1-EXP(-LN(2)/25))/(LN(2)/25)*Calculateur!V33*Calculateur!X33*VLOOKUP('Données projet'!$B$9,Paramètres!$A$1:$I$89,3,0)*0.475*44/12</f>
        <v>7.1601289460675561</v>
      </c>
      <c r="AB33" s="21">
        <f>EXP(-LN(2)/2)*AB32+(1-EXP(-LN(2)/2))/(LN(2)/2)*V33*Y33*VLOOKUP('Données projet'!$B$9,Paramètres!$A$1:$I$89,3,0)*0.475*44/12</f>
        <v>0.42165004791925215</v>
      </c>
      <c r="AC33" s="22">
        <f t="shared" si="3"/>
        <v>43.893297477835588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88.008749437127449</v>
      </c>
      <c r="AO33" s="59">
        <f t="shared" si="36"/>
        <v>258.40359226940507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38.811655822081008</v>
      </c>
      <c r="AV33" s="21">
        <f>EXP(-LN(2)/25)*AV32+(1-EXP(-LN(2)/25))/(LN(2)/25)*Calculateur!AQ33*Calculateur!AS33*VLOOKUP('Données projet'!$B$10,Paramètres!$A$1:$I$89,3,0)*0.475*44/12</f>
        <v>7.6531214308787652</v>
      </c>
      <c r="AW33" s="21">
        <f>EXP(-LN(2)/2)*AW32+(1-EXP(-LN(2)/2))/(LN(2)/2)*AQ33*AT33*VLOOKUP('Données projet'!$B$10,Paramètres!$A$1:$I$89,3,0)*0.475*44/12</f>
        <v>0.45068169056287311</v>
      </c>
      <c r="AX33" s="21">
        <f t="shared" si="6"/>
        <v>46.915458943522644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82.995928489837354</v>
      </c>
      <c r="T34" s="59">
        <f t="shared" si="34"/>
        <v>244.2429801476496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35.599471754219863</v>
      </c>
      <c r="AA34" s="21">
        <f>EXP(-LN(2)/25)*AA33+(1-EXP(-LN(2)/25))/(LN(2)/25)*Calculateur!V34*Calculateur!X34*VLOOKUP('Données projet'!$B$9,Paramètres!$A$1:$I$89,3,0)*0.475*44/12</f>
        <v>6.9643348435025221</v>
      </c>
      <c r="AB34" s="21">
        <f>EXP(-LN(2)/2)*AB33+(1-EXP(-LN(2)/2))/(LN(2)/2)*V34*Y34*VLOOKUP('Données projet'!$B$9,Paramètres!$A$1:$I$89,3,0)*0.475*44/12</f>
        <v>0.2981516081713359</v>
      </c>
      <c r="AC34" s="22">
        <f t="shared" si="3"/>
        <v>42.861958205893721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88.008749437127449</v>
      </c>
      <c r="AO34" s="59">
        <f t="shared" si="36"/>
        <v>258.40359226940507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38.050582924182557</v>
      </c>
      <c r="AV34" s="21">
        <f>EXP(-LN(2)/25)*AV33+(1-EXP(-LN(2)/25))/(LN(2)/25)*Calculateur!AQ34*Calculateur!AS34*VLOOKUP('Données projet'!$B$10,Paramètres!$A$1:$I$89,3,0)*0.475*44/12</f>
        <v>7.4438464228912204</v>
      </c>
      <c r="AW34" s="21">
        <f>EXP(-LN(2)/2)*AW33+(1-EXP(-LN(2)/2))/(LN(2)/2)*AQ34*AT34*VLOOKUP('Données projet'!$B$10,Paramètres!$A$1:$I$89,3,0)*0.475*44/12</f>
        <v>0.31868007955362487</v>
      </c>
      <c r="AX34" s="21">
        <f t="shared" si="6"/>
        <v>45.813109426627399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82.995928489837354</v>
      </c>
      <c r="T35" s="59">
        <f t="shared" si="34"/>
        <v>244.2429801476496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34.901387826653348</v>
      </c>
      <c r="AA35" s="21">
        <f>EXP(-LN(2)/25)*AA34+(1-EXP(-LN(2)/25))/(LN(2)/25)*Calculateur!V35*Calculateur!X35*VLOOKUP('Données projet'!$B$9,Paramètres!$A$1:$I$89,3,0)*0.475*44/12</f>
        <v>6.7738947409684931</v>
      </c>
      <c r="AB35" s="21">
        <f>EXP(-LN(2)/2)*AB34+(1-EXP(-LN(2)/2))/(LN(2)/2)*V35*Y35*VLOOKUP('Données projet'!$B$9,Paramètres!$A$1:$I$89,3,0)*0.475*44/12</f>
        <v>0.21082502395962607</v>
      </c>
      <c r="AC35" s="22">
        <f t="shared" si="3"/>
        <v>41.886107591581471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88.008749437127449</v>
      </c>
      <c r="AO35" s="59">
        <f t="shared" si="36"/>
        <v>258.40359226940507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37.304434201603264</v>
      </c>
      <c r="AV35" s="21">
        <f>EXP(-LN(2)/25)*AV34+(1-EXP(-LN(2)/25))/(LN(2)/25)*Calculateur!AQ35*Calculateur!AS35*VLOOKUP('Données projet'!$B$10,Paramètres!$A$1:$I$89,3,0)*0.475*44/12</f>
        <v>7.2402940510023894</v>
      </c>
      <c r="AW35" s="21">
        <f>EXP(-LN(2)/2)*AW34+(1-EXP(-LN(2)/2))/(LN(2)/2)*AQ35*AT35*VLOOKUP('Données projet'!$B$10,Paramètres!$A$1:$I$89,3,0)*0.475*44/12</f>
        <v>0.22534084528143661</v>
      </c>
      <c r="AX35" s="21">
        <f t="shared" si="6"/>
        <v>44.770069097887088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82.995928489837354</v>
      </c>
      <c r="T36" s="59">
        <f t="shared" si="34"/>
        <v>244.2429801476496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34.216992899117258</v>
      </c>
      <c r="AA36" s="21">
        <f>EXP(-LN(2)/25)*AA35+(1-EXP(-LN(2)/25))/(LN(2)/25)*Calculateur!V36*Calculateur!X36*VLOOKUP('Données projet'!$B$9,Paramètres!$A$1:$I$89,3,0)*0.475*44/12</f>
        <v>6.5886622330530669</v>
      </c>
      <c r="AB36" s="21">
        <f>EXP(-LN(2)/2)*AB35+(1-EXP(-LN(2)/2))/(LN(2)/2)*V36*Y36*VLOOKUP('Données projet'!$B$9,Paramètres!$A$1:$I$89,3,0)*0.475*44/12</f>
        <v>0.14907580408566795</v>
      </c>
      <c r="AC36" s="22">
        <f t="shared" si="3"/>
        <v>40.954730936255991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88.008749437127449</v>
      </c>
      <c r="AO36" s="59">
        <f t="shared" si="36"/>
        <v>258.40359226940507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36.572917000367973</v>
      </c>
      <c r="AV36" s="21">
        <f>EXP(-LN(2)/25)*AV35+(1-EXP(-LN(2)/25))/(LN(2)/25)*Calculateur!AQ36*Calculateur!AS36*VLOOKUP('Données projet'!$B$10,Paramètres!$A$1:$I$89,3,0)*0.475*44/12</f>
        <v>7.0423078294272132</v>
      </c>
      <c r="AW36" s="21">
        <f>EXP(-LN(2)/2)*AW35+(1-EXP(-LN(2)/2))/(LN(2)/2)*AQ36*AT36*VLOOKUP('Données projet'!$B$10,Paramètres!$A$1:$I$89,3,0)*0.475*44/12</f>
        <v>0.15934003977681246</v>
      </c>
      <c r="AX36" s="21">
        <f t="shared" si="6"/>
        <v>43.774564869572004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82.995928489837354</v>
      </c>
      <c r="T37" s="59">
        <f t="shared" si="34"/>
        <v>244.2429801476496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33.546018538670467</v>
      </c>
      <c r="AA37" s="21">
        <f>EXP(-LN(2)/25)*AA36+(1-EXP(-LN(2)/25))/(LN(2)/25)*Calculateur!V37*Calculateur!X37*VLOOKUP('Données projet'!$B$9,Paramètres!$A$1:$I$89,3,0)*0.475*44/12</f>
        <v>6.4084949178075421</v>
      </c>
      <c r="AB37" s="21">
        <f>EXP(-LN(2)/2)*AB36+(1-EXP(-LN(2)/2))/(LN(2)/2)*V37*Y37*VLOOKUP('Données projet'!$B$9,Paramètres!$A$1:$I$89,3,0)*0.475*44/12</f>
        <v>0.10541251197981304</v>
      </c>
      <c r="AC37" s="22">
        <f t="shared" si="3"/>
        <v>40.059925968457826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88.008749437127449</v>
      </c>
      <c r="AO37" s="59">
        <f t="shared" si="36"/>
        <v>258.40359226940507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35.855744405267465</v>
      </c>
      <c r="AV37" s="21">
        <f>EXP(-LN(2)/25)*AV36+(1-EXP(-LN(2)/25))/(LN(2)/25)*Calculateur!AQ37*Calculateur!AS37*VLOOKUP('Données projet'!$B$10,Paramètres!$A$1:$I$89,3,0)*0.475*44/12</f>
        <v>6.8497355514926523</v>
      </c>
      <c r="AW37" s="21">
        <f>EXP(-LN(2)/2)*AW36+(1-EXP(-LN(2)/2))/(LN(2)/2)*AQ37*AT37*VLOOKUP('Données projet'!$B$10,Paramètres!$A$1:$I$89,3,0)*0.475*44/12</f>
        <v>0.11267042264071832</v>
      </c>
      <c r="AX37" s="21">
        <f t="shared" si="6"/>
        <v>42.818150379400834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82.995928489837354</v>
      </c>
      <c r="T38" s="59">
        <f t="shared" si="34"/>
        <v>244.2429801476496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32.888201576178083</v>
      </c>
      <c r="AA38" s="21">
        <f>EXP(-LN(2)/25)*AA37+(1-EXP(-LN(2)/25))/(LN(2)/25)*Calculateur!V38*Calculateur!X38*VLOOKUP('Données projet'!$B$9,Paramètres!$A$1:$I$89,3,0)*0.475*44/12</f>
        <v>6.2332542872719943</v>
      </c>
      <c r="AB38" s="21">
        <f>EXP(-LN(2)/2)*AB37+(1-EXP(-LN(2)/2))/(LN(2)/2)*V38*Y38*VLOOKUP('Données projet'!$B$9,Paramètres!$A$1:$I$89,3,0)*0.475*44/12</f>
        <v>7.4537902042833976E-2</v>
      </c>
      <c r="AC38" s="22">
        <f t="shared" si="3"/>
        <v>39.195993765492915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88.008749437127449</v>
      </c>
      <c r="AO38" s="59">
        <f t="shared" si="36"/>
        <v>258.40359226940507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35.152635127324793</v>
      </c>
      <c r="AV38" s="21">
        <f>EXP(-LN(2)/25)*AV37+(1-EXP(-LN(2)/25))/(LN(2)/25)*Calculateur!AQ38*Calculateur!AS38*VLOOKUP('Données projet'!$B$10,Paramètres!$A$1:$I$89,3,0)*0.475*44/12</f>
        <v>6.6624291726251483</v>
      </c>
      <c r="AW38" s="21">
        <f>EXP(-LN(2)/2)*AW37+(1-EXP(-LN(2)/2))/(LN(2)/2)*AQ38*AT38*VLOOKUP('Données projet'!$B$10,Paramètres!$A$1:$I$89,3,0)*0.475*44/12</f>
        <v>7.9670019888406246E-2</v>
      </c>
      <c r="AX38" s="21">
        <f t="shared" si="6"/>
        <v>41.894734319838342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82.995928489837354</v>
      </c>
      <c r="T39" s="59">
        <f t="shared" si="34"/>
        <v>244.2429801476496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32.243284003091446</v>
      </c>
      <c r="AA39" s="21">
        <f>EXP(-LN(2)/25)*AA38+(1-EXP(-LN(2)/25))/(LN(2)/25)*Calculateur!V39*Calculateur!X39*VLOOKUP('Données projet'!$B$9,Paramètres!$A$1:$I$89,3,0)*0.475*44/12</f>
        <v>6.0628056209939452</v>
      </c>
      <c r="AB39" s="21">
        <f>EXP(-LN(2)/2)*AB38+(1-EXP(-LN(2)/2))/(LN(2)/2)*V39*Y39*VLOOKUP('Données projet'!$B$9,Paramètres!$A$1:$I$89,3,0)*0.475*44/12</f>
        <v>5.2706255989906518E-2</v>
      </c>
      <c r="AC39" s="22">
        <f t="shared" si="3"/>
        <v>38.358795880075292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88.008749437127449</v>
      </c>
      <c r="AO39" s="59">
        <f t="shared" si="36"/>
        <v>258.40359226940507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34.463313393468262</v>
      </c>
      <c r="AV39" s="21">
        <f>EXP(-LN(2)/25)*AV38+(1-EXP(-LN(2)/25))/(LN(2)/25)*Calculateur!AQ39*Calculateur!AS39*VLOOKUP('Données projet'!$B$10,Paramètres!$A$1:$I$89,3,0)*0.475*44/12</f>
        <v>6.4802446965377909</v>
      </c>
      <c r="AW39" s="21">
        <f>EXP(-LN(2)/2)*AW38+(1-EXP(-LN(2)/2))/(LN(2)/2)*AQ39*AT39*VLOOKUP('Données projet'!$B$10,Paramètres!$A$1:$I$89,3,0)*0.475*44/12</f>
        <v>5.6335211320359166E-2</v>
      </c>
      <c r="AX39" s="21">
        <f t="shared" si="6"/>
        <v>40.999893301326409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82.995928489837354</v>
      </c>
      <c r="T40" s="59">
        <f t="shared" si="34"/>
        <v>244.2429801476496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31.611012870252164</v>
      </c>
      <c r="AA40" s="21">
        <f>EXP(-LN(2)/25)*AA39+(1-EXP(-LN(2)/25))/(LN(2)/25)*Calculateur!V40*Calculateur!X40*VLOOKUP('Données projet'!$B$9,Paramètres!$A$1:$I$89,3,0)*0.475*44/12</f>
        <v>5.8970178824587745</v>
      </c>
      <c r="AB40" s="21">
        <f>EXP(-LN(2)/2)*AB39+(1-EXP(-LN(2)/2))/(LN(2)/2)*V40*Y40*VLOOKUP('Données projet'!$B$9,Paramètres!$A$1:$I$89,3,0)*0.475*44/12</f>
        <v>3.7268951021416988E-2</v>
      </c>
      <c r="AC40" s="22">
        <f t="shared" si="3"/>
        <v>37.545299703732354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88.008749437127449</v>
      </c>
      <c r="AO40" s="59">
        <f t="shared" si="36"/>
        <v>258.40359226940507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33.787508838367913</v>
      </c>
      <c r="AV40" s="21">
        <f>EXP(-LN(2)/25)*AV39+(1-EXP(-LN(2)/25))/(LN(2)/25)*Calculateur!AQ40*Calculateur!AS40*VLOOKUP('Données projet'!$B$10,Paramètres!$A$1:$I$89,3,0)*0.475*44/12</f>
        <v>6.3030420645297074</v>
      </c>
      <c r="AW40" s="21">
        <f>EXP(-LN(2)/2)*AW39+(1-EXP(-LN(2)/2))/(LN(2)/2)*AQ40*AT40*VLOOKUP('Données projet'!$B$10,Paramètres!$A$1:$I$89,3,0)*0.475*44/12</f>
        <v>3.983500994420313E-2</v>
      </c>
      <c r="AX40" s="21">
        <f t="shared" si="6"/>
        <v>40.130385912841824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82.995928489837354</v>
      </c>
      <c r="T41" s="59">
        <f t="shared" si="34"/>
        <v>244.2429801476496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30.991140188680546</v>
      </c>
      <c r="AA41" s="21">
        <f>EXP(-LN(2)/25)*AA40+(1-EXP(-LN(2)/25))/(LN(2)/25)*Calculateur!V41*Calculateur!X41*VLOOKUP('Données projet'!$B$9,Paramètres!$A$1:$I$89,3,0)*0.475*44/12</f>
        <v>5.7357636183522462</v>
      </c>
      <c r="AB41" s="21">
        <f>EXP(-LN(2)/2)*AB40+(1-EXP(-LN(2)/2))/(LN(2)/2)*V41*Y41*VLOOKUP('Données projet'!$B$9,Paramètres!$A$1:$I$89,3,0)*0.475*44/12</f>
        <v>2.6353127994953259E-2</v>
      </c>
      <c r="AC41" s="22">
        <f t="shared" si="3"/>
        <v>36.753256935027743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88.008749437127449</v>
      </c>
      <c r="AO41" s="59">
        <f t="shared" si="36"/>
        <v>258.40359226940507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33.124956398393003</v>
      </c>
      <c r="AV41" s="21">
        <f>EXP(-LN(2)/25)*AV40+(1-EXP(-LN(2)/25))/(LN(2)/25)*Calculateur!AQ41*Calculateur!AS41*VLOOKUP('Données projet'!$B$10,Paramètres!$A$1:$I$89,3,0)*0.475*44/12</f>
        <v>6.1306850478125661</v>
      </c>
      <c r="AW41" s="21">
        <f>EXP(-LN(2)/2)*AW40+(1-EXP(-LN(2)/2))/(LN(2)/2)*AQ41*AT41*VLOOKUP('Données projet'!$B$10,Paramètres!$A$1:$I$89,3,0)*0.475*44/12</f>
        <v>2.816760566017959E-2</v>
      </c>
      <c r="AX41" s="21">
        <f t="shared" si="6"/>
        <v>39.283809051865752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82.995928489837354</v>
      </c>
      <c r="T42" s="59">
        <f t="shared" si="34"/>
        <v>244.2429801476496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30.383422832309545</v>
      </c>
      <c r="AA42" s="21">
        <f>EXP(-LN(2)/25)*AA41+(1-EXP(-LN(2)/25))/(LN(2)/25)*Calculateur!V42*Calculateur!X42*VLOOKUP('Données projet'!$B$9,Paramètres!$A$1:$I$89,3,0)*0.475*44/12</f>
        <v>5.5789188605777049</v>
      </c>
      <c r="AB42" s="21">
        <f>EXP(-LN(2)/2)*AB41+(1-EXP(-LN(2)/2))/(LN(2)/2)*V42*Y42*VLOOKUP('Données projet'!$B$9,Paramètres!$A$1:$I$89,3,0)*0.475*44/12</f>
        <v>1.8634475510708494E-2</v>
      </c>
      <c r="AC42" s="22">
        <f t="shared" si="3"/>
        <v>35.980976168397959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88.008749437127449</v>
      </c>
      <c r="AO42" s="59">
        <f t="shared" si="36"/>
        <v>258.40359226940507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32.47539620764892</v>
      </c>
      <c r="AV42" s="21">
        <f>EXP(-LN(2)/25)*AV41+(1-EXP(-LN(2)/25))/(LN(2)/25)*Calculateur!AQ42*Calculateur!AS42*VLOOKUP('Données projet'!$B$10,Paramètres!$A$1:$I$89,3,0)*0.475*44/12</f>
        <v>5.9630411427814165</v>
      </c>
      <c r="AW42" s="21">
        <f>EXP(-LN(2)/2)*AW41+(1-EXP(-LN(2)/2))/(LN(2)/2)*AQ42*AT42*VLOOKUP('Données projet'!$B$10,Paramètres!$A$1:$I$89,3,0)*0.475*44/12</f>
        <v>1.9917504972101568E-2</v>
      </c>
      <c r="AX42" s="21">
        <f t="shared" si="6"/>
        <v>38.458354855402433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82.995928489837354</v>
      </c>
      <c r="T43" s="59">
        <f t="shared" si="34"/>
        <v>244.2429801476496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29.787622442625995</v>
      </c>
      <c r="AA43" s="21">
        <f>EXP(-LN(2)/25)*AA42+(1-EXP(-LN(2)/25))/(LN(2)/25)*Calculateur!V43*Calculateur!X43*VLOOKUP('Données projet'!$B$9,Paramètres!$A$1:$I$89,3,0)*0.475*44/12</f>
        <v>5.4263630309526159</v>
      </c>
      <c r="AB43" s="21">
        <f>EXP(-LN(2)/2)*AB42+(1-EXP(-LN(2)/2))/(LN(2)/2)*V43*Y43*VLOOKUP('Données projet'!$B$9,Paramètres!$A$1:$I$89,3,0)*0.475*44/12</f>
        <v>1.317656399747663E-2</v>
      </c>
      <c r="AC43" s="22">
        <f t="shared" si="3"/>
        <v>35.227162037576086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88.008749437127449</v>
      </c>
      <c r="AO43" s="59">
        <f t="shared" si="36"/>
        <v>258.40359226940507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31.838573496052732</v>
      </c>
      <c r="AV43" s="21">
        <f>EXP(-LN(2)/25)*AV42+(1-EXP(-LN(2)/25))/(LN(2)/25)*Calculateur!AQ43*Calculateur!AS43*VLOOKUP('Données projet'!$B$10,Paramètres!$A$1:$I$89,3,0)*0.475*44/12</f>
        <v>5.7999814691493539</v>
      </c>
      <c r="AW43" s="21">
        <f>EXP(-LN(2)/2)*AW42+(1-EXP(-LN(2)/2))/(LN(2)/2)*AQ43*AT43*VLOOKUP('Données projet'!$B$10,Paramètres!$A$1:$I$89,3,0)*0.475*44/12</f>
        <v>1.4083802830089797E-2</v>
      </c>
      <c r="AX43" s="21">
        <f t="shared" si="6"/>
        <v>37.652638768032169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82.995928489837354</v>
      </c>
      <c r="T44" s="59">
        <f t="shared" si="34"/>
        <v>244.2429801476496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29.203505335181784</v>
      </c>
      <c r="AA44" s="21">
        <f>EXP(-LN(2)/25)*AA43+(1-EXP(-LN(2)/25))/(LN(2)/25)*Calculateur!V44*Calculateur!X44*VLOOKUP('Données projet'!$B$9,Paramètres!$A$1:$I$89,3,0)*0.475*44/12</f>
        <v>5.2779788485111867</v>
      </c>
      <c r="AB44" s="21">
        <f>EXP(-LN(2)/2)*AB43+(1-EXP(-LN(2)/2))/(LN(2)/2)*V44*Y44*VLOOKUP('Données projet'!$B$9,Paramètres!$A$1:$I$89,3,0)*0.475*44/12</f>
        <v>9.3172377553542469E-3</v>
      </c>
      <c r="AC44" s="22">
        <f t="shared" si="3"/>
        <v>34.490801421448325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88.008749437127449</v>
      </c>
      <c r="AO44" s="59">
        <f t="shared" si="36"/>
        <v>258.40359226940507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31.214238489407443</v>
      </c>
      <c r="AV44" s="21">
        <f>EXP(-LN(2)/25)*AV43+(1-EXP(-LN(2)/25))/(LN(2)/25)*Calculateur!AQ44*Calculateur!AS44*VLOOKUP('Données projet'!$B$10,Paramètres!$A$1:$I$89,3,0)*0.475*44/12</f>
        <v>5.6413806708676955</v>
      </c>
      <c r="AW44" s="21">
        <f>EXP(-LN(2)/2)*AW43+(1-EXP(-LN(2)/2))/(LN(2)/2)*AQ44*AT44*VLOOKUP('Données projet'!$B$10,Paramètres!$A$1:$I$89,3,0)*0.475*44/12</f>
        <v>9.958752486050786E-3</v>
      </c>
      <c r="AX44" s="21">
        <f t="shared" si="6"/>
        <v>36.865577912761189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82.995928489837354</v>
      </c>
      <c r="T45" s="59">
        <f t="shared" si="34"/>
        <v>244.2429801476496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28.630842407938296</v>
      </c>
      <c r="AA45" s="21">
        <f>EXP(-LN(2)/25)*AA44+(1-EXP(-LN(2)/25))/(LN(2)/25)*Calculateur!V45*Calculateur!X45*VLOOKUP('Données projet'!$B$9,Paramètres!$A$1:$I$89,3,0)*0.475*44/12</f>
        <v>5.1336522393418038</v>
      </c>
      <c r="AB45" s="21">
        <f>EXP(-LN(2)/2)*AB44+(1-EXP(-LN(2)/2))/(LN(2)/2)*V45*Y45*VLOOKUP('Données projet'!$B$9,Paramètres!$A$1:$I$89,3,0)*0.475*44/12</f>
        <v>6.5882819987383148E-3</v>
      </c>
      <c r="AC45" s="22">
        <f t="shared" si="3"/>
        <v>33.77108292927884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88.008749437127449</v>
      </c>
      <c r="AO45" s="59">
        <f t="shared" si="36"/>
        <v>258.40359226940507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30.602146311435714</v>
      </c>
      <c r="AV45" s="21">
        <f>EXP(-LN(2)/25)*AV44+(1-EXP(-LN(2)/25))/(LN(2)/25)*Calculateur!AQ45*Calculateur!AS45*VLOOKUP('Données projet'!$B$10,Paramètres!$A$1:$I$89,3,0)*0.475*44/12</f>
        <v>5.487116819755502</v>
      </c>
      <c r="AW45" s="21">
        <f>EXP(-LN(2)/2)*AW44+(1-EXP(-LN(2)/2))/(LN(2)/2)*AQ45*AT45*VLOOKUP('Données projet'!$B$10,Paramètres!$A$1:$I$89,3,0)*0.475*44/12</f>
        <v>7.0419014150449001E-3</v>
      </c>
      <c r="AX45" s="21">
        <f t="shared" si="6"/>
        <v>36.09630503260626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82.995928489837354</v>
      </c>
      <c r="T46" s="59">
        <f t="shared" si="34"/>
        <v>244.2429801476496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28.069409051408158</v>
      </c>
      <c r="AA46" s="21">
        <f>EXP(-LN(2)/25)*AA45+(1-EXP(-LN(2)/25))/(LN(2)/25)*Calculateur!V46*Calculateur!X46*VLOOKUP('Données projet'!$B$9,Paramètres!$A$1:$I$89,3,0)*0.475*44/12</f>
        <v>4.9932722488899639</v>
      </c>
      <c r="AB46" s="21">
        <f>EXP(-LN(2)/2)*AB45+(1-EXP(-LN(2)/2))/(LN(2)/2)*V46*Y46*VLOOKUP('Données projet'!$B$9,Paramètres!$A$1:$I$89,3,0)*0.475*44/12</f>
        <v>4.6586188776771235E-3</v>
      </c>
      <c r="AC46" s="22">
        <f t="shared" si="3"/>
        <v>33.067339919175801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88.008749437127449</v>
      </c>
      <c r="AO46" s="59">
        <f t="shared" si="36"/>
        <v>258.40359226940507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30.002056887734646</v>
      </c>
      <c r="AV46" s="21">
        <f>EXP(-LN(2)/25)*AV45+(1-EXP(-LN(2)/25))/(LN(2)/25)*Calculateur!AQ46*Calculateur!AS46*VLOOKUP('Données projet'!$B$10,Paramètres!$A$1:$I$89,3,0)*0.475*44/12</f>
        <v>5.3370713217643555</v>
      </c>
      <c r="AW46" s="21">
        <f>EXP(-LN(2)/2)*AW45+(1-EXP(-LN(2)/2))/(LN(2)/2)*AQ46*AT46*VLOOKUP('Données projet'!$B$10,Paramètres!$A$1:$I$89,3,0)*0.475*44/12</f>
        <v>4.9793762430253938E-3</v>
      </c>
      <c r="AX46" s="21">
        <f t="shared" si="6"/>
        <v>35.34410758574203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82.995928489837354</v>
      </c>
      <c r="T47" s="59">
        <f t="shared" si="34"/>
        <v>244.2429801476496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27.518985060559043</v>
      </c>
      <c r="AA47" s="21">
        <f>EXP(-LN(2)/25)*AA46+(1-EXP(-LN(2)/25))/(LN(2)/25)*Calculateur!V47*Calculateur!X47*VLOOKUP('Données projet'!$B$9,Paramètres!$A$1:$I$89,3,0)*0.475*44/12</f>
        <v>4.8567309566592929</v>
      </c>
      <c r="AB47" s="21">
        <f>EXP(-LN(2)/2)*AB46+(1-EXP(-LN(2)/2))/(LN(2)/2)*V47*Y47*VLOOKUP('Données projet'!$B$9,Paramètres!$A$1:$I$89,3,0)*0.475*44/12</f>
        <v>3.2941409993691574E-3</v>
      </c>
      <c r="AC47" s="22">
        <f t="shared" si="3"/>
        <v>32.37901015821771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88.008749437127449</v>
      </c>
      <c r="AO47" s="59">
        <f t="shared" si="36"/>
        <v>258.40359226940507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29.413734851613953</v>
      </c>
      <c r="AV47" s="21">
        <f>EXP(-LN(2)/25)*AV46+(1-EXP(-LN(2)/25))/(LN(2)/25)*Calculateur!AQ47*Calculateur!AS47*VLOOKUP('Données projet'!$B$10,Paramètres!$A$1:$I$89,3,0)*0.475*44/12</f>
        <v>5.1911288258063264</v>
      </c>
      <c r="AW47" s="21">
        <f>EXP(-LN(2)/2)*AW46+(1-EXP(-LN(2)/2))/(LN(2)/2)*AQ47*AT47*VLOOKUP('Données projet'!$B$10,Paramètres!$A$1:$I$89,3,0)*0.475*44/12</f>
        <v>3.5209507075224505E-3</v>
      </c>
      <c r="AX47" s="21">
        <f t="shared" si="6"/>
        <v>34.608384628127801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82.995928489837354</v>
      </c>
      <c r="T48" s="59">
        <f t="shared" si="34"/>
        <v>244.2429801476496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26.979354548444995</v>
      </c>
      <c r="AA48" s="21">
        <f>EXP(-LN(2)/25)*AA47+(1-EXP(-LN(2)/25))/(LN(2)/25)*Calculateur!V48*Calculateur!X48*VLOOKUP('Données projet'!$B$9,Paramètres!$A$1:$I$89,3,0)*0.475*44/12</f>
        <v>4.7239233932450642</v>
      </c>
      <c r="AB48" s="21">
        <f>EXP(-LN(2)/2)*AB47+(1-EXP(-LN(2)/2))/(LN(2)/2)*V48*Y48*VLOOKUP('Données projet'!$B$9,Paramètres!$A$1:$I$89,3,0)*0.475*44/12</f>
        <v>2.3293094388385617E-3</v>
      </c>
      <c r="AC48" s="22">
        <f t="shared" si="3"/>
        <v>31.7056072511289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88.008749437127449</v>
      </c>
      <c r="AO48" s="59">
        <f t="shared" si="36"/>
        <v>258.40359226940507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28.836949451780576</v>
      </c>
      <c r="AV48" s="21">
        <f>EXP(-LN(2)/25)*AV47+(1-EXP(-LN(2)/25))/(LN(2)/25)*Calculateur!AQ48*Calculateur!AS48*VLOOKUP('Données projet'!$B$10,Paramètres!$A$1:$I$89,3,0)*0.475*44/12</f>
        <v>5.0491771350750518</v>
      </c>
      <c r="AW48" s="21">
        <f>EXP(-LN(2)/2)*AW47+(1-EXP(-LN(2)/2))/(LN(2)/2)*AQ48*AT48*VLOOKUP('Données projet'!$B$10,Paramètres!$A$1:$I$89,3,0)*0.475*44/12</f>
        <v>2.4896881215126974E-3</v>
      </c>
      <c r="AX48" s="21">
        <f t="shared" si="6"/>
        <v>33.888616274977139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82.995928489837354</v>
      </c>
      <c r="T49" s="59">
        <f t="shared" si="34"/>
        <v>244.2429801476496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26.45030586153139</v>
      </c>
      <c r="AA49" s="21">
        <f>EXP(-LN(2)/25)*AA48+(1-EXP(-LN(2)/25))/(LN(2)/25)*Calculateur!V49*Calculateur!X49*VLOOKUP('Données projet'!$B$9,Paramètres!$A$1:$I$89,3,0)*0.475*44/12</f>
        <v>4.5947474596364435</v>
      </c>
      <c r="AB49" s="21">
        <f>EXP(-LN(2)/2)*AB48+(1-EXP(-LN(2)/2))/(LN(2)/2)*V49*Y49*VLOOKUP('Données projet'!$B$9,Paramètres!$A$1:$I$89,3,0)*0.475*44/12</f>
        <v>1.6470704996845787E-3</v>
      </c>
      <c r="AC49" s="22">
        <f t="shared" si="3"/>
        <v>31.046700391667521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88.008749437127449</v>
      </c>
      <c r="AO49" s="59">
        <f t="shared" si="36"/>
        <v>258.40359226940507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28.271474461833574</v>
      </c>
      <c r="AV49" s="21">
        <f>EXP(-LN(2)/25)*AV48+(1-EXP(-LN(2)/25))/(LN(2)/25)*Calculateur!AQ49*Calculateur!AS49*VLOOKUP('Données projet'!$B$10,Paramètres!$A$1:$I$89,3,0)*0.475*44/12</f>
        <v>4.9111071207917387</v>
      </c>
      <c r="AW49" s="21">
        <f>EXP(-LN(2)/2)*AW48+(1-EXP(-LN(2)/2))/(LN(2)/2)*AQ49*AT49*VLOOKUP('Données projet'!$B$10,Paramètres!$A$1:$I$89,3,0)*0.475*44/12</f>
        <v>1.7604753537612255E-3</v>
      </c>
      <c r="AX49" s="21">
        <f t="shared" si="6"/>
        <v>33.184342057979073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82.995928489837354</v>
      </c>
      <c r="T50" s="59">
        <f t="shared" si="34"/>
        <v>244.2429801476496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25.931631496680325</v>
      </c>
      <c r="AA50" s="21">
        <f>EXP(-LN(2)/25)*AA49+(1-EXP(-LN(2)/25))/(LN(2)/25)*Calculateur!V50*Calculateur!X50*VLOOKUP('Données projet'!$B$9,Paramètres!$A$1:$I$89,3,0)*0.475*44/12</f>
        <v>4.4691038487254175</v>
      </c>
      <c r="AB50" s="21">
        <f>EXP(-LN(2)/2)*AB49+(1-EXP(-LN(2)/2))/(LN(2)/2)*V50*Y50*VLOOKUP('Données projet'!$B$9,Paramètres!$A$1:$I$89,3,0)*0.475*44/12</f>
        <v>1.1646547194192809E-3</v>
      </c>
      <c r="AC50" s="22">
        <f t="shared" si="3"/>
        <v>30.40190000012516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88.008749437127449</v>
      </c>
      <c r="AO50" s="59">
        <f t="shared" si="36"/>
        <v>258.40359226940507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27.717088091533746</v>
      </c>
      <c r="AV50" s="21">
        <f>EXP(-LN(2)/25)*AV49+(1-EXP(-LN(2)/25))/(LN(2)/25)*Calculateur!AQ50*Calculateur!AS50*VLOOKUP('Données projet'!$B$10,Paramètres!$A$1:$I$89,3,0)*0.475*44/12</f>
        <v>4.7768126383097895</v>
      </c>
      <c r="AW50" s="21">
        <f>EXP(-LN(2)/2)*AW49+(1-EXP(-LN(2)/2))/(LN(2)/2)*AQ50*AT50*VLOOKUP('Données projet'!$B$10,Paramètres!$A$1:$I$89,3,0)*0.475*44/12</f>
        <v>1.2448440607563487E-3</v>
      </c>
      <c r="AX50" s="21">
        <f t="shared" si="6"/>
        <v>32.495145573904296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82.995928489837354</v>
      </c>
      <c r="T51" s="59">
        <f t="shared" si="34"/>
        <v>244.2429801476496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25.423128019763865</v>
      </c>
      <c r="AA51" s="21">
        <f>EXP(-LN(2)/25)*AA50+(1-EXP(-LN(2)/25))/(LN(2)/25)*Calculateur!V51*Calculateur!X51*VLOOKUP('Données projet'!$B$9,Paramètres!$A$1:$I$89,3,0)*0.475*44/12</f>
        <v>4.3468959689620643</v>
      </c>
      <c r="AB51" s="21">
        <f>EXP(-LN(2)/2)*AB50+(1-EXP(-LN(2)/2))/(LN(2)/2)*V51*Y51*VLOOKUP('Données projet'!$B$9,Paramètres!$A$1:$I$89,3,0)*0.475*44/12</f>
        <v>8.2353524984228935E-4</v>
      </c>
      <c r="AC51" s="22">
        <f t="shared" si="3"/>
        <v>29.770847523975775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88.008749437127449</v>
      </c>
      <c r="AO51" s="59">
        <f t="shared" si="36"/>
        <v>258.40359226940507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27.173572899813202</v>
      </c>
      <c r="AV51" s="21">
        <f>EXP(-LN(2)/25)*AV50+(1-EXP(-LN(2)/25))/(LN(2)/25)*Calculateur!AQ51*Calculateur!AS51*VLOOKUP('Données projet'!$B$10,Paramètres!$A$1:$I$89,3,0)*0.475*44/12</f>
        <v>4.6461904455135494</v>
      </c>
      <c r="AW51" s="21">
        <f>EXP(-LN(2)/2)*AW50+(1-EXP(-LN(2)/2))/(LN(2)/2)*AQ51*AT51*VLOOKUP('Données projet'!$B$10,Paramètres!$A$1:$I$89,3,0)*0.475*44/12</f>
        <v>8.8023767688061273E-4</v>
      </c>
      <c r="AX51" s="21">
        <f t="shared" si="6"/>
        <v>31.820643583003633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82.995928489837354</v>
      </c>
      <c r="T52" s="59">
        <f t="shared" si="34"/>
        <v>244.2429801476496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24.924595985873239</v>
      </c>
      <c r="AA52" s="21">
        <f>EXP(-LN(2)/25)*AA51+(1-EXP(-LN(2)/25))/(LN(2)/25)*Calculateur!V52*Calculateur!X52*VLOOKUP('Données projet'!$B$9,Paramètres!$A$1:$I$89,3,0)*0.475*44/12</f>
        <v>4.2280298700974726</v>
      </c>
      <c r="AB52" s="21">
        <f>EXP(-LN(2)/2)*AB51+(1-EXP(-LN(2)/2))/(LN(2)/2)*V52*Y52*VLOOKUP('Données projet'!$B$9,Paramètres!$A$1:$I$89,3,0)*0.475*44/12</f>
        <v>5.8232735970964043E-4</v>
      </c>
      <c r="AC52" s="22">
        <f t="shared" si="3"/>
        <v>29.15320818333042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88.008749437127449</v>
      </c>
      <c r="AO52" s="59">
        <f t="shared" si="36"/>
        <v>258.40359226940507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26.640715709490763</v>
      </c>
      <c r="AV52" s="21">
        <f>EXP(-LN(2)/25)*AV51+(1-EXP(-LN(2)/25))/(LN(2)/25)*Calculateur!AQ52*Calculateur!AS52*VLOOKUP('Données projet'!$B$10,Paramètres!$A$1:$I$89,3,0)*0.475*44/12</f>
        <v>4.5191401234484445</v>
      </c>
      <c r="AW52" s="21">
        <f>EXP(-LN(2)/2)*AW51+(1-EXP(-LN(2)/2))/(LN(2)/2)*AQ52*AT52*VLOOKUP('Données projet'!$B$10,Paramètres!$A$1:$I$89,3,0)*0.475*44/12</f>
        <v>6.2242203037817434E-4</v>
      </c>
      <c r="AX52" s="21">
        <f t="shared" si="6"/>
        <v>31.160478254969586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82.995928489837354</v>
      </c>
      <c r="T53" s="59">
        <f t="shared" si="34"/>
        <v>244.2429801476496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24.435839861092695</v>
      </c>
      <c r="AA53" s="21">
        <f>EXP(-LN(2)/25)*AA52+(1-EXP(-LN(2)/25))/(LN(2)/25)*Calculateur!V53*Calculateur!X53*VLOOKUP('Données projet'!$B$9,Paramètres!$A$1:$I$89,3,0)*0.475*44/12</f>
        <v>4.1124141709572299</v>
      </c>
      <c r="AB53" s="21">
        <f>EXP(-LN(2)/2)*AB52+(1-EXP(-LN(2)/2))/(LN(2)/2)*V53*Y53*VLOOKUP('Données projet'!$B$9,Paramètres!$A$1:$I$89,3,0)*0.475*44/12</f>
        <v>4.1176762492114467E-4</v>
      </c>
      <c r="AC53" s="22">
        <f t="shared" si="3"/>
        <v>28.548665799674847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88.008749437127449</v>
      </c>
      <c r="AO53" s="59">
        <f t="shared" si="36"/>
        <v>258.40359226940507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26.118307523659755</v>
      </c>
      <c r="AV53" s="21">
        <f>EXP(-LN(2)/25)*AV52+(1-EXP(-LN(2)/25))/(LN(2)/25)*Calculateur!AQ53*Calculateur!AS53*VLOOKUP('Données projet'!$B$10,Paramètres!$A$1:$I$89,3,0)*0.475*44/12</f>
        <v>4.3955639991214968</v>
      </c>
      <c r="AW53" s="21">
        <f>EXP(-LN(2)/2)*AW52+(1-EXP(-LN(2)/2))/(LN(2)/2)*AQ53*AT53*VLOOKUP('Données projet'!$B$10,Paramètres!$A$1:$I$89,3,0)*0.475*44/12</f>
        <v>4.4011883844030636E-4</v>
      </c>
      <c r="AX53" s="21">
        <f t="shared" si="6"/>
        <v>30.514311641619692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82.995928489837354</v>
      </c>
      <c r="T54" s="59">
        <f t="shared" si="34"/>
        <v>244.2429801476496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23.956667945807297</v>
      </c>
      <c r="AA54" s="21">
        <f>EXP(-LN(2)/25)*AA53+(1-EXP(-LN(2)/25))/(LN(2)/25)*Calculateur!V54*Calculateur!X54*VLOOKUP('Données projet'!$B$9,Paramètres!$A$1:$I$89,3,0)*0.475*44/12</f>
        <v>3.9999599891899424</v>
      </c>
      <c r="AB54" s="21">
        <f>EXP(-LN(2)/2)*AB53+(1-EXP(-LN(2)/2))/(LN(2)/2)*V54*Y54*VLOOKUP('Données projet'!$B$9,Paramètres!$A$1:$I$89,3,0)*0.475*44/12</f>
        <v>2.9116367985482022E-4</v>
      </c>
      <c r="AC54" s="22">
        <f t="shared" si="3"/>
        <v>27.956919098677094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88.008749437127449</v>
      </c>
      <c r="AO54" s="59">
        <f t="shared" si="36"/>
        <v>258.40359226940507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25.606143443715361</v>
      </c>
      <c r="AV54" s="21">
        <f>EXP(-LN(2)/25)*AV53+(1-EXP(-LN(2)/25))/(LN(2)/25)*Calculateur!AQ54*Calculateur!AS54*VLOOKUP('Données projet'!$B$10,Paramètres!$A$1:$I$89,3,0)*0.475*44/12</f>
        <v>4.2753670704128552</v>
      </c>
      <c r="AW54" s="21">
        <f>EXP(-LN(2)/2)*AW53+(1-EXP(-LN(2)/2))/(LN(2)/2)*AQ54*AT54*VLOOKUP('Données projet'!$B$10,Paramètres!$A$1:$I$89,3,0)*0.475*44/12</f>
        <v>3.1121101518908717E-4</v>
      </c>
      <c r="AX54" s="21">
        <f t="shared" si="6"/>
        <v>29.881821725143404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82.995928489837354</v>
      </c>
      <c r="T55" s="59">
        <f t="shared" si="34"/>
        <v>244.2429801476496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23.486892299514636</v>
      </c>
      <c r="AA55" s="21">
        <f>EXP(-LN(2)/25)*AA54+(1-EXP(-LN(2)/25))/(LN(2)/25)*Calculateur!V55*Calculateur!X55*VLOOKUP('Données projet'!$B$9,Paramètres!$A$1:$I$89,3,0)*0.475*44/12</f>
        <v>3.8905808729367894</v>
      </c>
      <c r="AB55" s="21">
        <f>EXP(-LN(2)/2)*AB54+(1-EXP(-LN(2)/2))/(LN(2)/2)*V55*Y55*VLOOKUP('Données projet'!$B$9,Paramètres!$A$1:$I$89,3,0)*0.475*44/12</f>
        <v>2.0588381246057234E-4</v>
      </c>
      <c r="AC55" s="22">
        <f t="shared" si="3"/>
        <v>27.377679056263883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88.008749437127449</v>
      </c>
      <c r="AO55" s="59">
        <f t="shared" si="36"/>
        <v>258.40359226940507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25.104022588989434</v>
      </c>
      <c r="AV55" s="21">
        <f>EXP(-LN(2)/25)*AV54+(1-EXP(-LN(2)/25))/(LN(2)/25)*Calculateur!AQ55*Calculateur!AS55*VLOOKUP('Données projet'!$B$10,Paramètres!$A$1:$I$89,3,0)*0.475*44/12</f>
        <v>4.1584569330406334</v>
      </c>
      <c r="AW55" s="21">
        <f>EXP(-LN(2)/2)*AW54+(1-EXP(-LN(2)/2))/(LN(2)/2)*AQ55*AT55*VLOOKUP('Données projet'!$B$10,Paramètres!$A$1:$I$89,3,0)*0.475*44/12</f>
        <v>2.2005941922015318E-4</v>
      </c>
      <c r="AX55" s="21">
        <f t="shared" si="6"/>
        <v>29.262699581449287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82.995928489837354</v>
      </c>
      <c r="T56" s="59">
        <f t="shared" si="34"/>
        <v>244.2429801476496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23.026328667110924</v>
      </c>
      <c r="AA56" s="21">
        <f>EXP(-LN(2)/25)*AA55+(1-EXP(-LN(2)/25))/(LN(2)/25)*Calculateur!V56*Calculateur!X56*VLOOKUP('Données projet'!$B$9,Paramètres!$A$1:$I$89,3,0)*0.475*44/12</f>
        <v>3.7841927343695767</v>
      </c>
      <c r="AB56" s="21">
        <f>EXP(-LN(2)/2)*AB55+(1-EXP(-LN(2)/2))/(LN(2)/2)*V56*Y56*VLOOKUP('Données projet'!$B$9,Paramètres!$A$1:$I$89,3,0)*0.475*44/12</f>
        <v>1.4558183992741011E-4</v>
      </c>
      <c r="AC56" s="22">
        <f t="shared" si="3"/>
        <v>26.810666983320427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88.008749437127449</v>
      </c>
      <c r="AO56" s="59">
        <f t="shared" si="36"/>
        <v>258.40359226940507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24.611748017961201</v>
      </c>
      <c r="AV56" s="21">
        <f>EXP(-LN(2)/25)*AV55+(1-EXP(-LN(2)/25))/(LN(2)/25)*Calculateur!AQ56*Calculateur!AS56*VLOOKUP('Données projet'!$B$10,Paramètres!$A$1:$I$89,3,0)*0.475*44/12</f>
        <v>4.0447437095228915</v>
      </c>
      <c r="AW56" s="21">
        <f>EXP(-LN(2)/2)*AW55+(1-EXP(-LN(2)/2))/(LN(2)/2)*AQ56*AT56*VLOOKUP('Données projet'!$B$10,Paramètres!$A$1:$I$89,3,0)*0.475*44/12</f>
        <v>1.5560550759454358E-4</v>
      </c>
      <c r="AX56" s="21">
        <f t="shared" si="6"/>
        <v>28.656647332991685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82.995928489837354</v>
      </c>
      <c r="T57" s="59">
        <f t="shared" si="34"/>
        <v>244.2429801476496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22.574796406622571</v>
      </c>
      <c r="AA57" s="21">
        <f>EXP(-LN(2)/25)*AA56+(1-EXP(-LN(2)/25))/(LN(2)/25)*Calculateur!V57*Calculateur!X57*VLOOKUP('Données projet'!$B$9,Paramètres!$A$1:$I$89,3,0)*0.475*44/12</f>
        <v>3.6807137850461937</v>
      </c>
      <c r="AB57" s="21">
        <f>EXP(-LN(2)/2)*AB56+(1-EXP(-LN(2)/2))/(LN(2)/2)*V57*Y57*VLOOKUP('Données projet'!$B$9,Paramètres!$A$1:$I$89,3,0)*0.475*44/12</f>
        <v>1.0294190623028617E-4</v>
      </c>
      <c r="AC57" s="22">
        <f t="shared" si="3"/>
        <v>26.255613133574997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88.008749437127449</v>
      </c>
      <c r="AO57" s="59">
        <f t="shared" si="36"/>
        <v>258.40359226940507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24.129126651012992</v>
      </c>
      <c r="AV57" s="21">
        <f>EXP(-LN(2)/25)*AV56+(1-EXP(-LN(2)/25))/(LN(2)/25)*Calculateur!AQ57*Calculateur!AS57*VLOOKUP('Données projet'!$B$10,Paramètres!$A$1:$I$89,3,0)*0.475*44/12</f>
        <v>3.9341399800821608</v>
      </c>
      <c r="AW57" s="21">
        <f>EXP(-LN(2)/2)*AW56+(1-EXP(-LN(2)/2))/(LN(2)/2)*AQ57*AT57*VLOOKUP('Données projet'!$B$10,Paramètres!$A$1:$I$89,3,0)*0.475*44/12</f>
        <v>1.1002970961007659E-4</v>
      </c>
      <c r="AX57" s="21">
        <f t="shared" si="6"/>
        <v>28.063376660804764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82.995928489837354</v>
      </c>
      <c r="T58" s="59">
        <f t="shared" si="34"/>
        <v>244.2429801476496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22.13211841835491</v>
      </c>
      <c r="AA58" s="21">
        <f>EXP(-LN(2)/25)*AA57+(1-EXP(-LN(2)/25))/(LN(2)/25)*Calculateur!V58*Calculateur!X58*VLOOKUP('Données projet'!$B$9,Paramètres!$A$1:$I$89,3,0)*0.475*44/12</f>
        <v>3.5800644730337798</v>
      </c>
      <c r="AB58" s="21">
        <f>EXP(-LN(2)/2)*AB57+(1-EXP(-LN(2)/2))/(LN(2)/2)*V58*Y58*VLOOKUP('Données projet'!$B$9,Paramètres!$A$1:$I$89,3,0)*0.475*44/12</f>
        <v>7.2790919963705054E-5</v>
      </c>
      <c r="AC58" s="22">
        <f t="shared" si="3"/>
        <v>25.712255682308655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88.008749437127449</v>
      </c>
      <c r="AO58" s="59">
        <f t="shared" si="36"/>
        <v>258.40359226940507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23.65596919470067</v>
      </c>
      <c r="AV58" s="21">
        <f>EXP(-LN(2)/25)*AV57+(1-EXP(-LN(2)/25))/(LN(2)/25)*Calculateur!AQ58*Calculateur!AS58*VLOOKUP('Données projet'!$B$10,Paramètres!$A$1:$I$89,3,0)*0.475*44/12</f>
        <v>3.8265607154393844</v>
      </c>
      <c r="AW58" s="21">
        <f>EXP(-LN(2)/2)*AW57+(1-EXP(-LN(2)/2))/(LN(2)/2)*AQ58*AT58*VLOOKUP('Données projet'!$B$10,Paramètres!$A$1:$I$89,3,0)*0.475*44/12</f>
        <v>7.7802753797271792E-5</v>
      </c>
      <c r="AX58" s="21">
        <f t="shared" si="6"/>
        <v>27.482607712893852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82.995928489837354</v>
      </c>
      <c r="T59" s="59">
        <f t="shared" si="34"/>
        <v>244.2429801476496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21.698121075430265</v>
      </c>
      <c r="AA59" s="21">
        <f>EXP(-LN(2)/25)*AA58+(1-EXP(-LN(2)/25))/(LN(2)/25)*Calculateur!V59*Calculateur!X59*VLOOKUP('Données projet'!$B$9,Paramètres!$A$1:$I$89,3,0)*0.475*44/12</f>
        <v>3.4821674217512628</v>
      </c>
      <c r="AB59" s="21">
        <f>EXP(-LN(2)/2)*AB58+(1-EXP(-LN(2)/2))/(LN(2)/2)*V59*Y59*VLOOKUP('Données projet'!$B$9,Paramètres!$A$1:$I$89,3,0)*0.475*44/12</f>
        <v>5.1470953115143084E-5</v>
      </c>
      <c r="AC59" s="22">
        <f t="shared" si="3"/>
        <v>25.180339968134643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88.008749437127449</v>
      </c>
      <c r="AO59" s="59">
        <f t="shared" si="36"/>
        <v>258.40359226940507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23.192090067509081</v>
      </c>
      <c r="AV59" s="21">
        <f>EXP(-LN(2)/25)*AV58+(1-EXP(-LN(2)/25))/(LN(2)/25)*Calculateur!AQ59*Calculateur!AS59*VLOOKUP('Données projet'!$B$10,Paramètres!$A$1:$I$89,3,0)*0.475*44/12</f>
        <v>3.721923211445612</v>
      </c>
      <c r="AW59" s="21">
        <f>EXP(-LN(2)/2)*AW58+(1-EXP(-LN(2)/2))/(LN(2)/2)*AQ59*AT59*VLOOKUP('Données projet'!$B$10,Paramètres!$A$1:$I$89,3,0)*0.475*44/12</f>
        <v>5.5014854805038295E-5</v>
      </c>
      <c r="AX59" s="21">
        <f t="shared" si="6"/>
        <v>26.9140682938095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82.995928489837354</v>
      </c>
      <c r="T60" s="59">
        <f t="shared" si="34"/>
        <v>244.2429801476496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21.272634155688131</v>
      </c>
      <c r="AA60" s="21">
        <f>EXP(-LN(2)/25)*AA59+(1-EXP(-LN(2)/25))/(LN(2)/25)*Calculateur!V60*Calculateur!X60*VLOOKUP('Données projet'!$B$9,Paramètres!$A$1:$I$89,3,0)*0.475*44/12</f>
        <v>3.3869473704842483</v>
      </c>
      <c r="AB60" s="21">
        <f>EXP(-LN(2)/2)*AB59+(1-EXP(-LN(2)/2))/(LN(2)/2)*V60*Y60*VLOOKUP('Données projet'!$B$9,Paramètres!$A$1:$I$89,3,0)*0.475*44/12</f>
        <v>3.6395459981852527E-5</v>
      </c>
      <c r="AC60" s="22">
        <f t="shared" si="3"/>
        <v>24.659617921632361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88.008749437127449</v>
      </c>
      <c r="AO60" s="59">
        <f t="shared" si="36"/>
        <v>258.40359226940507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22.737307327063391</v>
      </c>
      <c r="AV60" s="21">
        <f>EXP(-LN(2)/25)*AV59+(1-EXP(-LN(2)/25))/(LN(2)/25)*Calculateur!AQ60*Calculateur!AS60*VLOOKUP('Données projet'!$B$10,Paramètres!$A$1:$I$89,3,0)*0.475*44/12</f>
        <v>3.6201470255011965</v>
      </c>
      <c r="AW60" s="21">
        <f>EXP(-LN(2)/2)*AW59+(1-EXP(-LN(2)/2))/(LN(2)/2)*AQ60*AT60*VLOOKUP('Données projet'!$B$10,Paramètres!$A$1:$I$89,3,0)*0.475*44/12</f>
        <v>3.8901376898635896E-5</v>
      </c>
      <c r="AX60" s="21">
        <f t="shared" si="6"/>
        <v>26.357493253941488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82.995928489837354</v>
      </c>
      <c r="T61" s="59">
        <f t="shared" si="34"/>
        <v>244.2429801476496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20.855490774920746</v>
      </c>
      <c r="AA61" s="21">
        <f>EXP(-LN(2)/25)*AA60+(1-EXP(-LN(2)/25))/(LN(2)/25)*Calculateur!V61*Calculateur!X61*VLOOKUP('Données projet'!$B$9,Paramètres!$A$1:$I$89,3,0)*0.475*44/12</f>
        <v>3.2943311165265352</v>
      </c>
      <c r="AB61" s="21">
        <f>EXP(-LN(2)/2)*AB60+(1-EXP(-LN(2)/2))/(LN(2)/2)*V61*Y61*VLOOKUP('Données projet'!$B$9,Paramètres!$A$1:$I$89,3,0)*0.475*44/12</f>
        <v>2.5735476557571542E-5</v>
      </c>
      <c r="AC61" s="22">
        <f t="shared" si="3"/>
        <v>24.14984762692384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88.008749437127449</v>
      </c>
      <c r="AO61" s="59">
        <f t="shared" si="36"/>
        <v>258.40359226940507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22.291442598767759</v>
      </c>
      <c r="AV61" s="21">
        <f>EXP(-LN(2)/25)*AV60+(1-EXP(-LN(2)/25))/(LN(2)/25)*Calculateur!AQ61*Calculateur!AS61*VLOOKUP('Données projet'!$B$10,Paramètres!$A$1:$I$89,3,0)*0.475*44/12</f>
        <v>3.5211539147136079</v>
      </c>
      <c r="AW61" s="21">
        <f>EXP(-LN(2)/2)*AW60+(1-EXP(-LN(2)/2))/(LN(2)/2)*AQ61*AT61*VLOOKUP('Données projet'!$B$10,Paramètres!$A$1:$I$89,3,0)*0.475*44/12</f>
        <v>2.7507427402519148E-5</v>
      </c>
      <c r="AX61" s="21">
        <f t="shared" si="6"/>
        <v>25.812624020908768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82.995928489837354</v>
      </c>
      <c r="T62" s="59">
        <f t="shared" si="34"/>
        <v>244.2429801476496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20.446527321417868</v>
      </c>
      <c r="AA62" s="21">
        <f>EXP(-LN(2)/25)*AA61+(1-EXP(-LN(2)/25))/(LN(2)/25)*Calculateur!V62*Calculateur!X62*VLOOKUP('Données projet'!$B$9,Paramètres!$A$1:$I$89,3,0)*0.475*44/12</f>
        <v>3.2042474589037728</v>
      </c>
      <c r="AB62" s="21">
        <f>EXP(-LN(2)/2)*AB61+(1-EXP(-LN(2)/2))/(LN(2)/2)*V62*Y62*VLOOKUP('Données projet'!$B$9,Paramètres!$A$1:$I$89,3,0)*0.475*44/12</f>
        <v>1.8197729990926264E-5</v>
      </c>
      <c r="AC62" s="22">
        <f t="shared" si="3"/>
        <v>23.65079297805163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88.008749437127449</v>
      </c>
      <c r="AO62" s="59">
        <f t="shared" si="36"/>
        <v>258.40359226940507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21.854321005843371</v>
      </c>
      <c r="AV62" s="21">
        <f>EXP(-LN(2)/25)*AV61+(1-EXP(-LN(2)/25))/(LN(2)/25)*Calculateur!AQ62*Calculateur!AS62*VLOOKUP('Données projet'!$B$10,Paramètres!$A$1:$I$89,3,0)*0.475*44/12</f>
        <v>3.4248677757463275</v>
      </c>
      <c r="AW62" s="21">
        <f>EXP(-LN(2)/2)*AW61+(1-EXP(-LN(2)/2))/(LN(2)/2)*AQ62*AT62*VLOOKUP('Données projet'!$B$10,Paramètres!$A$1:$I$89,3,0)*0.475*44/12</f>
        <v>1.9450688449317948E-5</v>
      </c>
      <c r="AX62" s="21">
        <f t="shared" si="6"/>
        <v>25.279208232278148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82.995928489837354</v>
      </c>
      <c r="T63" s="59">
        <f t="shared" si="34"/>
        <v>244.2429801476496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20.045583391795105</v>
      </c>
      <c r="AA63" s="21">
        <f>EXP(-LN(2)/25)*AA62+(1-EXP(-LN(2)/25))/(LN(2)/25)*Calculateur!V63*Calculateur!X63*VLOOKUP('Données projet'!$B$9,Paramètres!$A$1:$I$89,3,0)*0.475*44/12</f>
        <v>3.1166271436359989</v>
      </c>
      <c r="AB63" s="21">
        <f>EXP(-LN(2)/2)*AB62+(1-EXP(-LN(2)/2))/(LN(2)/2)*V63*Y63*VLOOKUP('Données projet'!$B$9,Paramètres!$A$1:$I$89,3,0)*0.475*44/12</f>
        <v>1.2867738278785771E-5</v>
      </c>
      <c r="AC63" s="22">
        <f t="shared" si="3"/>
        <v>23.162223403169381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88.008749437127449</v>
      </c>
      <c r="AO63" s="59">
        <f t="shared" si="36"/>
        <v>258.40359226940507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21.425771100738384</v>
      </c>
      <c r="AV63" s="21">
        <f>EXP(-LN(2)/25)*AV62+(1-EXP(-LN(2)/25))/(LN(2)/25)*Calculateur!AQ63*Calculateur!AS63*VLOOKUP('Données projet'!$B$10,Paramètres!$A$1:$I$89,3,0)*0.475*44/12</f>
        <v>3.3312145863125755</v>
      </c>
      <c r="AW63" s="21">
        <f>EXP(-LN(2)/2)*AW62+(1-EXP(-LN(2)/2))/(LN(2)/2)*AQ63*AT63*VLOOKUP('Données projet'!$B$10,Paramètres!$A$1:$I$89,3,0)*0.475*44/12</f>
        <v>1.3753713701259574E-5</v>
      </c>
      <c r="AX63" s="21">
        <f t="shared" si="6"/>
        <v>24.756999440764663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82.995928489837354</v>
      </c>
      <c r="T64" s="59">
        <f t="shared" si="34"/>
        <v>244.2429801476496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19.652501728080598</v>
      </c>
      <c r="AA64" s="21">
        <f>EXP(-LN(2)/25)*AA63+(1-EXP(-LN(2)/25))/(LN(2)/25)*Calculateur!V64*Calculateur!X64*VLOOKUP('Données projet'!$B$9,Paramètres!$A$1:$I$89,3,0)*0.475*44/12</f>
        <v>3.0314028104969744</v>
      </c>
      <c r="AB64" s="21">
        <f>EXP(-LN(2)/2)*AB63+(1-EXP(-LN(2)/2))/(LN(2)/2)*V64*Y64*VLOOKUP('Données projet'!$B$9,Paramètres!$A$1:$I$89,3,0)*0.475*44/12</f>
        <v>9.0988649954631318E-6</v>
      </c>
      <c r="AC64" s="22">
        <f t="shared" si="3"/>
        <v>22.683913637442569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88.008749437127449</v>
      </c>
      <c r="AO64" s="59">
        <f t="shared" si="36"/>
        <v>258.40359226940507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21.005624797882877</v>
      </c>
      <c r="AV64" s="21">
        <f>EXP(-LN(2)/25)*AV63+(1-EXP(-LN(2)/25))/(LN(2)/25)*Calculateur!AQ64*Calculateur!AS64*VLOOKUP('Données projet'!$B$10,Paramètres!$A$1:$I$89,3,0)*0.475*44/12</f>
        <v>3.2401223482688968</v>
      </c>
      <c r="AW64" s="21">
        <f>EXP(-LN(2)/2)*AW63+(1-EXP(-LN(2)/2))/(LN(2)/2)*AQ64*AT64*VLOOKUP('Données projet'!$B$10,Paramètres!$A$1:$I$89,3,0)*0.475*44/12</f>
        <v>9.7253442246589741E-6</v>
      </c>
      <c r="AX64" s="21">
        <f t="shared" si="6"/>
        <v>24.245756871495999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82.995928489837354</v>
      </c>
      <c r="T65" s="59">
        <f t="shared" si="34"/>
        <v>244.2429801476496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19.26712815603539</v>
      </c>
      <c r="AA65" s="21">
        <f>EXP(-LN(2)/25)*AA64+(1-EXP(-LN(2)/25))/(LN(2)/25)*Calculateur!V65*Calculateur!X65*VLOOKUP('Données projet'!$B$9,Paramètres!$A$1:$I$89,3,0)*0.475*44/12</f>
        <v>2.948508941229389</v>
      </c>
      <c r="AB65" s="21">
        <f>EXP(-LN(2)/2)*AB64+(1-EXP(-LN(2)/2))/(LN(2)/2)*V65*Y65*VLOOKUP('Données projet'!$B$9,Paramètres!$A$1:$I$89,3,0)*0.475*44/12</f>
        <v>6.4338691393928855E-6</v>
      </c>
      <c r="AC65" s="22">
        <f t="shared" si="3"/>
        <v>22.215643531133917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88.008749437127449</v>
      </c>
      <c r="AO65" s="59">
        <f t="shared" si="36"/>
        <v>258.40359226940507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20.593717307762425</v>
      </c>
      <c r="AV65" s="21">
        <f>EXP(-LN(2)/25)*AV64+(1-EXP(-LN(2)/25))/(LN(2)/25)*Calculateur!AQ65*Calculateur!AS65*VLOOKUP('Données projet'!$B$10,Paramètres!$A$1:$I$89,3,0)*0.475*44/12</f>
        <v>3.151521032264855</v>
      </c>
      <c r="AW65" s="21">
        <f>EXP(-LN(2)/2)*AW64+(1-EXP(-LN(2)/2))/(LN(2)/2)*AQ65*AT65*VLOOKUP('Données projet'!$B$10,Paramètres!$A$1:$I$89,3,0)*0.475*44/12</f>
        <v>6.8768568506297869E-6</v>
      </c>
      <c r="AX65" s="21">
        <f t="shared" si="6"/>
        <v>23.745245216884133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82.995928489837354</v>
      </c>
      <c r="T66" s="59">
        <f t="shared" si="34"/>
        <v>244.2429801476496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18.889311524683318</v>
      </c>
      <c r="AA66" s="21">
        <f>EXP(-LN(2)/25)*AA65+(1-EXP(-LN(2)/25))/(LN(2)/25)*Calculateur!V66*Calculateur!X66*VLOOKUP('Données projet'!$B$9,Paramètres!$A$1:$I$89,3,0)*0.475*44/12</f>
        <v>2.8678818091761249</v>
      </c>
      <c r="AB66" s="21">
        <f>EXP(-LN(2)/2)*AB65+(1-EXP(-LN(2)/2))/(LN(2)/2)*V66*Y66*VLOOKUP('Données projet'!$B$9,Paramètres!$A$1:$I$89,3,0)*0.475*44/12</f>
        <v>4.5494324977315659E-6</v>
      </c>
      <c r="AC66" s="22">
        <f t="shared" si="3"/>
        <v>21.757197883291941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88.008749437127449</v>
      </c>
      <c r="AO66" s="59">
        <f t="shared" si="36"/>
        <v>258.40359226940507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20.189887072284474</v>
      </c>
      <c r="AV66" s="21">
        <f>EXP(-LN(2)/25)*AV65+(1-EXP(-LN(2)/25))/(LN(2)/25)*Calculateur!AQ66*Calculateur!AS66*VLOOKUP('Données projet'!$B$10,Paramètres!$A$1:$I$89,3,0)*0.475*44/12</f>
        <v>3.0653425239062844</v>
      </c>
      <c r="AW66" s="21">
        <f>EXP(-LN(2)/2)*AW65+(1-EXP(-LN(2)/2))/(LN(2)/2)*AQ66*AT66*VLOOKUP('Données projet'!$B$10,Paramètres!$A$1:$I$89,3,0)*0.475*44/12</f>
        <v>4.862672112329487E-6</v>
      </c>
      <c r="AX66" s="21">
        <f t="shared" si="6"/>
        <v>23.255234458862873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82.995928489837354</v>
      </c>
      <c r="T67" s="59">
        <f t="shared" si="34"/>
        <v>244.2429801476496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18.518903647026672</v>
      </c>
      <c r="AA67" s="21">
        <f>EXP(-LN(2)/25)*AA66+(1-EXP(-LN(2)/25))/(LN(2)/25)*Calculateur!V67*Calculateur!X67*VLOOKUP('Données projet'!$B$9,Paramètres!$A$1:$I$89,3,0)*0.475*44/12</f>
        <v>2.7894594302888542</v>
      </c>
      <c r="AB67" s="21">
        <f>EXP(-LN(2)/2)*AB66+(1-EXP(-LN(2)/2))/(LN(2)/2)*V67*Y67*VLOOKUP('Données projet'!$B$9,Paramètres!$A$1:$I$89,3,0)*0.475*44/12</f>
        <v>3.2169345696964428E-6</v>
      </c>
      <c r="AC67" s="22">
        <f t="shared" si="3"/>
        <v>21.308366294250096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88.008749437127449</v>
      </c>
      <c r="AO67" s="59">
        <f t="shared" si="36"/>
        <v>258.40359226940507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19.793975701412123</v>
      </c>
      <c r="AV67" s="21">
        <f>EXP(-LN(2)/25)*AV66+(1-EXP(-LN(2)/25))/(LN(2)/25)*Calculateur!AQ67*Calculateur!AS67*VLOOKUP('Données projet'!$B$10,Paramètres!$A$1:$I$89,3,0)*0.475*44/12</f>
        <v>2.9815205713907096</v>
      </c>
      <c r="AW67" s="21">
        <f>EXP(-LN(2)/2)*AW66+(1-EXP(-LN(2)/2))/(LN(2)/2)*AQ67*AT67*VLOOKUP('Données projet'!$B$10,Paramètres!$A$1:$I$89,3,0)*0.475*44/12</f>
        <v>3.4384284253148935E-6</v>
      </c>
      <c r="AX67" s="21">
        <f t="shared" si="6"/>
        <v>22.775499711231259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82.995928489837354</v>
      </c>
      <c r="T68" s="59">
        <f t="shared" si="34"/>
        <v>244.2429801476496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18.155759241924375</v>
      </c>
      <c r="AA68" s="21">
        <f>EXP(-LN(2)/25)*AA67+(1-EXP(-LN(2)/25))/(LN(2)/25)*Calculateur!V68*Calculateur!X68*VLOOKUP('Données projet'!$B$9,Paramètres!$A$1:$I$89,3,0)*0.475*44/12</f>
        <v>2.7131815154763093</v>
      </c>
      <c r="AB68" s="21">
        <f>EXP(-LN(2)/2)*AB67+(1-EXP(-LN(2)/2))/(LN(2)/2)*V68*Y68*VLOOKUP('Données projet'!$B$9,Paramètres!$A$1:$I$89,3,0)*0.475*44/12</f>
        <v>2.2747162488657829E-6</v>
      </c>
      <c r="AC68" s="22">
        <f t="shared" ref="AC68:AC131" si="57">SUM(Z68:AB68)</f>
        <v>20.868943032116935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88.008749437127449</v>
      </c>
      <c r="AO68" s="59">
        <f t="shared" si="36"/>
        <v>258.40359226940507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19.405827911040486</v>
      </c>
      <c r="AV68" s="21">
        <f>EXP(-LN(2)/25)*AV67+(1-EXP(-LN(2)/25))/(LN(2)/25)*Calculateur!AQ68*Calculateur!AS68*VLOOKUP('Données projet'!$B$10,Paramètres!$A$1:$I$89,3,0)*0.475*44/12</f>
        <v>2.8999907345746783</v>
      </c>
      <c r="AW68" s="21">
        <f>EXP(-LN(2)/2)*AW67+(1-EXP(-LN(2)/2))/(LN(2)/2)*AQ68*AT68*VLOOKUP('Données projet'!$B$10,Paramètres!$A$1:$I$89,3,0)*0.475*44/12</f>
        <v>2.4313360561647435E-6</v>
      </c>
      <c r="AX68" s="21">
        <f t="shared" ref="AX68:AX131" si="60">SUM(AU68:AW68)</f>
        <v>22.305821076951222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82.995928489837354</v>
      </c>
      <c r="T69" s="59">
        <f t="shared" ref="T69:T132" si="88">$T$3</f>
        <v>244.2429801476496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17.799735877109917</v>
      </c>
      <c r="AA69" s="21">
        <f>EXP(-LN(2)/25)*AA68+(1-EXP(-LN(2)/25))/(LN(2)/25)*Calculateur!V69*Calculateur!X69*VLOOKUP('Données projet'!$B$9,Paramètres!$A$1:$I$89,3,0)*0.475*44/12</f>
        <v>2.6389894242555947</v>
      </c>
      <c r="AB69" s="21">
        <f>EXP(-LN(2)/2)*AB68+(1-EXP(-LN(2)/2))/(LN(2)/2)*V69*Y69*VLOOKUP('Données projet'!$B$9,Paramètres!$A$1:$I$89,3,0)*0.475*44/12</f>
        <v>1.6084672848482214E-6</v>
      </c>
      <c r="AC69" s="22">
        <f t="shared" si="57"/>
        <v>20.438726909832798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88.008749437127449</v>
      </c>
      <c r="AO69" s="59">
        <f t="shared" ref="AO69:AO132" si="90">$AO$3</f>
        <v>258.40359226940507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19.025291462091261</v>
      </c>
      <c r="AV69" s="21">
        <f>EXP(-LN(2)/25)*AV68+(1-EXP(-LN(2)/25))/(LN(2)/25)*Calculateur!AQ69*Calculateur!AS69*VLOOKUP('Données projet'!$B$10,Paramètres!$A$1:$I$89,3,0)*0.475*44/12</f>
        <v>2.8206903354338491</v>
      </c>
      <c r="AW69" s="21">
        <f>EXP(-LN(2)/2)*AW68+(1-EXP(-LN(2)/2))/(LN(2)/2)*AQ69*AT69*VLOOKUP('Données projet'!$B$10,Paramètres!$A$1:$I$89,3,0)*0.475*44/12</f>
        <v>1.7192142126574467E-6</v>
      </c>
      <c r="AX69" s="21">
        <f t="shared" si="60"/>
        <v>21.84598351673932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82.995928489837354</v>
      </c>
      <c r="T70" s="59">
        <f t="shared" si="88"/>
        <v>244.2429801476496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17.45069391332666</v>
      </c>
      <c r="AA70" s="21">
        <f>EXP(-LN(2)/25)*AA69+(1-EXP(-LN(2)/25))/(LN(2)/25)*Calculateur!V70*Calculateur!X70*VLOOKUP('Données projet'!$B$9,Paramètres!$A$1:$I$89,3,0)*0.475*44/12</f>
        <v>2.5668261196709032</v>
      </c>
      <c r="AB70" s="21">
        <f>EXP(-LN(2)/2)*AB69+(1-EXP(-LN(2)/2))/(LN(2)/2)*V70*Y70*VLOOKUP('Données projet'!$B$9,Paramètres!$A$1:$I$89,3,0)*0.475*44/12</f>
        <v>1.1373581244328915E-6</v>
      </c>
      <c r="AC70" s="22">
        <f t="shared" si="57"/>
        <v>20.017521170355689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88.008749437127449</v>
      </c>
      <c r="AO70" s="59">
        <f t="shared" si="90"/>
        <v>258.40359226940507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18.652217100801614</v>
      </c>
      <c r="AV70" s="21">
        <f>EXP(-LN(2)/25)*AV69+(1-EXP(-LN(2)/25))/(LN(2)/25)*Calculateur!AQ70*Calculateur!AS70*VLOOKUP('Données projet'!$B$10,Paramètres!$A$1:$I$89,3,0)*0.475*44/12</f>
        <v>2.7435584098777523</v>
      </c>
      <c r="AW70" s="21">
        <f>EXP(-LN(2)/2)*AW69+(1-EXP(-LN(2)/2))/(LN(2)/2)*AQ70*AT70*VLOOKUP('Données projet'!$B$10,Paramètres!$A$1:$I$89,3,0)*0.475*44/12</f>
        <v>1.2156680280823718E-6</v>
      </c>
      <c r="AX70" s="21">
        <f t="shared" si="60"/>
        <v>21.395776726347396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82.995928489837354</v>
      </c>
      <c r="T71" s="59">
        <f t="shared" si="88"/>
        <v>244.2429801476496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17.108496449558615</v>
      </c>
      <c r="AA71" s="21">
        <f>EXP(-LN(2)/25)*AA70+(1-EXP(-LN(2)/25))/(LN(2)/25)*Calculateur!V71*Calculateur!X71*VLOOKUP('Données projet'!$B$9,Paramètres!$A$1:$I$89,3,0)*0.475*44/12</f>
        <v>2.4966361244449833</v>
      </c>
      <c r="AB71" s="21">
        <f>EXP(-LN(2)/2)*AB70+(1-EXP(-LN(2)/2))/(LN(2)/2)*V71*Y71*VLOOKUP('Données projet'!$B$9,Paramètres!$A$1:$I$89,3,0)*0.475*44/12</f>
        <v>8.0423364242411069E-7</v>
      </c>
      <c r="AC71" s="22">
        <f t="shared" si="57"/>
        <v>19.605133378237241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88.008749437127449</v>
      </c>
      <c r="AO71" s="59">
        <f t="shared" si="90"/>
        <v>258.40359226940507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18.286458500183969</v>
      </c>
      <c r="AV71" s="21">
        <f>EXP(-LN(2)/25)*AV70+(1-EXP(-LN(2)/25))/(LN(2)/25)*Calculateur!AQ71*Calculateur!AS71*VLOOKUP('Données projet'!$B$10,Paramètres!$A$1:$I$89,3,0)*0.475*44/12</f>
        <v>2.6685356608821791</v>
      </c>
      <c r="AW71" s="21">
        <f>EXP(-LN(2)/2)*AW70+(1-EXP(-LN(2)/2))/(LN(2)/2)*AQ71*AT71*VLOOKUP('Données projet'!$B$10,Paramètres!$A$1:$I$89,3,0)*0.475*44/12</f>
        <v>8.5960710632872337E-7</v>
      </c>
      <c r="AX71" s="21">
        <f t="shared" si="60"/>
        <v>20.954995020673252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82.995928489837354</v>
      </c>
      <c r="T72" s="59">
        <f t="shared" si="88"/>
        <v>244.2429801476496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16.773009269335219</v>
      </c>
      <c r="AA72" s="21">
        <f>EXP(-LN(2)/25)*AA71+(1-EXP(-LN(2)/25))/(LN(2)/25)*Calculateur!V72*Calculateur!X72*VLOOKUP('Données projet'!$B$9,Paramètres!$A$1:$I$89,3,0)*0.475*44/12</f>
        <v>2.4283654783296478</v>
      </c>
      <c r="AB72" s="21">
        <f>EXP(-LN(2)/2)*AB71+(1-EXP(-LN(2)/2))/(LN(2)/2)*V72*Y72*VLOOKUP('Données projet'!$B$9,Paramètres!$A$1:$I$89,3,0)*0.475*44/12</f>
        <v>5.6867906221644574E-7</v>
      </c>
      <c r="AC72" s="22">
        <f t="shared" si="57"/>
        <v>19.201375316343931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88.008749437127449</v>
      </c>
      <c r="AO72" s="59">
        <f t="shared" si="90"/>
        <v>258.40359226940507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17.927872202633715</v>
      </c>
      <c r="AV72" s="21">
        <f>EXP(-LN(2)/25)*AV71+(1-EXP(-LN(2)/25))/(LN(2)/25)*Calculateur!AQ72*Calculateur!AS72*VLOOKUP('Données projet'!$B$10,Paramètres!$A$1:$I$89,3,0)*0.475*44/12</f>
        <v>2.5955644129031645</v>
      </c>
      <c r="AW72" s="21">
        <f>EXP(-LN(2)/2)*AW71+(1-EXP(-LN(2)/2))/(LN(2)/2)*AQ72*AT72*VLOOKUP('Données projet'!$B$10,Paramètres!$A$1:$I$89,3,0)*0.475*44/12</f>
        <v>6.0783401404118588E-7</v>
      </c>
      <c r="AX72" s="21">
        <f t="shared" si="60"/>
        <v>20.523437223370895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82.995928489837354</v>
      </c>
      <c r="T73" s="59">
        <f t="shared" si="88"/>
        <v>244.2429801476496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16.444100788089028</v>
      </c>
      <c r="AA73" s="21">
        <f>EXP(-LN(2)/25)*AA72+(1-EXP(-LN(2)/25))/(LN(2)/25)*Calculateur!V73*Calculateur!X73*VLOOKUP('Données projet'!$B$9,Paramètres!$A$1:$I$89,3,0)*0.475*44/12</f>
        <v>2.361961696622533</v>
      </c>
      <c r="AB73" s="21">
        <f>EXP(-LN(2)/2)*AB72+(1-EXP(-LN(2)/2))/(LN(2)/2)*V73*Y73*VLOOKUP('Données projet'!$B$9,Paramètres!$A$1:$I$89,3,0)*0.475*44/12</f>
        <v>4.0211682121205535E-7</v>
      </c>
      <c r="AC73" s="22">
        <f t="shared" si="57"/>
        <v>18.806062886828382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88.008749437127449</v>
      </c>
      <c r="AO73" s="59">
        <f t="shared" si="90"/>
        <v>258.40359226940507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17.576317563662379</v>
      </c>
      <c r="AV73" s="21">
        <f>EXP(-LN(2)/25)*AV72+(1-EXP(-LN(2)/25))/(LN(2)/25)*Calculateur!AQ73*Calculateur!AS73*VLOOKUP('Données projet'!$B$10,Paramètres!$A$1:$I$89,3,0)*0.475*44/12</f>
        <v>2.5245885675375273</v>
      </c>
      <c r="AW73" s="21">
        <f>EXP(-LN(2)/2)*AW72+(1-EXP(-LN(2)/2))/(LN(2)/2)*AQ73*AT73*VLOOKUP('Données projet'!$B$10,Paramètres!$A$1:$I$89,3,0)*0.475*44/12</f>
        <v>4.2980355316436168E-7</v>
      </c>
      <c r="AX73" s="21">
        <f t="shared" si="60"/>
        <v>20.100906561003459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82.995928489837354</v>
      </c>
      <c r="T74" s="59">
        <f t="shared" si="88"/>
        <v>244.2429801476496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16.121642001545712</v>
      </c>
      <c r="AA74" s="21">
        <f>EXP(-LN(2)/25)*AA73+(1-EXP(-LN(2)/25))/(LN(2)/25)*Calculateur!V74*Calculateur!X74*VLOOKUP('Données projet'!$B$9,Paramètres!$A$1:$I$89,3,0)*0.475*44/12</f>
        <v>2.2973737298182226</v>
      </c>
      <c r="AB74" s="21">
        <f>EXP(-LN(2)/2)*AB73+(1-EXP(-LN(2)/2))/(LN(2)/2)*V74*Y74*VLOOKUP('Données projet'!$B$9,Paramètres!$A$1:$I$89,3,0)*0.475*44/12</f>
        <v>2.8433953110822287E-7</v>
      </c>
      <c r="AC74" s="22">
        <f t="shared" si="57"/>
        <v>18.419016015703466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88.008749437127449</v>
      </c>
      <c r="AO74" s="59">
        <f t="shared" si="90"/>
        <v>258.40359226940507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17.231656696734113</v>
      </c>
      <c r="AV74" s="21">
        <f>EXP(-LN(2)/25)*AV73+(1-EXP(-LN(2)/25))/(LN(2)/25)*Calculateur!AQ74*Calculateur!AS74*VLOOKUP('Données projet'!$B$10,Paramètres!$A$1:$I$89,3,0)*0.475*44/12</f>
        <v>2.4555535603958707</v>
      </c>
      <c r="AW74" s="21">
        <f>EXP(-LN(2)/2)*AW73+(1-EXP(-LN(2)/2))/(LN(2)/2)*AQ74*AT74*VLOOKUP('Données projet'!$B$10,Paramètres!$A$1:$I$89,3,0)*0.475*44/12</f>
        <v>3.0391700702059294E-7</v>
      </c>
      <c r="AX74" s="21">
        <f t="shared" si="60"/>
        <v>19.687210561046989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82.995928489837354</v>
      </c>
      <c r="T75" s="59">
        <f t="shared" si="88"/>
        <v>244.2429801476496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15.805506435126071</v>
      </c>
      <c r="AA75" s="21">
        <f>EXP(-LN(2)/25)*AA74+(1-EXP(-LN(2)/25))/(LN(2)/25)*Calculateur!V75*Calculateur!X75*VLOOKUP('Données projet'!$B$9,Paramètres!$A$1:$I$89,3,0)*0.475*44/12</f>
        <v>2.2345519243627097</v>
      </c>
      <c r="AB75" s="21">
        <f>EXP(-LN(2)/2)*AB74+(1-EXP(-LN(2)/2))/(LN(2)/2)*V75*Y75*VLOOKUP('Données projet'!$B$9,Paramètres!$A$1:$I$89,3,0)*0.475*44/12</f>
        <v>2.0105841060602767E-7</v>
      </c>
      <c r="AC75" s="22">
        <f t="shared" si="57"/>
        <v>18.040058560547191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88.008749437127449</v>
      </c>
      <c r="AO75" s="59">
        <f t="shared" si="90"/>
        <v>258.40359226940507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16.893754419183939</v>
      </c>
      <c r="AV75" s="21">
        <f>EXP(-LN(2)/25)*AV74+(1-EXP(-LN(2)/25))/(LN(2)/25)*Calculateur!AQ75*Calculateur!AS75*VLOOKUP('Données projet'!$B$10,Paramètres!$A$1:$I$89,3,0)*0.475*44/12</f>
        <v>2.3884063191548961</v>
      </c>
      <c r="AW75" s="21">
        <f>EXP(-LN(2)/2)*AW74+(1-EXP(-LN(2)/2))/(LN(2)/2)*AQ75*AT75*VLOOKUP('Données projet'!$B$10,Paramètres!$A$1:$I$89,3,0)*0.475*44/12</f>
        <v>2.1490177658218084E-7</v>
      </c>
      <c r="AX75" s="21">
        <f t="shared" si="60"/>
        <v>19.282160953240613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82.995928489837354</v>
      </c>
      <c r="T76" s="59">
        <f t="shared" si="88"/>
        <v>244.2429801476496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15.495570094340264</v>
      </c>
      <c r="AA76" s="21">
        <f>EXP(-LN(2)/25)*AA75+(1-EXP(-LN(2)/25))/(LN(2)/25)*Calculateur!V76*Calculateur!X76*VLOOKUP('Données projet'!$B$9,Paramètres!$A$1:$I$89,3,0)*0.475*44/12</f>
        <v>2.1734479844810326</v>
      </c>
      <c r="AB76" s="21">
        <f>EXP(-LN(2)/2)*AB75+(1-EXP(-LN(2)/2))/(LN(2)/2)*V76*Y76*VLOOKUP('Données projet'!$B$9,Paramètres!$A$1:$I$89,3,0)*0.475*44/12</f>
        <v>1.4216976555411143E-7</v>
      </c>
      <c r="AC76" s="22">
        <f t="shared" si="57"/>
        <v>17.66901822099106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88.008749437127449</v>
      </c>
      <c r="AO76" s="59">
        <f t="shared" si="90"/>
        <v>258.40359226940507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16.562478199196484</v>
      </c>
      <c r="AV76" s="21">
        <f>EXP(-LN(2)/25)*AV75+(1-EXP(-LN(2)/25))/(LN(2)/25)*Calculateur!AQ76*Calculateur!AS76*VLOOKUP('Données projet'!$B$10,Paramètres!$A$1:$I$89,3,0)*0.475*44/12</f>
        <v>2.323095222756776</v>
      </c>
      <c r="AW76" s="21">
        <f>EXP(-LN(2)/2)*AW75+(1-EXP(-LN(2)/2))/(LN(2)/2)*AQ76*AT76*VLOOKUP('Données projet'!$B$10,Paramètres!$A$1:$I$89,3,0)*0.475*44/12</f>
        <v>1.5195850351029647E-7</v>
      </c>
      <c r="AX76" s="21">
        <f t="shared" si="60"/>
        <v>18.885573573911763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82.995928489837354</v>
      </c>
      <c r="T77" s="59">
        <f t="shared" si="88"/>
        <v>244.2429801476496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15.191711416154764</v>
      </c>
      <c r="AA77" s="21">
        <f>EXP(-LN(2)/25)*AA76+(1-EXP(-LN(2)/25))/(LN(2)/25)*Calculateur!V77*Calculateur!X77*VLOOKUP('Données projet'!$B$9,Paramètres!$A$1:$I$89,3,0)*0.475*44/12</f>
        <v>2.1140149350487367</v>
      </c>
      <c r="AB77" s="21">
        <f>EXP(-LN(2)/2)*AB76+(1-EXP(-LN(2)/2))/(LN(2)/2)*V77*Y77*VLOOKUP('Données projet'!$B$9,Paramètres!$A$1:$I$89,3,0)*0.475*44/12</f>
        <v>1.0052920530301384E-7</v>
      </c>
      <c r="AC77" s="22">
        <f t="shared" si="57"/>
        <v>17.305726451732706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88.008749437127449</v>
      </c>
      <c r="AO77" s="59">
        <f t="shared" si="90"/>
        <v>258.40359226940507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16.237698103824442</v>
      </c>
      <c r="AV77" s="21">
        <f>EXP(-LN(2)/25)*AV76+(1-EXP(-LN(2)/25))/(LN(2)/25)*Calculateur!AQ77*Calculateur!AS77*VLOOKUP('Données projet'!$B$10,Paramètres!$A$1:$I$89,3,0)*0.475*44/12</f>
        <v>2.2595700617242236</v>
      </c>
      <c r="AW77" s="21">
        <f>EXP(-LN(2)/2)*AW76+(1-EXP(-LN(2)/2))/(LN(2)/2)*AQ77*AT77*VLOOKUP('Données projet'!$B$10,Paramètres!$A$1:$I$89,3,0)*0.475*44/12</f>
        <v>1.0745088829109042E-7</v>
      </c>
      <c r="AX77" s="21">
        <f t="shared" si="60"/>
        <v>18.497268272999552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82.995928489837354</v>
      </c>
      <c r="T78" s="59">
        <f t="shared" si="88"/>
        <v>244.2429801476496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14.893811221312989</v>
      </c>
      <c r="AA78" s="21">
        <f>EXP(-LN(2)/25)*AA77+(1-EXP(-LN(2)/25))/(LN(2)/25)*Calculateur!V78*Calculateur!X78*VLOOKUP('Données projet'!$B$9,Paramètres!$A$1:$I$89,3,0)*0.475*44/12</f>
        <v>2.0562070854786154</v>
      </c>
      <c r="AB78" s="21">
        <f>EXP(-LN(2)/2)*AB77+(1-EXP(-LN(2)/2))/(LN(2)/2)*V78*Y78*VLOOKUP('Données projet'!$B$9,Paramètres!$A$1:$I$89,3,0)*0.475*44/12</f>
        <v>7.1084882777055717E-8</v>
      </c>
      <c r="AC78" s="22">
        <f t="shared" si="57"/>
        <v>16.950018377876489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88.008749437127449</v>
      </c>
      <c r="AO78" s="59">
        <f t="shared" si="90"/>
        <v>258.40359226940507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15.919286748026348</v>
      </c>
      <c r="AV78" s="21">
        <f>EXP(-LN(2)/25)*AV77+(1-EXP(-LN(2)/25))/(LN(2)/25)*Calculateur!AQ78*Calculateur!AS78*VLOOKUP('Données projet'!$B$10,Paramètres!$A$1:$I$89,3,0)*0.475*44/12</f>
        <v>2.1977819995607493</v>
      </c>
      <c r="AW78" s="21">
        <f>EXP(-LN(2)/2)*AW77+(1-EXP(-LN(2)/2))/(LN(2)/2)*AQ78*AT78*VLOOKUP('Données projet'!$B$10,Paramètres!$A$1:$I$89,3,0)*0.475*44/12</f>
        <v>7.5979251755148235E-8</v>
      </c>
      <c r="AX78" s="21">
        <f t="shared" si="60"/>
        <v>18.117068823566349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82.995928489837354</v>
      </c>
      <c r="T79" s="59">
        <f t="shared" si="88"/>
        <v>244.2429801476496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14.601752667590883</v>
      </c>
      <c r="AA79" s="21">
        <f>EXP(-LN(2)/25)*AA78+(1-EXP(-LN(2)/25))/(LN(2)/25)*Calculateur!V79*Calculateur!X79*VLOOKUP('Données projet'!$B$9,Paramètres!$A$1:$I$89,3,0)*0.475*44/12</f>
        <v>1.9999799945949717</v>
      </c>
      <c r="AB79" s="21">
        <f>EXP(-LN(2)/2)*AB78+(1-EXP(-LN(2)/2))/(LN(2)/2)*V79*Y79*VLOOKUP('Données projet'!$B$9,Paramètres!$A$1:$I$89,3,0)*0.475*44/12</f>
        <v>5.0264602651506918E-8</v>
      </c>
      <c r="AC79" s="22">
        <f t="shared" si="57"/>
        <v>16.60173271245046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88.008749437127449</v>
      </c>
      <c r="AO79" s="59">
        <f t="shared" si="90"/>
        <v>258.40359226940507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15.607119244703703</v>
      </c>
      <c r="AV79" s="21">
        <f>EXP(-LN(2)/25)*AV78+(1-EXP(-LN(2)/25))/(LN(2)/25)*Calculateur!AQ79*Calculateur!AS79*VLOOKUP('Données projet'!$B$10,Paramètres!$A$1:$I$89,3,0)*0.475*44/12</f>
        <v>2.1376835352064285</v>
      </c>
      <c r="AW79" s="21">
        <f>EXP(-LN(2)/2)*AW78+(1-EXP(-LN(2)/2))/(LN(2)/2)*AQ79*AT79*VLOOKUP('Données projet'!$B$10,Paramètres!$A$1:$I$89,3,0)*0.475*44/12</f>
        <v>5.372544414554521E-8</v>
      </c>
      <c r="AX79" s="21">
        <f t="shared" si="60"/>
        <v>17.744802833635575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82.995928489837354</v>
      </c>
      <c r="T80" s="59">
        <f t="shared" si="88"/>
        <v>244.2429801476496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14.315421203969141</v>
      </c>
      <c r="AA80" s="21">
        <f>EXP(-LN(2)/25)*AA79+(1-EXP(-LN(2)/25))/(LN(2)/25)*Calculateur!V80*Calculateur!X80*VLOOKUP('Données projet'!$B$9,Paramètres!$A$1:$I$89,3,0)*0.475*44/12</f>
        <v>1.9452904364683952</v>
      </c>
      <c r="AB80" s="21">
        <f>EXP(-LN(2)/2)*AB79+(1-EXP(-LN(2)/2))/(LN(2)/2)*V80*Y80*VLOOKUP('Données projet'!$B$9,Paramètres!$A$1:$I$89,3,0)*0.475*44/12</f>
        <v>3.5542441388527859E-8</v>
      </c>
      <c r="AC80" s="22">
        <f t="shared" si="57"/>
        <v>16.260711675979977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88.008749437127449</v>
      </c>
      <c r="AO80" s="59">
        <f t="shared" si="90"/>
        <v>258.40359226940507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15.301073155717841</v>
      </c>
      <c r="AV80" s="21">
        <f>EXP(-LN(2)/25)*AV79+(1-EXP(-LN(2)/25))/(LN(2)/25)*Calculateur!AQ80*Calculateur!AS80*VLOOKUP('Données projet'!$B$10,Paramètres!$A$1:$I$89,3,0)*0.475*44/12</f>
        <v>2.0792284665203176</v>
      </c>
      <c r="AW80" s="21">
        <f>EXP(-LN(2)/2)*AW79+(1-EXP(-LN(2)/2))/(LN(2)/2)*AQ80*AT80*VLOOKUP('Données projet'!$B$10,Paramètres!$A$1:$I$89,3,0)*0.475*44/12</f>
        <v>3.7989625877574117E-8</v>
      </c>
      <c r="AX80" s="21">
        <f t="shared" si="60"/>
        <v>17.380301660227783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82.995928489837354</v>
      </c>
      <c r="T81" s="59">
        <f t="shared" si="88"/>
        <v>244.2429801476496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14.034704525704072</v>
      </c>
      <c r="AA81" s="21">
        <f>EXP(-LN(2)/25)*AA80+(1-EXP(-LN(2)/25))/(LN(2)/25)*Calculateur!V81*Calculateur!X81*VLOOKUP('Données projet'!$B$9,Paramètres!$A$1:$I$89,3,0)*0.475*44/12</f>
        <v>1.8920963671847888</v>
      </c>
      <c r="AB81" s="21">
        <f>EXP(-LN(2)/2)*AB80+(1-EXP(-LN(2)/2))/(LN(2)/2)*V81*Y81*VLOOKUP('Données projet'!$B$9,Paramètres!$A$1:$I$89,3,0)*0.475*44/12</f>
        <v>2.5132301325753459E-8</v>
      </c>
      <c r="AC81" s="22">
        <f t="shared" si="57"/>
        <v>15.926800918021161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88.008749437127449</v>
      </c>
      <c r="AO81" s="59">
        <f t="shared" si="90"/>
        <v>258.40359226940507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15.001028443867309</v>
      </c>
      <c r="AV81" s="21">
        <f>EXP(-LN(2)/25)*AV80+(1-EXP(-LN(2)/25))/(LN(2)/25)*Calculateur!AQ81*Calculateur!AS81*VLOOKUP('Données projet'!$B$10,Paramètres!$A$1:$I$89,3,0)*0.475*44/12</f>
        <v>2.0223718547614467</v>
      </c>
      <c r="AW81" s="21">
        <f>EXP(-LN(2)/2)*AW80+(1-EXP(-LN(2)/2))/(LN(2)/2)*AQ81*AT81*VLOOKUP('Données projet'!$B$10,Paramètres!$A$1:$I$89,3,0)*0.475*44/12</f>
        <v>2.6862722072772605E-8</v>
      </c>
      <c r="AX81" s="21">
        <f t="shared" si="60"/>
        <v>17.023400325491476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82.995928489837354</v>
      </c>
      <c r="T82" s="59">
        <f t="shared" si="88"/>
        <v>244.2429801476496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13.759492530279514</v>
      </c>
      <c r="AA82" s="21">
        <f>EXP(-LN(2)/25)*AA81+(1-EXP(-LN(2)/25))/(LN(2)/25)*Calculateur!V82*Calculateur!X82*VLOOKUP('Données projet'!$B$9,Paramètres!$A$1:$I$89,3,0)*0.475*44/12</f>
        <v>1.8403568925230973</v>
      </c>
      <c r="AB82" s="21">
        <f>EXP(-LN(2)/2)*AB81+(1-EXP(-LN(2)/2))/(LN(2)/2)*V82*Y82*VLOOKUP('Données projet'!$B$9,Paramètres!$A$1:$I$89,3,0)*0.475*44/12</f>
        <v>1.7771220694263929E-8</v>
      </c>
      <c r="AC82" s="22">
        <f t="shared" si="57"/>
        <v>15.599849440573832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88.008749437127449</v>
      </c>
      <c r="AO82" s="59">
        <f t="shared" si="90"/>
        <v>258.40359226940507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14.706867425806962</v>
      </c>
      <c r="AV82" s="21">
        <f>EXP(-LN(2)/25)*AV81+(1-EXP(-LN(2)/25))/(LN(2)/25)*Calculateur!AQ82*Calculateur!AS82*VLOOKUP('Données projet'!$B$10,Paramètres!$A$1:$I$89,3,0)*0.475*44/12</f>
        <v>1.9670699900410813</v>
      </c>
      <c r="AW82" s="21">
        <f>EXP(-LN(2)/2)*AW81+(1-EXP(-LN(2)/2))/(LN(2)/2)*AQ82*AT82*VLOOKUP('Données projet'!$B$10,Paramètres!$A$1:$I$89,3,0)*0.475*44/12</f>
        <v>1.8994812938787059E-8</v>
      </c>
      <c r="AX82" s="21">
        <f t="shared" si="60"/>
        <v>16.673937434842859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82.995928489837354</v>
      </c>
      <c r="T83" s="59">
        <f t="shared" si="88"/>
        <v>244.2429801476496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13.48967727422249</v>
      </c>
      <c r="AA83" s="21">
        <f>EXP(-LN(2)/25)*AA82+(1-EXP(-LN(2)/25))/(LN(2)/25)*Calculateur!V83*Calculateur!X83*VLOOKUP('Données projet'!$B$9,Paramètres!$A$1:$I$89,3,0)*0.475*44/12</f>
        <v>1.7900322365168904</v>
      </c>
      <c r="AB83" s="21">
        <f>EXP(-LN(2)/2)*AB82+(1-EXP(-LN(2)/2))/(LN(2)/2)*V83*Y83*VLOOKUP('Données projet'!$B$9,Paramètres!$A$1:$I$89,3,0)*0.475*44/12</f>
        <v>1.256615066287673E-8</v>
      </c>
      <c r="AC83" s="22">
        <f t="shared" si="57"/>
        <v>15.279709523305531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88.008749437127449</v>
      </c>
      <c r="AO83" s="59">
        <f t="shared" si="90"/>
        <v>258.40359226940507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14.418474725890274</v>
      </c>
      <c r="AV83" s="21">
        <f>EXP(-LN(2)/25)*AV82+(1-EXP(-LN(2)/25))/(LN(2)/25)*Calculateur!AQ83*Calculateur!AS83*VLOOKUP('Données projet'!$B$10,Paramètres!$A$1:$I$89,3,0)*0.475*44/12</f>
        <v>1.9132803577196928</v>
      </c>
      <c r="AW83" s="21">
        <f>EXP(-LN(2)/2)*AW82+(1-EXP(-LN(2)/2))/(LN(2)/2)*AQ83*AT83*VLOOKUP('Données projet'!$B$10,Paramètres!$A$1:$I$89,3,0)*0.475*44/12</f>
        <v>1.3431361036386303E-8</v>
      </c>
      <c r="AX83" s="21">
        <f t="shared" si="60"/>
        <v>16.331755097041327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82.995928489837354</v>
      </c>
      <c r="T84" s="59">
        <f t="shared" si="88"/>
        <v>244.2429801476496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13.225152930765688</v>
      </c>
      <c r="AA84" s="21">
        <f>EXP(-LN(2)/25)*AA83+(1-EXP(-LN(2)/25))/(LN(2)/25)*Calculateur!V84*Calculateur!X84*VLOOKUP('Données projet'!$B$9,Paramètres!$A$1:$I$89,3,0)*0.475*44/12</f>
        <v>1.7410837108756319</v>
      </c>
      <c r="AB84" s="21">
        <f>EXP(-LN(2)/2)*AB83+(1-EXP(-LN(2)/2))/(LN(2)/2)*V84*Y84*VLOOKUP('Données projet'!$B$9,Paramètres!$A$1:$I$89,3,0)*0.475*44/12</f>
        <v>8.8856103471319646E-9</v>
      </c>
      <c r="AC84" s="22">
        <f t="shared" si="57"/>
        <v>14.96623665052693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88.008749437127449</v>
      </c>
      <c r="AO84" s="59">
        <f t="shared" si="90"/>
        <v>258.40359226940507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14.135737230916773</v>
      </c>
      <c r="AV84" s="21">
        <f>EXP(-LN(2)/25)*AV83+(1-EXP(-LN(2)/25))/(LN(2)/25)*Calculateur!AQ84*Calculateur!AS84*VLOOKUP('Données projet'!$B$10,Paramètres!$A$1:$I$89,3,0)*0.475*44/12</f>
        <v>1.8609616057228067</v>
      </c>
      <c r="AW84" s="21">
        <f>EXP(-LN(2)/2)*AW83+(1-EXP(-LN(2)/2))/(LN(2)/2)*AQ84*AT84*VLOOKUP('Données projet'!$B$10,Paramètres!$A$1:$I$89,3,0)*0.475*44/12</f>
        <v>9.4974064693935293E-9</v>
      </c>
      <c r="AX84" s="21">
        <f t="shared" si="60"/>
        <v>15.996698846136987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82.995928489837354</v>
      </c>
      <c r="T85" s="59">
        <f t="shared" si="88"/>
        <v>244.2429801476496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12.965815748340155</v>
      </c>
      <c r="AA85" s="21">
        <f>EXP(-LN(2)/25)*AA84+(1-EXP(-LN(2)/25))/(LN(2)/25)*Calculateur!V85*Calculateur!X85*VLOOKUP('Données projet'!$B$9,Paramètres!$A$1:$I$89,3,0)*0.475*44/12</f>
        <v>1.6934736852421246</v>
      </c>
      <c r="AB85" s="21">
        <f>EXP(-LN(2)/2)*AB84+(1-EXP(-LN(2)/2))/(LN(2)/2)*V85*Y85*VLOOKUP('Données projet'!$B$9,Paramètres!$A$1:$I$89,3,0)*0.475*44/12</f>
        <v>6.2830753314383648E-9</v>
      </c>
      <c r="AC85" s="22">
        <f t="shared" si="57"/>
        <v>14.659289439865356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88.008749437127449</v>
      </c>
      <c r="AO85" s="59">
        <f t="shared" si="90"/>
        <v>258.40359226940507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13.858544045766859</v>
      </c>
      <c r="AV85" s="21">
        <f>EXP(-LN(2)/25)*AV84+(1-EXP(-LN(2)/25))/(LN(2)/25)*Calculateur!AQ85*Calculateur!AS85*VLOOKUP('Données projet'!$B$10,Paramètres!$A$1:$I$89,3,0)*0.475*44/12</f>
        <v>1.8100735127505989</v>
      </c>
      <c r="AW85" s="21">
        <f>EXP(-LN(2)/2)*AW84+(1-EXP(-LN(2)/2))/(LN(2)/2)*AQ85*AT85*VLOOKUP('Données projet'!$B$10,Paramètres!$A$1:$I$89,3,0)*0.475*44/12</f>
        <v>6.7156805181931513E-9</v>
      </c>
      <c r="AX85" s="21">
        <f t="shared" si="60"/>
        <v>15.668617565233138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82.995928489837354</v>
      </c>
      <c r="T86" s="59">
        <f t="shared" si="88"/>
        <v>244.2429801476496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12.711564009881926</v>
      </c>
      <c r="AA86" s="21">
        <f>EXP(-LN(2)/25)*AA85+(1-EXP(-LN(2)/25))/(LN(2)/25)*Calculateur!V86*Calculateur!X86*VLOOKUP('Données projet'!$B$9,Paramètres!$A$1:$I$89,3,0)*0.475*44/12</f>
        <v>1.647165558263268</v>
      </c>
      <c r="AB86" s="21">
        <f>EXP(-LN(2)/2)*AB85+(1-EXP(-LN(2)/2))/(LN(2)/2)*V86*Y86*VLOOKUP('Données projet'!$B$9,Paramètres!$A$1:$I$89,3,0)*0.475*44/12</f>
        <v>4.4428051735659823E-9</v>
      </c>
      <c r="AC86" s="22">
        <f t="shared" si="57"/>
        <v>14.358729572587999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88.008749437127449</v>
      </c>
      <c r="AO86" s="59">
        <f t="shared" si="90"/>
        <v>258.40359226940507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13.586786449906587</v>
      </c>
      <c r="AV86" s="21">
        <f>EXP(-LN(2)/25)*AV85+(1-EXP(-LN(2)/25))/(LN(2)/25)*Calculateur!AQ86*Calculateur!AS86*VLOOKUP('Données projet'!$B$10,Paramètres!$A$1:$I$89,3,0)*0.475*44/12</f>
        <v>1.7605769573568046</v>
      </c>
      <c r="AW86" s="21">
        <f>EXP(-LN(2)/2)*AW85+(1-EXP(-LN(2)/2))/(LN(2)/2)*AQ86*AT86*VLOOKUP('Données projet'!$B$10,Paramètres!$A$1:$I$89,3,0)*0.475*44/12</f>
        <v>4.7487032346967647E-9</v>
      </c>
      <c r="AX86" s="21">
        <f t="shared" si="60"/>
        <v>15.347363412012093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82.995928489837354</v>
      </c>
      <c r="T87" s="59">
        <f t="shared" si="88"/>
        <v>244.2429801476496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12.462297992936614</v>
      </c>
      <c r="AA87" s="21">
        <f>EXP(-LN(2)/25)*AA86+(1-EXP(-LN(2)/25))/(LN(2)/25)*Calculateur!V87*Calculateur!X87*VLOOKUP('Données projet'!$B$9,Paramètres!$A$1:$I$89,3,0)*0.475*44/12</f>
        <v>1.6021237294518869</v>
      </c>
      <c r="AB87" s="21">
        <f>EXP(-LN(2)/2)*AB86+(1-EXP(-LN(2)/2))/(LN(2)/2)*V87*Y87*VLOOKUP('Données projet'!$B$9,Paramètres!$A$1:$I$89,3,0)*0.475*44/12</f>
        <v>3.1415376657191824E-9</v>
      </c>
      <c r="AC87" s="22">
        <f t="shared" si="57"/>
        <v>14.064421725530037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88.008749437127449</v>
      </c>
      <c r="AO87" s="59">
        <f t="shared" si="90"/>
        <v>258.40359226940507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13.320357854745367</v>
      </c>
      <c r="AV87" s="21">
        <f>EXP(-LN(2)/25)*AV86+(1-EXP(-LN(2)/25))/(LN(2)/25)*Calculateur!AQ87*Calculateur!AS87*VLOOKUP('Données projet'!$B$10,Paramètres!$A$1:$I$89,3,0)*0.475*44/12</f>
        <v>1.7124338878731644</v>
      </c>
      <c r="AW87" s="21">
        <f>EXP(-LN(2)/2)*AW86+(1-EXP(-LN(2)/2))/(LN(2)/2)*AQ87*AT87*VLOOKUP('Données projet'!$B$10,Paramètres!$A$1:$I$89,3,0)*0.475*44/12</f>
        <v>3.3578402590965756E-9</v>
      </c>
      <c r="AX87" s="21">
        <f t="shared" si="60"/>
        <v>15.032791745976372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82.995928489837354</v>
      </c>
      <c r="T88" s="59">
        <f t="shared" si="88"/>
        <v>244.2429801476496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12.217919930546342</v>
      </c>
      <c r="AA88" s="21">
        <f>EXP(-LN(2)/25)*AA87+(1-EXP(-LN(2)/25))/(LN(2)/25)*Calculateur!V88*Calculateur!X88*VLOOKUP('Données projet'!$B$9,Paramètres!$A$1:$I$89,3,0)*0.475*44/12</f>
        <v>1.5583135718179997</v>
      </c>
      <c r="AB88" s="21">
        <f>EXP(-LN(2)/2)*AB87+(1-EXP(-LN(2)/2))/(LN(2)/2)*V88*Y88*VLOOKUP('Données projet'!$B$9,Paramètres!$A$1:$I$89,3,0)*0.475*44/12</f>
        <v>2.2214025867829912E-9</v>
      </c>
      <c r="AC88" s="22">
        <f t="shared" si="57"/>
        <v>13.776233504585743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88.008749437127449</v>
      </c>
      <c r="AO88" s="59">
        <f t="shared" si="90"/>
        <v>258.40359226940507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13.059153761829863</v>
      </c>
      <c r="AV88" s="21">
        <f>EXP(-LN(2)/25)*AV87+(1-EXP(-LN(2)/25))/(LN(2)/25)*Calculateur!AQ88*Calculateur!AS88*VLOOKUP('Données projet'!$B$10,Paramètres!$A$1:$I$89,3,0)*0.475*44/12</f>
        <v>1.6656072931562884</v>
      </c>
      <c r="AW88" s="21">
        <f>EXP(-LN(2)/2)*AW87+(1-EXP(-LN(2)/2))/(LN(2)/2)*AQ88*AT88*VLOOKUP('Données projet'!$B$10,Paramètres!$A$1:$I$89,3,0)*0.475*44/12</f>
        <v>2.3743516173483823E-9</v>
      </c>
      <c r="AX88" s="21">
        <f t="shared" si="60"/>
        <v>14.724761057360503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82.995928489837354</v>
      </c>
      <c r="T89" s="59">
        <f t="shared" si="88"/>
        <v>244.2429801476496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11.978333972903643</v>
      </c>
      <c r="AA89" s="21">
        <f>EXP(-LN(2)/25)*AA88+(1-EXP(-LN(2)/25))/(LN(2)/25)*Calculateur!V89*Calculateur!X89*VLOOKUP('Données projet'!$B$9,Paramètres!$A$1:$I$89,3,0)*0.475*44/12</f>
        <v>1.5157014052484874</v>
      </c>
      <c r="AB89" s="21">
        <f>EXP(-LN(2)/2)*AB88+(1-EXP(-LN(2)/2))/(LN(2)/2)*V89*Y89*VLOOKUP('Données projet'!$B$9,Paramètres!$A$1:$I$89,3,0)*0.475*44/12</f>
        <v>1.5707688328595912E-9</v>
      </c>
      <c r="AC89" s="22">
        <f t="shared" si="57"/>
        <v>13.494035379722899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88.008749437127449</v>
      </c>
      <c r="AO89" s="59">
        <f t="shared" si="90"/>
        <v>258.40359226940507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12.803071721857666</v>
      </c>
      <c r="AV89" s="21">
        <f>EXP(-LN(2)/25)*AV88+(1-EXP(-LN(2)/25))/(LN(2)/25)*Calculateur!AQ89*Calculateur!AS89*VLOOKUP('Données projet'!$B$10,Paramètres!$A$1:$I$89,3,0)*0.475*44/12</f>
        <v>1.6200611741344491</v>
      </c>
      <c r="AW89" s="21">
        <f>EXP(-LN(2)/2)*AW88+(1-EXP(-LN(2)/2))/(LN(2)/2)*AQ89*AT89*VLOOKUP('Données projet'!$B$10,Paramètres!$A$1:$I$89,3,0)*0.475*44/12</f>
        <v>1.6789201295482878E-9</v>
      </c>
      <c r="AX89" s="21">
        <f t="shared" si="60"/>
        <v>14.423132897671035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82.995928489837354</v>
      </c>
      <c r="T90" s="59">
        <f t="shared" si="88"/>
        <v>244.2429801476496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11.743446149757313</v>
      </c>
      <c r="AA90" s="21">
        <f>EXP(-LN(2)/25)*AA89+(1-EXP(-LN(2)/25))/(LN(2)/25)*Calculateur!V90*Calculateur!X90*VLOOKUP('Données projet'!$B$9,Paramètres!$A$1:$I$89,3,0)*0.475*44/12</f>
        <v>1.4742544706146947</v>
      </c>
      <c r="AB90" s="21">
        <f>EXP(-LN(2)/2)*AB89+(1-EXP(-LN(2)/2))/(LN(2)/2)*V90*Y90*VLOOKUP('Données projet'!$B$9,Paramètres!$A$1:$I$89,3,0)*0.475*44/12</f>
        <v>1.1107012933914956E-9</v>
      </c>
      <c r="AC90" s="22">
        <f t="shared" si="57"/>
        <v>13.217700621482708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88.008749437127449</v>
      </c>
      <c r="AO90" s="59">
        <f t="shared" si="90"/>
        <v>258.40359226940507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12.552011294494703</v>
      </c>
      <c r="AV90" s="21">
        <f>EXP(-LN(2)/25)*AV89+(1-EXP(-LN(2)/25))/(LN(2)/25)*Calculateur!AQ90*Calculateur!AS90*VLOOKUP('Données projet'!$B$10,Paramètres!$A$1:$I$89,3,0)*0.475*44/12</f>
        <v>1.5757605161324282</v>
      </c>
      <c r="AW90" s="21">
        <f>EXP(-LN(2)/2)*AW89+(1-EXP(-LN(2)/2))/(LN(2)/2)*AQ90*AT90*VLOOKUP('Données projet'!$B$10,Paramètres!$A$1:$I$89,3,0)*0.475*44/12</f>
        <v>1.1871758086741912E-9</v>
      </c>
      <c r="AX90" s="21">
        <f t="shared" si="60"/>
        <v>14.127771811814307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82.995928489837354</v>
      </c>
      <c r="T91" s="59">
        <f t="shared" si="88"/>
        <v>244.2429801476496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11.513164333555457</v>
      </c>
      <c r="AA91" s="21">
        <f>EXP(-LN(2)/25)*AA90+(1-EXP(-LN(2)/25))/(LN(2)/25)*Calculateur!V91*Calculateur!X91*VLOOKUP('Données projet'!$B$9,Paramètres!$A$1:$I$89,3,0)*0.475*44/12</f>
        <v>1.4339409045880627</v>
      </c>
      <c r="AB91" s="21">
        <f>EXP(-LN(2)/2)*AB90+(1-EXP(-LN(2)/2))/(LN(2)/2)*V91*Y91*VLOOKUP('Données projet'!$B$9,Paramètres!$A$1:$I$89,3,0)*0.475*44/12</f>
        <v>7.853844164297956E-10</v>
      </c>
      <c r="AC91" s="22">
        <f t="shared" si="57"/>
        <v>12.947105238928904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88.008749437127449</v>
      </c>
      <c r="AO91" s="59">
        <f t="shared" si="90"/>
        <v>258.40359226940507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12.305874008980586</v>
      </c>
      <c r="AV91" s="21">
        <f>EXP(-LN(2)/25)*AV90+(1-EXP(-LN(2)/25))/(LN(2)/25)*Calculateur!AQ91*Calculateur!AS91*VLOOKUP('Données projet'!$B$10,Paramètres!$A$1:$I$89,3,0)*0.475*44/12</f>
        <v>1.5326712619531428</v>
      </c>
      <c r="AW91" s="21">
        <f>EXP(-LN(2)/2)*AW90+(1-EXP(-LN(2)/2))/(LN(2)/2)*AQ91*AT91*VLOOKUP('Données projet'!$B$10,Paramètres!$A$1:$I$89,3,0)*0.475*44/12</f>
        <v>8.3946006477414391E-10</v>
      </c>
      <c r="AX91" s="21">
        <f t="shared" si="60"/>
        <v>13.838545271773189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82.995928489837354</v>
      </c>
      <c r="T92" s="59">
        <f t="shared" si="88"/>
        <v>244.2429801476496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11.28739820331128</v>
      </c>
      <c r="AA92" s="21">
        <f>EXP(-LN(2)/25)*AA91+(1-EXP(-LN(2)/25))/(LN(2)/25)*Calculateur!V92*Calculateur!X92*VLOOKUP('Données projet'!$B$9,Paramètres!$A$1:$I$89,3,0)*0.475*44/12</f>
        <v>1.3947297151444273</v>
      </c>
      <c r="AB92" s="21">
        <f>EXP(-LN(2)/2)*AB91+(1-EXP(-LN(2)/2))/(LN(2)/2)*V92*Y92*VLOOKUP('Données projet'!$B$9,Paramètres!$A$1:$I$89,3,0)*0.475*44/12</f>
        <v>5.5535064669574779E-10</v>
      </c>
      <c r="AC92" s="22">
        <f t="shared" si="57"/>
        <v>12.682127919011059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88.008749437127449</v>
      </c>
      <c r="AO92" s="59">
        <f t="shared" si="90"/>
        <v>258.40359226940507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12.064563325506482</v>
      </c>
      <c r="AV92" s="21">
        <f>EXP(-LN(2)/25)*AV91+(1-EXP(-LN(2)/25))/(LN(2)/25)*Calculateur!AQ92*Calculateur!AS92*VLOOKUP('Données projet'!$B$10,Paramètres!$A$1:$I$89,3,0)*0.475*44/12</f>
        <v>1.4907602856953555</v>
      </c>
      <c r="AW92" s="21">
        <f>EXP(-LN(2)/2)*AW91+(1-EXP(-LN(2)/2))/(LN(2)/2)*AQ92*AT92*VLOOKUP('Données projet'!$B$10,Paramètres!$A$1:$I$89,3,0)*0.475*44/12</f>
        <v>5.9358790433709558E-10</v>
      </c>
      <c r="AX92" s="21">
        <f t="shared" si="60"/>
        <v>13.555323611795425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82.995928489837354</v>
      </c>
      <c r="T93" s="59">
        <f t="shared" si="88"/>
        <v>244.2429801476496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11.06605920917745</v>
      </c>
      <c r="AA93" s="21">
        <f>EXP(-LN(2)/25)*AA92+(1-EXP(-LN(2)/25))/(LN(2)/25)*Calculateur!V93*Calculateur!X93*VLOOKUP('Données projet'!$B$9,Paramètres!$A$1:$I$89,3,0)*0.475*44/12</f>
        <v>1.3565907577381549</v>
      </c>
      <c r="AB93" s="21">
        <f>EXP(-LN(2)/2)*AB92+(1-EXP(-LN(2)/2))/(LN(2)/2)*V93*Y93*VLOOKUP('Données projet'!$B$9,Paramètres!$A$1:$I$89,3,0)*0.475*44/12</f>
        <v>3.926922082148978E-10</v>
      </c>
      <c r="AC93" s="22">
        <f t="shared" si="57"/>
        <v>12.422649967308297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88.008749437127449</v>
      </c>
      <c r="AO93" s="59">
        <f t="shared" si="90"/>
        <v>258.40359226940507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11.827984597350321</v>
      </c>
      <c r="AV93" s="21">
        <f>EXP(-LN(2)/25)*AV92+(1-EXP(-LN(2)/25))/(LN(2)/25)*Calculateur!AQ93*Calculateur!AS93*VLOOKUP('Données projet'!$B$10,Paramètres!$A$1:$I$89,3,0)*0.475*44/12</f>
        <v>1.4499953672873398</v>
      </c>
      <c r="AW93" s="21">
        <f>EXP(-LN(2)/2)*AW92+(1-EXP(-LN(2)/2))/(LN(2)/2)*AQ93*AT93*VLOOKUP('Données projet'!$B$10,Paramètres!$A$1:$I$89,3,0)*0.475*44/12</f>
        <v>4.1973003238707196E-10</v>
      </c>
      <c r="AX93" s="21">
        <f t="shared" si="60"/>
        <v>13.277979965057391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82.995928489837354</v>
      </c>
      <c r="T94" s="59">
        <f t="shared" si="88"/>
        <v>244.2429801476496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10.849060537715127</v>
      </c>
      <c r="AA94" s="21">
        <f>EXP(-LN(2)/25)*AA93+(1-EXP(-LN(2)/25))/(LN(2)/25)*Calculateur!V94*Calculateur!X94*VLOOKUP('Données projet'!$B$9,Paramètres!$A$1:$I$89,3,0)*0.475*44/12</f>
        <v>1.3194947121277976</v>
      </c>
      <c r="AB94" s="21">
        <f>EXP(-LN(2)/2)*AB93+(1-EXP(-LN(2)/2))/(LN(2)/2)*V94*Y94*VLOOKUP('Données projet'!$B$9,Paramètres!$A$1:$I$89,3,0)*0.475*44/12</f>
        <v>2.7767532334787389E-10</v>
      </c>
      <c r="AC94" s="22">
        <f t="shared" si="57"/>
        <v>12.168555250120599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88.008749437127449</v>
      </c>
      <c r="AO94" s="59">
        <f t="shared" si="90"/>
        <v>258.40359226940507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11.596045033754526</v>
      </c>
      <c r="AV94" s="21">
        <f>EXP(-LN(2)/25)*AV93+(1-EXP(-LN(2)/25))/(LN(2)/25)*Calculateur!AQ94*Calculateur!AS94*VLOOKUP('Données projet'!$B$10,Paramètres!$A$1:$I$89,3,0)*0.475*44/12</f>
        <v>1.4103451677169252</v>
      </c>
      <c r="AW94" s="21">
        <f>EXP(-LN(2)/2)*AW93+(1-EXP(-LN(2)/2))/(LN(2)/2)*AQ94*AT94*VLOOKUP('Données projet'!$B$10,Paramètres!$A$1:$I$89,3,0)*0.475*44/12</f>
        <v>2.9679395216854779E-10</v>
      </c>
      <c r="AX94" s="21">
        <f t="shared" si="60"/>
        <v>13.006390201768244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82.995928489837354</v>
      </c>
      <c r="T95" s="59">
        <f t="shared" si="88"/>
        <v>244.2429801476496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10.63631707784406</v>
      </c>
      <c r="AA95" s="21">
        <f>EXP(-LN(2)/25)*AA94+(1-EXP(-LN(2)/25))/(LN(2)/25)*Calculateur!V95*Calculateur!X95*VLOOKUP('Données projet'!$B$9,Paramètres!$A$1:$I$89,3,0)*0.475*44/12</f>
        <v>1.2834130598354518</v>
      </c>
      <c r="AB95" s="21">
        <f>EXP(-LN(2)/2)*AB94+(1-EXP(-LN(2)/2))/(LN(2)/2)*V95*Y95*VLOOKUP('Données projet'!$B$9,Paramètres!$A$1:$I$89,3,0)*0.475*44/12</f>
        <v>1.963461041074489E-10</v>
      </c>
      <c r="AC95" s="22">
        <f t="shared" si="57"/>
        <v>11.919730137875858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88.008749437127449</v>
      </c>
      <c r="AO95" s="59">
        <f t="shared" si="90"/>
        <v>258.40359226940507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11.368653663531681</v>
      </c>
      <c r="AV95" s="21">
        <f>EXP(-LN(2)/25)*AV94+(1-EXP(-LN(2)/25))/(LN(2)/25)*Calculateur!AQ95*Calculateur!AS95*VLOOKUP('Données projet'!$B$10,Paramètres!$A$1:$I$89,3,0)*0.475*44/12</f>
        <v>1.3717792049388768</v>
      </c>
      <c r="AW95" s="21">
        <f>EXP(-LN(2)/2)*AW94+(1-EXP(-LN(2)/2))/(LN(2)/2)*AQ95*AT95*VLOOKUP('Données projet'!$B$10,Paramètres!$A$1:$I$89,3,0)*0.475*44/12</f>
        <v>2.0986501619353598E-10</v>
      </c>
      <c r="AX95" s="21">
        <f t="shared" si="60"/>
        <v>12.740432868680424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82.995928489837354</v>
      </c>
      <c r="T96" s="59">
        <f t="shared" si="88"/>
        <v>244.2429801476496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10.427745387460368</v>
      </c>
      <c r="AA96" s="21">
        <f>EXP(-LN(2)/25)*AA95+(1-EXP(-LN(2)/25))/(LN(2)/25)*Calculateur!V96*Calculateur!X96*VLOOKUP('Données projet'!$B$9,Paramètres!$A$1:$I$89,3,0)*0.475*44/12</f>
        <v>1.2483180622224919</v>
      </c>
      <c r="AB96" s="21">
        <f>EXP(-LN(2)/2)*AB95+(1-EXP(-LN(2)/2))/(LN(2)/2)*V96*Y96*VLOOKUP('Données projet'!$B$9,Paramètres!$A$1:$I$89,3,0)*0.475*44/12</f>
        <v>1.3883766167393695E-10</v>
      </c>
      <c r="AC96" s="22">
        <f t="shared" si="57"/>
        <v>11.676063449821697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88.008749437127449</v>
      </c>
      <c r="AO96" s="59">
        <f t="shared" si="90"/>
        <v>258.40359226940507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11.145721299383865</v>
      </c>
      <c r="AV96" s="21">
        <f>EXP(-LN(2)/25)*AV95+(1-EXP(-LN(2)/25))/(LN(2)/25)*Calculateur!AQ96*Calculateur!AS96*VLOOKUP('Données projet'!$B$10,Paramètres!$A$1:$I$89,3,0)*0.475*44/12</f>
        <v>1.3342678304410902</v>
      </c>
      <c r="AW96" s="21">
        <f>EXP(-LN(2)/2)*AW95+(1-EXP(-LN(2)/2))/(LN(2)/2)*AQ96*AT96*VLOOKUP('Données projet'!$B$10,Paramètres!$A$1:$I$89,3,0)*0.475*44/12</f>
        <v>1.483969760842739E-10</v>
      </c>
      <c r="AX96" s="21">
        <f t="shared" si="60"/>
        <v>12.479989129973353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82.995928489837354</v>
      </c>
      <c r="T97" s="59">
        <f t="shared" si="88"/>
        <v>244.2429801476496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10.223263660708929</v>
      </c>
      <c r="AA97" s="21">
        <f>EXP(-LN(2)/25)*AA96+(1-EXP(-LN(2)/25))/(LN(2)/25)*Calculateur!V97*Calculateur!X97*VLOOKUP('Données projet'!$B$9,Paramètres!$A$1:$I$89,3,0)*0.475*44/12</f>
        <v>1.2141827391648241</v>
      </c>
      <c r="AB97" s="21">
        <f>EXP(-LN(2)/2)*AB96+(1-EXP(-LN(2)/2))/(LN(2)/2)*V97*Y97*VLOOKUP('Données projet'!$B$9,Paramètres!$A$1:$I$89,3,0)*0.475*44/12</f>
        <v>9.817305205372445E-11</v>
      </c>
      <c r="AC97" s="22">
        <f t="shared" si="57"/>
        <v>11.437446399971927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88.008749437127449</v>
      </c>
      <c r="AO97" s="59">
        <f t="shared" si="90"/>
        <v>258.40359226940507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10.927160502921671</v>
      </c>
      <c r="AV97" s="21">
        <f>EXP(-LN(2)/25)*AV96+(1-EXP(-LN(2)/25))/(LN(2)/25)*Calculateur!AQ97*Calculateur!AS97*VLOOKUP('Données projet'!$B$10,Paramètres!$A$1:$I$89,3,0)*0.475*44/12</f>
        <v>1.2977822064515829</v>
      </c>
      <c r="AW97" s="21">
        <f>EXP(-LN(2)/2)*AW96+(1-EXP(-LN(2)/2))/(LN(2)/2)*AQ97*AT97*VLOOKUP('Données projet'!$B$10,Paramètres!$A$1:$I$89,3,0)*0.475*44/12</f>
        <v>1.0493250809676799E-10</v>
      </c>
      <c r="AX97" s="21">
        <f t="shared" si="60"/>
        <v>12.224942709478187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82.995928489837354</v>
      </c>
      <c r="T98" s="59">
        <f t="shared" si="88"/>
        <v>244.2429801476496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10.022791695897547</v>
      </c>
      <c r="AA98" s="21">
        <f>EXP(-LN(2)/25)*AA97+(1-EXP(-LN(2)/25))/(LN(2)/25)*Calculateur!V98*Calculateur!X98*VLOOKUP('Données projet'!$B$9,Paramètres!$A$1:$I$89,3,0)*0.475*44/12</f>
        <v>1.1809808483112667</v>
      </c>
      <c r="AB98" s="21">
        <f>EXP(-LN(2)/2)*AB97+(1-EXP(-LN(2)/2))/(LN(2)/2)*V98*Y98*VLOOKUP('Données projet'!$B$9,Paramètres!$A$1:$I$89,3,0)*0.475*44/12</f>
        <v>6.9418830836968474E-11</v>
      </c>
      <c r="AC98" s="22">
        <f t="shared" si="57"/>
        <v>11.203772544278232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88.008749437127449</v>
      </c>
      <c r="AO98" s="59">
        <f t="shared" si="90"/>
        <v>258.40359226940507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10.71288555036918</v>
      </c>
      <c r="AV98" s="21">
        <f>EXP(-LN(2)/25)*AV97+(1-EXP(-LN(2)/25))/(LN(2)/25)*Calculateur!AQ98*Calculateur!AS98*VLOOKUP('Données projet'!$B$10,Paramètres!$A$1:$I$89,3,0)*0.475*44/12</f>
        <v>1.2622942837687643</v>
      </c>
      <c r="AW98" s="21">
        <f>EXP(-LN(2)/2)*AW97+(1-EXP(-LN(2)/2))/(LN(2)/2)*AQ98*AT98*VLOOKUP('Données projet'!$B$10,Paramètres!$A$1:$I$89,3,0)*0.475*44/12</f>
        <v>7.4198488042136948E-11</v>
      </c>
      <c r="AX98" s="21">
        <f t="shared" si="60"/>
        <v>11.975179834212142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82.995928489837354</v>
      </c>
      <c r="T99" s="59">
        <f t="shared" si="88"/>
        <v>244.2429801476496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9.8262508640402935</v>
      </c>
      <c r="AA99" s="21">
        <f>EXP(-LN(2)/25)*AA98+(1-EXP(-LN(2)/25))/(LN(2)/25)*Calculateur!V99*Calculateur!X99*VLOOKUP('Données projet'!$B$9,Paramètres!$A$1:$I$89,3,0)*0.475*44/12</f>
        <v>1.1486868649091115</v>
      </c>
      <c r="AB99" s="21">
        <f>EXP(-LN(2)/2)*AB98+(1-EXP(-LN(2)/2))/(LN(2)/2)*V99*Y99*VLOOKUP('Données projet'!$B$9,Paramètres!$A$1:$I$89,3,0)*0.475*44/12</f>
        <v>4.9086526026862225E-11</v>
      </c>
      <c r="AC99" s="22">
        <f t="shared" si="57"/>
        <v>10.974937728998491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88.008749437127449</v>
      </c>
      <c r="AO99" s="59">
        <f t="shared" si="90"/>
        <v>258.40359226940507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10.502812398941426</v>
      </c>
      <c r="AV99" s="21">
        <f>EXP(-LN(2)/25)*AV98+(1-EXP(-LN(2)/25))/(LN(2)/25)*Calculateur!AQ99*Calculateur!AS99*VLOOKUP('Données projet'!$B$10,Paramètres!$A$1:$I$89,3,0)*0.475*44/12</f>
        <v>1.227776780197936</v>
      </c>
      <c r="AW99" s="21">
        <f>EXP(-LN(2)/2)*AW98+(1-EXP(-LN(2)/2))/(LN(2)/2)*AQ99*AT99*VLOOKUP('Données projet'!$B$10,Paramètres!$A$1:$I$89,3,0)*0.475*44/12</f>
        <v>5.2466254048383994E-11</v>
      </c>
      <c r="AX99" s="21">
        <f t="shared" si="60"/>
        <v>11.730589179191828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82.995928489837354</v>
      </c>
      <c r="T100" s="59">
        <f t="shared" si="88"/>
        <v>244.2429801476496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9.6335640780176899</v>
      </c>
      <c r="AA100" s="21">
        <f>EXP(-LN(2)/25)*AA99+(1-EXP(-LN(2)/25))/(LN(2)/25)*Calculateur!V100*Calculateur!X100*VLOOKUP('Données projet'!$B$9,Paramètres!$A$1:$I$89,3,0)*0.475*44/12</f>
        <v>1.1172759621813551</v>
      </c>
      <c r="AB100" s="21">
        <f>EXP(-LN(2)/2)*AB99+(1-EXP(-LN(2)/2))/(LN(2)/2)*V100*Y100*VLOOKUP('Données projet'!$B$9,Paramètres!$A$1:$I$89,3,0)*0.475*44/12</f>
        <v>3.4709415418484237E-11</v>
      </c>
      <c r="AC100" s="22">
        <f t="shared" si="57"/>
        <v>10.750840040233754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88.008749437127449</v>
      </c>
      <c r="AO100" s="59">
        <f t="shared" si="90"/>
        <v>258.40359226940507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10.2968586538812</v>
      </c>
      <c r="AV100" s="21">
        <f>EXP(-LN(2)/25)*AV99+(1-EXP(-LN(2)/25))/(LN(2)/25)*Calculateur!AQ100*Calculateur!AS100*VLOOKUP('Données projet'!$B$10,Paramètres!$A$1:$I$89,3,0)*0.475*44/12</f>
        <v>1.1942031595774487</v>
      </c>
      <c r="AW100" s="21">
        <f>EXP(-LN(2)/2)*AW99+(1-EXP(-LN(2)/2))/(LN(2)/2)*AQ100*AT100*VLOOKUP('Données projet'!$B$10,Paramètres!$A$1:$I$89,3,0)*0.475*44/12</f>
        <v>3.7099244021068474E-11</v>
      </c>
      <c r="AX100" s="21">
        <f t="shared" si="60"/>
        <v>11.491061813495747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82.995928489837354</v>
      </c>
      <c r="T101" s="59">
        <f t="shared" si="88"/>
        <v>244.2429801476496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9.4446557623416538</v>
      </c>
      <c r="AA101" s="21">
        <f>EXP(-LN(2)/25)*AA100+(1-EXP(-LN(2)/25))/(LN(2)/25)*Calculateur!V101*Calculateur!X101*VLOOKUP('Données projet'!$B$9,Paramètres!$A$1:$I$89,3,0)*0.475*44/12</f>
        <v>1.0867239922405165</v>
      </c>
      <c r="AB101" s="21">
        <f>EXP(-LN(2)/2)*AB100+(1-EXP(-LN(2)/2))/(LN(2)/2)*V101*Y101*VLOOKUP('Données projet'!$B$9,Paramètres!$A$1:$I$89,3,0)*0.475*44/12</f>
        <v>2.4543263013431112E-11</v>
      </c>
      <c r="AC101" s="22">
        <f t="shared" si="57"/>
        <v>10.531379754606714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88.008749437127449</v>
      </c>
      <c r="AO101" s="59">
        <f t="shared" si="90"/>
        <v>258.40359226940507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10.094943536142225</v>
      </c>
      <c r="AV101" s="21">
        <f>EXP(-LN(2)/25)*AV100+(1-EXP(-LN(2)/25))/(LN(2)/25)*Calculateur!AQ101*Calculateur!AS101*VLOOKUP('Données projet'!$B$10,Paramètres!$A$1:$I$89,3,0)*0.475*44/12</f>
        <v>1.1615476113783887</v>
      </c>
      <c r="AW101" s="21">
        <f>EXP(-LN(2)/2)*AW100+(1-EXP(-LN(2)/2))/(LN(2)/2)*AQ101*AT101*VLOOKUP('Données projet'!$B$10,Paramètres!$A$1:$I$89,3,0)*0.475*44/12</f>
        <v>2.6233127024191997E-11</v>
      </c>
      <c r="AX101" s="21">
        <f t="shared" si="60"/>
        <v>11.256491147546846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82.995928489837354</v>
      </c>
      <c r="T102" s="59">
        <f t="shared" si="88"/>
        <v>244.2429801476496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9.2594518235133307</v>
      </c>
      <c r="AA102" s="21">
        <f>EXP(-LN(2)/25)*AA101+(1-EXP(-LN(2)/25))/(LN(2)/25)*Calculateur!V102*Calculateur!X102*VLOOKUP('Données projet'!$B$9,Paramètres!$A$1:$I$89,3,0)*0.475*44/12</f>
        <v>1.0570074675243686</v>
      </c>
      <c r="AB102" s="21">
        <f>EXP(-LN(2)/2)*AB101+(1-EXP(-LN(2)/2))/(LN(2)/2)*V102*Y102*VLOOKUP('Données projet'!$B$9,Paramètres!$A$1:$I$89,3,0)*0.475*44/12</f>
        <v>1.7354707709242118E-11</v>
      </c>
      <c r="AC102" s="22">
        <f t="shared" si="57"/>
        <v>10.316459291055054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88.008749437127449</v>
      </c>
      <c r="AO102" s="59">
        <f t="shared" si="90"/>
        <v>258.40359226940507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9.8969878507060489</v>
      </c>
      <c r="AV102" s="21">
        <f>EXP(-LN(2)/25)*AV101+(1-EXP(-LN(2)/25))/(LN(2)/25)*Calculateur!AQ102*Calculateur!AS102*VLOOKUP('Données projet'!$B$10,Paramètres!$A$1:$I$89,3,0)*0.475*44/12</f>
        <v>1.1297850308621125</v>
      </c>
      <c r="AW102" s="21">
        <f>EXP(-LN(2)/2)*AW101+(1-EXP(-LN(2)/2))/(LN(2)/2)*AQ102*AT102*VLOOKUP('Données projet'!$B$10,Paramètres!$A$1:$I$89,3,0)*0.475*44/12</f>
        <v>1.8549622010534237E-11</v>
      </c>
      <c r="AX102" s="21">
        <f t="shared" si="60"/>
        <v>11.026772881586712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82.995928489837354</v>
      </c>
      <c r="T103" s="59">
        <f t="shared" si="88"/>
        <v>244.2429801476496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9.0778796209621824</v>
      </c>
      <c r="AA103" s="21">
        <f>EXP(-LN(2)/25)*AA102+(1-EXP(-LN(2)/25))/(LN(2)/25)*Calculateur!V103*Calculateur!X103*VLOOKUP('Données projet'!$B$9,Paramètres!$A$1:$I$89,3,0)*0.475*44/12</f>
        <v>1.0281035427393079</v>
      </c>
      <c r="AB103" s="21">
        <f>EXP(-LN(2)/2)*AB102+(1-EXP(-LN(2)/2))/(LN(2)/2)*V103*Y103*VLOOKUP('Données projet'!$B$9,Paramètres!$A$1:$I$89,3,0)*0.475*44/12</f>
        <v>1.2271631506715556E-11</v>
      </c>
      <c r="AC103" s="22">
        <f t="shared" si="57"/>
        <v>10.105983163713761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88.008749437127449</v>
      </c>
      <c r="AO103" s="59">
        <f t="shared" si="90"/>
        <v>258.40359226940507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9.7029139555202306</v>
      </c>
      <c r="AV103" s="21">
        <f>EXP(-LN(2)/25)*AV102+(1-EXP(-LN(2)/25))/(LN(2)/25)*Calculateur!AQ103*Calculateur!AS103*VLOOKUP('Données projet'!$B$10,Paramètres!$A$1:$I$89,3,0)*0.475*44/12</f>
        <v>1.0988909997803753</v>
      </c>
      <c r="AW103" s="21">
        <f>EXP(-LN(2)/2)*AW102+(1-EXP(-LN(2)/2))/(LN(2)/2)*AQ103*AT103*VLOOKUP('Données projet'!$B$10,Paramètres!$A$1:$I$89,3,0)*0.475*44/12</f>
        <v>1.3116563512095999E-11</v>
      </c>
      <c r="AX103" s="21">
        <f t="shared" si="60"/>
        <v>10.801804955313722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82.995928489837354</v>
      </c>
      <c r="T104" s="59">
        <f t="shared" si="88"/>
        <v>244.2429801476496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8.8998679385549533</v>
      </c>
      <c r="AA104" s="21">
        <f>EXP(-LN(2)/25)*AA103+(1-EXP(-LN(2)/25))/(LN(2)/25)*Calculateur!V104*Calculateur!X104*VLOOKUP('Données projet'!$B$9,Paramètres!$A$1:$I$89,3,0)*0.475*44/12</f>
        <v>0.99998999729748606</v>
      </c>
      <c r="AB104" s="21">
        <f>EXP(-LN(2)/2)*AB103+(1-EXP(-LN(2)/2))/(LN(2)/2)*V104*Y104*VLOOKUP('Données projet'!$B$9,Paramètres!$A$1:$I$89,3,0)*0.475*44/12</f>
        <v>8.6773538546210592E-12</v>
      </c>
      <c r="AC104" s="22">
        <f t="shared" si="57"/>
        <v>9.8998579358611174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88.008749437127449</v>
      </c>
      <c r="AO104" s="59">
        <f t="shared" si="90"/>
        <v>258.40359226940507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9.5126457310456196</v>
      </c>
      <c r="AV104" s="21">
        <f>EXP(-LN(2)/25)*AV103+(1-EXP(-LN(2)/25))/(LN(2)/25)*Calculateur!AQ104*Calculateur!AS104*VLOOKUP('Données projet'!$B$10,Paramètres!$A$1:$I$89,3,0)*0.475*44/12</f>
        <v>1.0688417676032147</v>
      </c>
      <c r="AW104" s="21">
        <f>EXP(-LN(2)/2)*AW103+(1-EXP(-LN(2)/2))/(LN(2)/2)*AQ104*AT104*VLOOKUP('Données projet'!$B$10,Paramètres!$A$1:$I$89,3,0)*0.475*44/12</f>
        <v>9.2748110052671185E-12</v>
      </c>
      <c r="AX104" s="21">
        <f t="shared" si="60"/>
        <v>10.581487498658108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82.995928489837354</v>
      </c>
      <c r="T105" s="59">
        <f t="shared" si="88"/>
        <v>244.2429801476496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8.7253469566633246</v>
      </c>
      <c r="AA105" s="21">
        <f>EXP(-LN(2)/25)*AA104+(1-EXP(-LN(2)/25))/(LN(2)/25)*Calculateur!V105*Calculateur!X105*VLOOKUP('Données projet'!$B$9,Paramètres!$A$1:$I$89,3,0)*0.475*44/12</f>
        <v>0.97264521823419781</v>
      </c>
      <c r="AB105" s="21">
        <f>EXP(-LN(2)/2)*AB104+(1-EXP(-LN(2)/2))/(LN(2)/2)*V105*Y105*VLOOKUP('Données projet'!$B$9,Paramètres!$A$1:$I$89,3,0)*0.475*44/12</f>
        <v>6.1358157533577781E-12</v>
      </c>
      <c r="AC105" s="22">
        <f t="shared" si="57"/>
        <v>9.6979921749036571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88.008749437127449</v>
      </c>
      <c r="AO105" s="59">
        <f t="shared" si="90"/>
        <v>258.40359226940507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9.3261085504007966</v>
      </c>
      <c r="AV105" s="21">
        <f>EXP(-LN(2)/25)*AV104+(1-EXP(-LN(2)/25))/(LN(2)/25)*Calculateur!AQ105*Calculateur!AS105*VLOOKUP('Données projet'!$B$10,Paramètres!$A$1:$I$89,3,0)*0.475*44/12</f>
        <v>1.039614233260159</v>
      </c>
      <c r="AW105" s="21">
        <f>EXP(-LN(2)/2)*AW104+(1-EXP(-LN(2)/2))/(LN(2)/2)*AQ105*AT105*VLOOKUP('Données projet'!$B$10,Paramètres!$A$1:$I$89,3,0)*0.475*44/12</f>
        <v>6.5582817560479993E-12</v>
      </c>
      <c r="AX105" s="21">
        <f t="shared" si="60"/>
        <v>10.365722783667515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82.995928489837354</v>
      </c>
      <c r="T106" s="59">
        <f t="shared" si="88"/>
        <v>244.2429801476496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8.5542482247793021</v>
      </c>
      <c r="AA106" s="21">
        <f>EXP(-LN(2)/25)*AA105+(1-EXP(-LN(2)/25))/(LN(2)/25)*Calculateur!V106*Calculateur!X106*VLOOKUP('Données projet'!$B$9,Paramètres!$A$1:$I$89,3,0)*0.475*44/12</f>
        <v>0.94604818359239462</v>
      </c>
      <c r="AB106" s="21">
        <f>EXP(-LN(2)/2)*AB105+(1-EXP(-LN(2)/2))/(LN(2)/2)*V106*Y106*VLOOKUP('Données projet'!$B$9,Paramètres!$A$1:$I$89,3,0)*0.475*44/12</f>
        <v>4.3386769273105296E-12</v>
      </c>
      <c r="AC106" s="22">
        <f t="shared" si="57"/>
        <v>9.500296408376034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88.008749437127449</v>
      </c>
      <c r="AO106" s="59">
        <f t="shared" si="90"/>
        <v>258.40359226940507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9.1432292500919736</v>
      </c>
      <c r="AV106" s="21">
        <f>EXP(-LN(2)/25)*AV105+(1-EXP(-LN(2)/25))/(LN(2)/25)*Calculateur!AQ106*Calculateur!AS106*VLOOKUP('Données projet'!$B$10,Paramètres!$A$1:$I$89,3,0)*0.475*44/12</f>
        <v>1.0111859273807235</v>
      </c>
      <c r="AW106" s="21">
        <f>EXP(-LN(2)/2)*AW105+(1-EXP(-LN(2)/2))/(LN(2)/2)*AQ106*AT106*VLOOKUP('Données projet'!$B$10,Paramètres!$A$1:$I$89,3,0)*0.475*44/12</f>
        <v>4.6374055026335593E-12</v>
      </c>
      <c r="AX106" s="21">
        <f t="shared" si="60"/>
        <v>10.154415177477334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82.995928489837354</v>
      </c>
      <c r="T107" s="59">
        <f t="shared" si="88"/>
        <v>244.2429801476496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8.3865046346676042</v>
      </c>
      <c r="AA107" s="21">
        <f>EXP(-LN(2)/25)*AA106+(1-EXP(-LN(2)/25))/(LN(2)/25)*Calculateur!V107*Calculateur!X107*VLOOKUP('Données projet'!$B$9,Paramètres!$A$1:$I$89,3,0)*0.475*44/12</f>
        <v>0.92017844626154888</v>
      </c>
      <c r="AB107" s="21">
        <f>EXP(-LN(2)/2)*AB106+(1-EXP(-LN(2)/2))/(LN(2)/2)*V107*Y107*VLOOKUP('Données projet'!$B$9,Paramètres!$A$1:$I$89,3,0)*0.475*44/12</f>
        <v>3.0679078766788891E-12</v>
      </c>
      <c r="AC107" s="22">
        <f t="shared" si="57"/>
        <v>9.3066830809322205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88.008749437127449</v>
      </c>
      <c r="AO107" s="59">
        <f t="shared" si="90"/>
        <v>258.40359226940507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8.9639361013168468</v>
      </c>
      <c r="AV107" s="21">
        <f>EXP(-LN(2)/25)*AV106+(1-EXP(-LN(2)/25))/(LN(2)/25)*Calculateur!AQ107*Calculateur!AS107*VLOOKUP('Données projet'!$B$10,Paramètres!$A$1:$I$89,3,0)*0.475*44/12</f>
        <v>0.98353499502054087</v>
      </c>
      <c r="AW107" s="21">
        <f>EXP(-LN(2)/2)*AW106+(1-EXP(-LN(2)/2))/(LN(2)/2)*AQ107*AT107*VLOOKUP('Données projet'!$B$10,Paramètres!$A$1:$I$89,3,0)*0.475*44/12</f>
        <v>3.2791408780239997E-12</v>
      </c>
      <c r="AX107" s="21">
        <f t="shared" si="60"/>
        <v>9.9474710963406672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82.995928489837354</v>
      </c>
      <c r="T108" s="59">
        <f t="shared" si="88"/>
        <v>244.2429801476496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8.2220503940445102</v>
      </c>
      <c r="AA108" s="21">
        <f>EXP(-LN(2)/25)*AA107+(1-EXP(-LN(2)/25))/(LN(2)/25)*Calculateur!V108*Calculateur!X108*VLOOKUP('Données projet'!$B$9,Paramètres!$A$1:$I$89,3,0)*0.475*44/12</f>
        <v>0.8950161182584454</v>
      </c>
      <c r="AB108" s="21">
        <f>EXP(-LN(2)/2)*AB107+(1-EXP(-LN(2)/2))/(LN(2)/2)*V108*Y108*VLOOKUP('Données projet'!$B$9,Paramètres!$A$1:$I$89,3,0)*0.475*44/12</f>
        <v>2.1693384636552648E-12</v>
      </c>
      <c r="AC108" s="22">
        <f t="shared" si="57"/>
        <v>9.117066512305124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88.008749437127449</v>
      </c>
      <c r="AO108" s="59">
        <f t="shared" si="90"/>
        <v>258.40359226940507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8.7881587818311786</v>
      </c>
      <c r="AV108" s="21">
        <f>EXP(-LN(2)/25)*AV107+(1-EXP(-LN(2)/25))/(LN(2)/25)*Calculateur!AQ108*Calculateur!AS108*VLOOKUP('Données projet'!$B$10,Paramètres!$A$1:$I$89,3,0)*0.475*44/12</f>
        <v>0.95664017885984665</v>
      </c>
      <c r="AW108" s="21">
        <f>EXP(-LN(2)/2)*AW107+(1-EXP(-LN(2)/2))/(LN(2)/2)*AQ108*AT108*VLOOKUP('Données projet'!$B$10,Paramètres!$A$1:$I$89,3,0)*0.475*44/12</f>
        <v>2.3187027513167796E-12</v>
      </c>
      <c r="AX108" s="21">
        <f t="shared" si="60"/>
        <v>9.7447989606933429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82.995928489837354</v>
      </c>
      <c r="T109" s="59">
        <f t="shared" si="88"/>
        <v>244.2429801476496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8.0608210007728527</v>
      </c>
      <c r="AA109" s="21">
        <f>EXP(-LN(2)/25)*AA108+(1-EXP(-LN(2)/25))/(LN(2)/25)*Calculateur!V109*Calculateur!X109*VLOOKUP('Données projet'!$B$9,Paramètres!$A$1:$I$89,3,0)*0.475*44/12</f>
        <v>0.87054185543781615</v>
      </c>
      <c r="AB109" s="21">
        <f>EXP(-LN(2)/2)*AB108+(1-EXP(-LN(2)/2))/(LN(2)/2)*V109*Y109*VLOOKUP('Données projet'!$B$9,Paramètres!$A$1:$I$89,3,0)*0.475*44/12</f>
        <v>1.5339539383394445E-12</v>
      </c>
      <c r="AC109" s="22">
        <f t="shared" si="57"/>
        <v>8.9313628562122034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88.008749437127449</v>
      </c>
      <c r="AO109" s="59">
        <f t="shared" si="90"/>
        <v>258.40359226940507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8.6158283483670459</v>
      </c>
      <c r="AV109" s="21">
        <f>EXP(-LN(2)/25)*AV108+(1-EXP(-LN(2)/25))/(LN(2)/25)*Calculateur!AQ109*Calculateur!AS109*VLOOKUP('Données projet'!$B$10,Paramètres!$A$1:$I$89,3,0)*0.475*44/12</f>
        <v>0.93048080286140356</v>
      </c>
      <c r="AW109" s="21">
        <f>EXP(-LN(2)/2)*AW108+(1-EXP(-LN(2)/2))/(LN(2)/2)*AQ109*AT109*VLOOKUP('Données projet'!$B$10,Paramètres!$A$1:$I$89,3,0)*0.475*44/12</f>
        <v>1.6395704390119998E-12</v>
      </c>
      <c r="AX109" s="21">
        <f t="shared" si="60"/>
        <v>9.5463091512300888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82.995928489837354</v>
      </c>
      <c r="T110" s="59">
        <f t="shared" si="88"/>
        <v>244.2429801476496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7.9027532175630322</v>
      </c>
      <c r="AA110" s="21">
        <f>EXP(-LN(2)/25)*AA109+(1-EXP(-LN(2)/25))/(LN(2)/25)*Calculateur!V110*Calculateur!X110*VLOOKUP('Données projet'!$B$9,Paramètres!$A$1:$I$89,3,0)*0.475*44/12</f>
        <v>0.84673684262106252</v>
      </c>
      <c r="AB110" s="21">
        <f>EXP(-LN(2)/2)*AB109+(1-EXP(-LN(2)/2))/(LN(2)/2)*V110*Y110*VLOOKUP('Données projet'!$B$9,Paramètres!$A$1:$I$89,3,0)*0.475*44/12</f>
        <v>1.0846692318276324E-12</v>
      </c>
      <c r="AC110" s="22">
        <f t="shared" si="57"/>
        <v>8.7494900601851793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88.008749437127449</v>
      </c>
      <c r="AO110" s="59">
        <f t="shared" si="90"/>
        <v>258.40359226940507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8.4468772095919586</v>
      </c>
      <c r="AV110" s="21">
        <f>EXP(-LN(2)/25)*AV109+(1-EXP(-LN(2)/25))/(LN(2)/25)*Calculateur!AQ110*Calculateur!AS110*VLOOKUP('Données projet'!$B$10,Paramètres!$A$1:$I$89,3,0)*0.475*44/12</f>
        <v>0.90503675637529968</v>
      </c>
      <c r="AW110" s="21">
        <f>EXP(-LN(2)/2)*AW109+(1-EXP(-LN(2)/2))/(LN(2)/2)*AQ110*AT110*VLOOKUP('Données projet'!$B$10,Paramètres!$A$1:$I$89,3,0)*0.475*44/12</f>
        <v>1.1593513756583898E-12</v>
      </c>
      <c r="AX110" s="21">
        <f t="shared" si="60"/>
        <v>9.3519139659684178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82.995928489837354</v>
      </c>
      <c r="T111" s="59">
        <f t="shared" si="88"/>
        <v>244.2429801476496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7.7477850471701286</v>
      </c>
      <c r="AA111" s="21">
        <f>EXP(-LN(2)/25)*AA110+(1-EXP(-LN(2)/25))/(LN(2)/25)*Calculateur!V111*Calculateur!X111*VLOOKUP('Données projet'!$B$9,Paramètres!$A$1:$I$89,3,0)*0.475*44/12</f>
        <v>0.82358277913163425</v>
      </c>
      <c r="AB111" s="21">
        <f>EXP(-LN(2)/2)*AB110+(1-EXP(-LN(2)/2))/(LN(2)/2)*V111*Y111*VLOOKUP('Données projet'!$B$9,Paramètres!$A$1:$I$89,3,0)*0.475*44/12</f>
        <v>7.6697696916972226E-13</v>
      </c>
      <c r="AC111" s="22">
        <f t="shared" si="57"/>
        <v>8.5713678263025308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88.008749437127449</v>
      </c>
      <c r="AO111" s="59">
        <f t="shared" si="90"/>
        <v>258.40359226940507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8.2812390995982312</v>
      </c>
      <c r="AV111" s="21">
        <f>EXP(-LN(2)/25)*AV110+(1-EXP(-LN(2)/25))/(LN(2)/25)*Calculateur!AQ111*Calculateur!AS111*VLOOKUP('Données projet'!$B$10,Paramètres!$A$1:$I$89,3,0)*0.475*44/12</f>
        <v>0.88028847867840254</v>
      </c>
      <c r="AW111" s="21">
        <f>EXP(-LN(2)/2)*AW110+(1-EXP(-LN(2)/2))/(LN(2)/2)*AQ111*AT111*VLOOKUP('Données projet'!$B$10,Paramètres!$A$1:$I$89,3,0)*0.475*44/12</f>
        <v>8.1978521950599991E-13</v>
      </c>
      <c r="AX111" s="21">
        <f t="shared" si="60"/>
        <v>9.1615275782774521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82.995928489837354</v>
      </c>
      <c r="T112" s="59">
        <f t="shared" si="88"/>
        <v>244.2429801476496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7.5958557080773792</v>
      </c>
      <c r="AA112" s="21">
        <f>EXP(-LN(2)/25)*AA111+(1-EXP(-LN(2)/25))/(LN(2)/25)*Calculateur!V112*Calculateur!X112*VLOOKUP('Données projet'!$B$9,Paramètres!$A$1:$I$89,3,0)*0.475*44/12</f>
        <v>0.80106186472594365</v>
      </c>
      <c r="AB112" s="21">
        <f>EXP(-LN(2)/2)*AB111+(1-EXP(-LN(2)/2))/(LN(2)/2)*V112*Y112*VLOOKUP('Données projet'!$B$9,Paramètres!$A$1:$I$89,3,0)*0.475*44/12</f>
        <v>5.423346159138162E-13</v>
      </c>
      <c r="AC112" s="22">
        <f t="shared" si="57"/>
        <v>8.396917572803865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88.008749437127449</v>
      </c>
      <c r="AO112" s="59">
        <f t="shared" si="90"/>
        <v>258.40359226940507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8.1188490519122105</v>
      </c>
      <c r="AV112" s="21">
        <f>EXP(-LN(2)/25)*AV111+(1-EXP(-LN(2)/25))/(LN(2)/25)*Calculateur!AQ112*Calculateur!AS112*VLOOKUP('Données projet'!$B$10,Paramètres!$A$1:$I$89,3,0)*0.475*44/12</f>
        <v>0.85621694393658243</v>
      </c>
      <c r="AW112" s="21">
        <f>EXP(-LN(2)/2)*AW111+(1-EXP(-LN(2)/2))/(LN(2)/2)*AQ112*AT112*VLOOKUP('Données projet'!$B$10,Paramètres!$A$1:$I$89,3,0)*0.475*44/12</f>
        <v>5.7967568782919491E-13</v>
      </c>
      <c r="AX112" s="21">
        <f t="shared" si="60"/>
        <v>8.9750659958493717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82.995928489837354</v>
      </c>
      <c r="T113" s="59">
        <f t="shared" si="88"/>
        <v>244.2429801476496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7.4469056106564917</v>
      </c>
      <c r="AA113" s="21">
        <f>EXP(-LN(2)/25)*AA112+(1-EXP(-LN(2)/25))/(LN(2)/25)*Calculateur!V113*Calculateur!X113*VLOOKUP('Données projet'!$B$9,Paramètres!$A$1:$I$89,3,0)*0.475*44/12</f>
        <v>0.77915678590900006</v>
      </c>
      <c r="AB113" s="21">
        <f>EXP(-LN(2)/2)*AB112+(1-EXP(-LN(2)/2))/(LN(2)/2)*V113*Y113*VLOOKUP('Données projet'!$B$9,Paramètres!$A$1:$I$89,3,0)*0.475*44/12</f>
        <v>3.8348848458486113E-13</v>
      </c>
      <c r="AC113" s="22">
        <f t="shared" si="57"/>
        <v>8.2260623965658759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88.008749437127449</v>
      </c>
      <c r="AO113" s="59">
        <f t="shared" si="90"/>
        <v>258.40359226940507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7.9596433740131634</v>
      </c>
      <c r="AV113" s="21">
        <f>EXP(-LN(2)/25)*AV112+(1-EXP(-LN(2)/25))/(LN(2)/25)*Calculateur!AQ113*Calculateur!AS113*VLOOKUP('Données projet'!$B$10,Paramètres!$A$1:$I$89,3,0)*0.475*44/12</f>
        <v>0.83280364657814443</v>
      </c>
      <c r="AW113" s="21">
        <f>EXP(-LN(2)/2)*AW112+(1-EXP(-LN(2)/2))/(LN(2)/2)*AQ113*AT113*VLOOKUP('Données projet'!$B$10,Paramètres!$A$1:$I$89,3,0)*0.475*44/12</f>
        <v>4.0989260975299996E-13</v>
      </c>
      <c r="AX113" s="21">
        <f t="shared" si="60"/>
        <v>8.7924470205917178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82.995928489837354</v>
      </c>
      <c r="T114" s="59">
        <f t="shared" si="88"/>
        <v>244.2429801476496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7.300876333795439</v>
      </c>
      <c r="AA114" s="21">
        <f>EXP(-LN(2)/25)*AA113+(1-EXP(-LN(2)/25))/(LN(2)/25)*Calculateur!V114*Calculateur!X114*VLOOKUP('Données projet'!$B$9,Paramètres!$A$1:$I$89,3,0)*0.475*44/12</f>
        <v>0.75785070262424392</v>
      </c>
      <c r="AB114" s="21">
        <f>EXP(-LN(2)/2)*AB113+(1-EXP(-LN(2)/2))/(LN(2)/2)*V114*Y114*VLOOKUP('Données projet'!$B$9,Paramètres!$A$1:$I$89,3,0)*0.475*44/12</f>
        <v>2.711673079569081E-13</v>
      </c>
      <c r="AC114" s="22">
        <f t="shared" si="57"/>
        <v>8.0587270364199544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88.008749437127449</v>
      </c>
      <c r="AO114" s="59">
        <f t="shared" si="90"/>
        <v>258.40359226940507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7.8035596223518411</v>
      </c>
      <c r="AV114" s="21">
        <f>EXP(-LN(2)/25)*AV113+(1-EXP(-LN(2)/25))/(LN(2)/25)*Calculateur!AQ114*Calculateur!AS114*VLOOKUP('Données projet'!$B$10,Paramètres!$A$1:$I$89,3,0)*0.475*44/12</f>
        <v>0.81003058706722475</v>
      </c>
      <c r="AW114" s="21">
        <f>EXP(-LN(2)/2)*AW113+(1-EXP(-LN(2)/2))/(LN(2)/2)*AQ114*AT114*VLOOKUP('Données projet'!$B$10,Paramètres!$A$1:$I$89,3,0)*0.475*44/12</f>
        <v>2.8983784391459745E-13</v>
      </c>
      <c r="AX114" s="21">
        <f t="shared" si="60"/>
        <v>8.613590209419355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82.995928489837354</v>
      </c>
      <c r="T115" s="59">
        <f t="shared" si="88"/>
        <v>244.2429801476496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7.1577106019845678</v>
      </c>
      <c r="AA115" s="21">
        <f>EXP(-LN(2)/25)*AA114+(1-EXP(-LN(2)/25))/(LN(2)/25)*Calculateur!V115*Calculateur!X115*VLOOKUP('Données projet'!$B$9,Paramètres!$A$1:$I$89,3,0)*0.475*44/12</f>
        <v>0.73712723530734758</v>
      </c>
      <c r="AB115" s="21">
        <f>EXP(-LN(2)/2)*AB114+(1-EXP(-LN(2)/2))/(LN(2)/2)*V115*Y115*VLOOKUP('Données projet'!$B$9,Paramètres!$A$1:$I$89,3,0)*0.475*44/12</f>
        <v>1.9174424229243057E-13</v>
      </c>
      <c r="AC115" s="22">
        <f t="shared" si="57"/>
        <v>7.8948378372921075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88.008749437127449</v>
      </c>
      <c r="AO115" s="59">
        <f t="shared" si="90"/>
        <v>258.40359226940507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7.6505365778589098</v>
      </c>
      <c r="AV115" s="21">
        <f>EXP(-LN(2)/25)*AV114+(1-EXP(-LN(2)/25))/(LN(2)/25)*Calculateur!AQ115*Calculateur!AS115*VLOOKUP('Données projet'!$B$10,Paramètres!$A$1:$I$89,3,0)*0.475*44/12</f>
        <v>0.78788025806621431</v>
      </c>
      <c r="AW115" s="21">
        <f>EXP(-LN(2)/2)*AW114+(1-EXP(-LN(2)/2))/(LN(2)/2)*AQ115*AT115*VLOOKUP('Données projet'!$B$10,Paramètres!$A$1:$I$89,3,0)*0.475*44/12</f>
        <v>2.0494630487649998E-13</v>
      </c>
      <c r="AX115" s="21">
        <f t="shared" si="60"/>
        <v>8.4384168359253291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82.995928489837354</v>
      </c>
      <c r="T116" s="59">
        <f t="shared" si="88"/>
        <v>244.2429801476496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7.0173522628520333</v>
      </c>
      <c r="AA116" s="21">
        <f>EXP(-LN(2)/25)*AA115+(1-EXP(-LN(2)/25))/(LN(2)/25)*Calculateur!V116*Calculateur!X116*VLOOKUP('Données projet'!$B$9,Paramètres!$A$1:$I$89,3,0)*0.475*44/12</f>
        <v>0.71697045229403156</v>
      </c>
      <c r="AB116" s="21">
        <f>EXP(-LN(2)/2)*AB115+(1-EXP(-LN(2)/2))/(LN(2)/2)*V116*Y116*VLOOKUP('Données projet'!$B$9,Paramètres!$A$1:$I$89,3,0)*0.475*44/12</f>
        <v>1.3558365397845405E-13</v>
      </c>
      <c r="AC116" s="22">
        <f t="shared" si="57"/>
        <v>7.7343227151462006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88.008749437127449</v>
      </c>
      <c r="AO116" s="59">
        <f t="shared" si="90"/>
        <v>258.40359226940507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7.5005142219336438</v>
      </c>
      <c r="AV116" s="21">
        <f>EXP(-LN(2)/25)*AV115+(1-EXP(-LN(2)/25))/(LN(2)/25)*Calculateur!AQ116*Calculateur!AS116*VLOOKUP('Données projet'!$B$10,Paramètres!$A$1:$I$89,3,0)*0.475*44/12</f>
        <v>0.76633563097657165</v>
      </c>
      <c r="AW116" s="21">
        <f>EXP(-LN(2)/2)*AW115+(1-EXP(-LN(2)/2))/(LN(2)/2)*AQ116*AT116*VLOOKUP('Données projet'!$B$10,Paramètres!$A$1:$I$89,3,0)*0.475*44/12</f>
        <v>1.4491892195729873E-13</v>
      </c>
      <c r="AX116" s="21">
        <f t="shared" si="60"/>
        <v>8.2668498529103616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82.995928489837354</v>
      </c>
      <c r="T117" s="59">
        <f t="shared" si="88"/>
        <v>244.2429801476496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6.8797462651397545</v>
      </c>
      <c r="AA117" s="21">
        <f>EXP(-LN(2)/25)*AA116+(1-EXP(-LN(2)/25))/(LN(2)/25)*Calculateur!V117*Calculateur!X117*VLOOKUP('Données projet'!$B$9,Paramètres!$A$1:$I$89,3,0)*0.475*44/12</f>
        <v>0.69736485757221378</v>
      </c>
      <c r="AB117" s="21">
        <f>EXP(-LN(2)/2)*AB116+(1-EXP(-LN(2)/2))/(LN(2)/2)*V117*Y117*VLOOKUP('Données projet'!$B$9,Paramètres!$A$1:$I$89,3,0)*0.475*44/12</f>
        <v>9.5872121146215283E-14</v>
      </c>
      <c r="AC117" s="22">
        <f t="shared" si="57"/>
        <v>7.577111122712064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88.008749437127449</v>
      </c>
      <c r="AO117" s="59">
        <f t="shared" si="90"/>
        <v>258.40359226940507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7.3534337129034704</v>
      </c>
      <c r="AV117" s="21">
        <f>EXP(-LN(2)/25)*AV116+(1-EXP(-LN(2)/25))/(LN(2)/25)*Calculateur!AQ117*Calculateur!AS117*VLOOKUP('Données projet'!$B$10,Paramètres!$A$1:$I$89,3,0)*0.475*44/12</f>
        <v>0.74538014284767795</v>
      </c>
      <c r="AW117" s="21">
        <f>EXP(-LN(2)/2)*AW116+(1-EXP(-LN(2)/2))/(LN(2)/2)*AQ117*AT117*VLOOKUP('Données projet'!$B$10,Paramètres!$A$1:$I$89,3,0)*0.475*44/12</f>
        <v>1.0247315243824999E-13</v>
      </c>
      <c r="AX117" s="21">
        <f t="shared" si="60"/>
        <v>8.098813855751251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82.995928489837354</v>
      </c>
      <c r="T118" s="59">
        <f t="shared" si="88"/>
        <v>244.2429801476496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6.7448386371112425</v>
      </c>
      <c r="AA118" s="21">
        <f>EXP(-LN(2)/25)*AA117+(1-EXP(-LN(2)/25))/(LN(2)/25)*Calculateur!V118*Calculateur!X118*VLOOKUP('Données projet'!$B$9,Paramètres!$A$1:$I$89,3,0)*0.475*44/12</f>
        <v>0.67829537886907754</v>
      </c>
      <c r="AB118" s="21">
        <f>EXP(-LN(2)/2)*AB117+(1-EXP(-LN(2)/2))/(LN(2)/2)*V118*Y118*VLOOKUP('Données projet'!$B$9,Paramètres!$A$1:$I$89,3,0)*0.475*44/12</f>
        <v>6.7791826989227025E-14</v>
      </c>
      <c r="AC118" s="22">
        <f t="shared" si="57"/>
        <v>7.4231340159803878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88.008749437127449</v>
      </c>
      <c r="AO118" s="59">
        <f t="shared" si="90"/>
        <v>258.40359226940507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7.2092373629451263</v>
      </c>
      <c r="AV118" s="21">
        <f>EXP(-LN(2)/25)*AV117+(1-EXP(-LN(2)/25))/(LN(2)/25)*Calculateur!AQ118*Calculateur!AS118*VLOOKUP('Données projet'!$B$10,Paramètres!$A$1:$I$89,3,0)*0.475*44/12</f>
        <v>0.72499768364367012</v>
      </c>
      <c r="AW118" s="21">
        <f>EXP(-LN(2)/2)*AW117+(1-EXP(-LN(2)/2))/(LN(2)/2)*AQ118*AT118*VLOOKUP('Données projet'!$B$10,Paramètres!$A$1:$I$89,3,0)*0.475*44/12</f>
        <v>7.2459460978649363E-14</v>
      </c>
      <c r="AX118" s="21">
        <f t="shared" si="60"/>
        <v>7.9342350465888689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82.995928489837354</v>
      </c>
      <c r="T119" s="59">
        <f t="shared" si="88"/>
        <v>244.2429801476496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6.6125764653828414</v>
      </c>
      <c r="AA119" s="21">
        <f>EXP(-LN(2)/25)*AA118+(1-EXP(-LN(2)/25))/(LN(2)/25)*Calculateur!V119*Calculateur!X119*VLOOKUP('Données projet'!$B$9,Paramètres!$A$1:$I$89,3,0)*0.475*44/12</f>
        <v>0.65974735606389889</v>
      </c>
      <c r="AB119" s="21">
        <f>EXP(-LN(2)/2)*AB118+(1-EXP(-LN(2)/2))/(LN(2)/2)*V119*Y119*VLOOKUP('Données projet'!$B$9,Paramètres!$A$1:$I$89,3,0)*0.475*44/12</f>
        <v>4.7936060573107641E-14</v>
      </c>
      <c r="AC119" s="22">
        <f t="shared" si="57"/>
        <v>7.272323821446788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88.008749437127449</v>
      </c>
      <c r="AO119" s="59">
        <f t="shared" si="90"/>
        <v>258.40359226940507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7.0678686154583765</v>
      </c>
      <c r="AV119" s="21">
        <f>EXP(-LN(2)/25)*AV118+(1-EXP(-LN(2)/25))/(LN(2)/25)*Calculateur!AQ119*Calculateur!AS119*VLOOKUP('Données projet'!$B$10,Paramètres!$A$1:$I$89,3,0)*0.475*44/12</f>
        <v>0.70517258385846282</v>
      </c>
      <c r="AW119" s="21">
        <f>EXP(-LN(2)/2)*AW118+(1-EXP(-LN(2)/2))/(LN(2)/2)*AQ119*AT119*VLOOKUP('Données projet'!$B$10,Paramètres!$A$1:$I$89,3,0)*0.475*44/12</f>
        <v>5.1236576219124995E-14</v>
      </c>
      <c r="AX119" s="21">
        <f t="shared" si="60"/>
        <v>7.7730411993168911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82.995928489837354</v>
      </c>
      <c r="T120" s="59">
        <f t="shared" si="88"/>
        <v>244.2429801476496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6.482907874170075</v>
      </c>
      <c r="AA120" s="21">
        <f>EXP(-LN(2)/25)*AA119+(1-EXP(-LN(2)/25))/(LN(2)/25)*Calculateur!V120*Calculateur!X120*VLOOKUP('Données projet'!$B$9,Paramètres!$A$1:$I$89,3,0)*0.475*44/12</f>
        <v>0.64170652991772603</v>
      </c>
      <c r="AB120" s="21">
        <f>EXP(-LN(2)/2)*AB119+(1-EXP(-LN(2)/2))/(LN(2)/2)*V120*Y120*VLOOKUP('Données projet'!$B$9,Paramètres!$A$1:$I$89,3,0)*0.475*44/12</f>
        <v>3.3895913494613513E-14</v>
      </c>
      <c r="AC120" s="22">
        <f t="shared" si="57"/>
        <v>7.1246144040878345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88.008749437127449</v>
      </c>
      <c r="AO120" s="59">
        <f t="shared" si="90"/>
        <v>258.40359226940507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6.9292720228834197</v>
      </c>
      <c r="AV120" s="21">
        <f>EXP(-LN(2)/25)*AV119+(1-EXP(-LN(2)/25))/(LN(2)/25)*Calculateur!AQ120*Calculateur!AS120*VLOOKUP('Données projet'!$B$10,Paramètres!$A$1:$I$89,3,0)*0.475*44/12</f>
        <v>0.68588960246943864</v>
      </c>
      <c r="AW120" s="21">
        <f>EXP(-LN(2)/2)*AW119+(1-EXP(-LN(2)/2))/(LN(2)/2)*AQ120*AT120*VLOOKUP('Données projet'!$B$10,Paramètres!$A$1:$I$89,3,0)*0.475*44/12</f>
        <v>3.6229730489324682E-14</v>
      </c>
      <c r="AX120" s="21">
        <f t="shared" si="60"/>
        <v>7.6151616253528944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82.995928489837354</v>
      </c>
      <c r="T121" s="59">
        <f t="shared" si="88"/>
        <v>244.2429801476496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6.3557820049409601</v>
      </c>
      <c r="AA121" s="21">
        <f>EXP(-LN(2)/25)*AA120+(1-EXP(-LN(2)/25))/(LN(2)/25)*Calculateur!V121*Calculateur!X121*VLOOKUP('Données projet'!$B$9,Paramètres!$A$1:$I$89,3,0)*0.475*44/12</f>
        <v>0.62415903111124604</v>
      </c>
      <c r="AB121" s="21">
        <f>EXP(-LN(2)/2)*AB120+(1-EXP(-LN(2)/2))/(LN(2)/2)*V121*Y121*VLOOKUP('Données projet'!$B$9,Paramètres!$A$1:$I$89,3,0)*0.475*44/12</f>
        <v>2.3968030286553821E-14</v>
      </c>
      <c r="AC121" s="22">
        <f t="shared" si="57"/>
        <v>6.9799410360522298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88.008749437127449</v>
      </c>
      <c r="AO121" s="59">
        <f t="shared" si="90"/>
        <v>258.40359226940507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6.7933932249532836</v>
      </c>
      <c r="AV121" s="21">
        <f>EXP(-LN(2)/25)*AV120+(1-EXP(-LN(2)/25))/(LN(2)/25)*Calculateur!AQ121*Calculateur!AS121*VLOOKUP('Données projet'!$B$10,Paramètres!$A$1:$I$89,3,0)*0.475*44/12</f>
        <v>0.66713391522054521</v>
      </c>
      <c r="AW121" s="21">
        <f>EXP(-LN(2)/2)*AW120+(1-EXP(-LN(2)/2))/(LN(2)/2)*AQ121*AT121*VLOOKUP('Données projet'!$B$10,Paramètres!$A$1:$I$89,3,0)*0.475*44/12</f>
        <v>2.5618288109562497E-14</v>
      </c>
      <c r="AX121" s="21">
        <f t="shared" si="60"/>
        <v>7.4605271401738547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82.995928489837354</v>
      </c>
      <c r="T122" s="59">
        <f t="shared" si="88"/>
        <v>244.2429801476496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6.2311489964683044</v>
      </c>
      <c r="AA122" s="21">
        <f>EXP(-LN(2)/25)*AA121+(1-EXP(-LN(2)/25))/(LN(2)/25)*Calculateur!V122*Calculateur!X122*VLOOKUP('Données projet'!$B$9,Paramètres!$A$1:$I$89,3,0)*0.475*44/12</f>
        <v>0.60709136958241205</v>
      </c>
      <c r="AB122" s="21">
        <f>EXP(-LN(2)/2)*AB121+(1-EXP(-LN(2)/2))/(LN(2)/2)*V122*Y122*VLOOKUP('Données projet'!$B$9,Paramètres!$A$1:$I$89,3,0)*0.475*44/12</f>
        <v>1.6947956747306756E-14</v>
      </c>
      <c r="AC122" s="22">
        <f t="shared" si="57"/>
        <v>6.8382403660507336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88.008749437127449</v>
      </c>
      <c r="AO122" s="59">
        <f t="shared" si="90"/>
        <v>258.40359226940507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6.6601789273726739</v>
      </c>
      <c r="AV122" s="21">
        <f>EXP(-LN(2)/25)*AV121+(1-EXP(-LN(2)/25))/(LN(2)/25)*Calculateur!AQ122*Calculateur!AS122*VLOOKUP('Données projet'!$B$10,Paramètres!$A$1:$I$89,3,0)*0.475*44/12</f>
        <v>0.64889110322579158</v>
      </c>
      <c r="AW122" s="21">
        <f>EXP(-LN(2)/2)*AW121+(1-EXP(-LN(2)/2))/(LN(2)/2)*AQ122*AT122*VLOOKUP('Données projet'!$B$10,Paramètres!$A$1:$I$89,3,0)*0.475*44/12</f>
        <v>1.8114865244662341E-14</v>
      </c>
      <c r="AX122" s="21">
        <f t="shared" si="60"/>
        <v>7.309070030598483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82.995928489837354</v>
      </c>
      <c r="T123" s="59">
        <f t="shared" si="88"/>
        <v>244.2429801476496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6.1089599652731685</v>
      </c>
      <c r="AA123" s="21">
        <f>EXP(-LN(2)/25)*AA122+(1-EXP(-LN(2)/25))/(LN(2)/25)*Calculateur!V123*Calculateur!X123*VLOOKUP('Données projet'!$B$9,Paramètres!$A$1:$I$89,3,0)*0.475*44/12</f>
        <v>0.59049042415563335</v>
      </c>
      <c r="AB123" s="21">
        <f>EXP(-LN(2)/2)*AB122+(1-EXP(-LN(2)/2))/(LN(2)/2)*V123*Y123*VLOOKUP('Données projet'!$B$9,Paramètres!$A$1:$I$89,3,0)*0.475*44/12</f>
        <v>1.198401514327691E-14</v>
      </c>
      <c r="AC123" s="22">
        <f t="shared" si="57"/>
        <v>6.6994503894288133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88.008749437127449</v>
      </c>
      <c r="AO123" s="59">
        <f t="shared" si="90"/>
        <v>258.40359226940507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6.5295768809149219</v>
      </c>
      <c r="AV123" s="21">
        <f>EXP(-LN(2)/25)*AV122+(1-EXP(-LN(2)/25))/(LN(2)/25)*Calculateur!AQ123*Calculateur!AS123*VLOOKUP('Données projet'!$B$10,Paramètres!$A$1:$I$89,3,0)*0.475*44/12</f>
        <v>0.63114714188438226</v>
      </c>
      <c r="AW123" s="21">
        <f>EXP(-LN(2)/2)*AW122+(1-EXP(-LN(2)/2))/(LN(2)/2)*AQ123*AT123*VLOOKUP('Données projet'!$B$10,Paramètres!$A$1:$I$89,3,0)*0.475*44/12</f>
        <v>1.2809144054781249E-14</v>
      </c>
      <c r="AX123" s="21">
        <f t="shared" si="60"/>
        <v>7.1607240227993163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82.995928489837354</v>
      </c>
      <c r="T124" s="59">
        <f t="shared" si="88"/>
        <v>244.2429801476496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5.9891669864518189</v>
      </c>
      <c r="AA124" s="21">
        <f>EXP(-LN(2)/25)*AA123+(1-EXP(-LN(2)/25))/(LN(2)/25)*Calculateur!V124*Calculateur!X124*VLOOKUP('Données projet'!$B$9,Paramètres!$A$1:$I$89,3,0)*0.475*44/12</f>
        <v>0.57434343245455577</v>
      </c>
      <c r="AB124" s="21">
        <f>EXP(-LN(2)/2)*AB123+(1-EXP(-LN(2)/2))/(LN(2)/2)*V124*Y124*VLOOKUP('Données projet'!$B$9,Paramètres!$A$1:$I$89,3,0)*0.475*44/12</f>
        <v>8.4739783736533781E-15</v>
      </c>
      <c r="AC124" s="22">
        <f t="shared" si="57"/>
        <v>6.5635104189063833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88.008749437127449</v>
      </c>
      <c r="AO124" s="59">
        <f t="shared" si="90"/>
        <v>258.40359226940507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6.4015358609288242</v>
      </c>
      <c r="AV124" s="21">
        <f>EXP(-LN(2)/25)*AV123+(1-EXP(-LN(2)/25))/(LN(2)/25)*Calculateur!AQ124*Calculateur!AS124*VLOOKUP('Données projet'!$B$10,Paramètres!$A$1:$I$89,3,0)*0.475*44/12</f>
        <v>0.61388839009896812</v>
      </c>
      <c r="AW124" s="21">
        <f>EXP(-LN(2)/2)*AW123+(1-EXP(-LN(2)/2))/(LN(2)/2)*AQ124*AT124*VLOOKUP('Données projet'!$B$10,Paramètres!$A$1:$I$89,3,0)*0.475*44/12</f>
        <v>9.0574326223311704E-15</v>
      </c>
      <c r="AX124" s="21">
        <f t="shared" si="60"/>
        <v>7.0154242510278015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82.995928489837354</v>
      </c>
      <c r="T125" s="59">
        <f t="shared" si="88"/>
        <v>244.2429801476496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5.8717230748786537</v>
      </c>
      <c r="AA125" s="21">
        <f>EXP(-LN(2)/25)*AA124+(1-EXP(-LN(2)/25))/(LN(2)/25)*Calculateur!V125*Calculateur!X125*VLOOKUP('Données projet'!$B$9,Paramètres!$A$1:$I$89,3,0)*0.475*44/12</f>
        <v>0.55863798109067753</v>
      </c>
      <c r="AB125" s="21">
        <f>EXP(-LN(2)/2)*AB124+(1-EXP(-LN(2)/2))/(LN(2)/2)*V125*Y125*VLOOKUP('Données projet'!$B$9,Paramètres!$A$1:$I$89,3,0)*0.475*44/12</f>
        <v>5.9920075716384552E-15</v>
      </c>
      <c r="AC125" s="22">
        <f t="shared" si="57"/>
        <v>6.4303610559693372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88.008749437127449</v>
      </c>
      <c r="AO125" s="59">
        <f t="shared" si="90"/>
        <v>258.40359226940507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6.2760056472473424</v>
      </c>
      <c r="AV125" s="21">
        <f>EXP(-LN(2)/25)*AV124+(1-EXP(-LN(2)/25))/(LN(2)/25)*Calculateur!AQ125*Calculateur!AS125*VLOOKUP('Données projet'!$B$10,Paramètres!$A$1:$I$89,3,0)*0.475*44/12</f>
        <v>0.59710157978872447</v>
      </c>
      <c r="AW125" s="21">
        <f>EXP(-LN(2)/2)*AW124+(1-EXP(-LN(2)/2))/(LN(2)/2)*AQ125*AT125*VLOOKUP('Données projet'!$B$10,Paramètres!$A$1:$I$89,3,0)*0.475*44/12</f>
        <v>6.4045720273906243E-15</v>
      </c>
      <c r="AX125" s="21">
        <f t="shared" si="60"/>
        <v>6.8731072270360736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82.995928489837354</v>
      </c>
      <c r="T126" s="59">
        <f t="shared" si="88"/>
        <v>244.2429801476496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5.7565821667777257</v>
      </c>
      <c r="AA126" s="21">
        <f>EXP(-LN(2)/25)*AA125+(1-EXP(-LN(2)/25))/(LN(2)/25)*Calculateur!V126*Calculateur!X126*VLOOKUP('Données projet'!$B$9,Paramètres!$A$1:$I$89,3,0)*0.475*44/12</f>
        <v>0.54336199612025826</v>
      </c>
      <c r="AB126" s="21">
        <f>EXP(-LN(2)/2)*AB125+(1-EXP(-LN(2)/2))/(LN(2)/2)*V126*Y126*VLOOKUP('Données projet'!$B$9,Paramètres!$A$1:$I$89,3,0)*0.475*44/12</f>
        <v>4.2369891868266891E-15</v>
      </c>
      <c r="AC126" s="22">
        <f t="shared" si="57"/>
        <v>6.2999441628979884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88.008749437127449</v>
      </c>
      <c r="AO126" s="59">
        <f t="shared" si="90"/>
        <v>258.40359226940507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6.1529370044902851</v>
      </c>
      <c r="AV126" s="21">
        <f>EXP(-LN(2)/25)*AV125+(1-EXP(-LN(2)/25))/(LN(2)/25)*Calculateur!AQ126*Calculateur!AS126*VLOOKUP('Données projet'!$B$10,Paramètres!$A$1:$I$89,3,0)*0.475*44/12</f>
        <v>0.58077380568919446</v>
      </c>
      <c r="AW126" s="21">
        <f>EXP(-LN(2)/2)*AW125+(1-EXP(-LN(2)/2))/(LN(2)/2)*AQ126*AT126*VLOOKUP('Données projet'!$B$10,Paramètres!$A$1:$I$89,3,0)*0.475*44/12</f>
        <v>4.5287163111655852E-15</v>
      </c>
      <c r="AX126" s="21">
        <f t="shared" si="60"/>
        <v>6.7337108101794838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82.995928489837354</v>
      </c>
      <c r="T127" s="59">
        <f t="shared" si="88"/>
        <v>244.2429801476496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5.6436991016556375</v>
      </c>
      <c r="AA127" s="21">
        <f>EXP(-LN(2)/25)*AA126+(1-EXP(-LN(2)/25))/(LN(2)/25)*Calculateur!V127*Calculateur!X127*VLOOKUP('Données projet'!$B$9,Paramètres!$A$1:$I$89,3,0)*0.475*44/12</f>
        <v>0.52850373376218429</v>
      </c>
      <c r="AB127" s="21">
        <f>EXP(-LN(2)/2)*AB126+(1-EXP(-LN(2)/2))/(LN(2)/2)*V127*Y127*VLOOKUP('Données projet'!$B$9,Paramètres!$A$1:$I$89,3,0)*0.475*44/12</f>
        <v>2.9960037858192276E-15</v>
      </c>
      <c r="AC127" s="22">
        <f t="shared" si="57"/>
        <v>6.1722028354178242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88.008749437127449</v>
      </c>
      <c r="AO127" s="59">
        <f t="shared" si="90"/>
        <v>258.40359226940507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6.032281662753233</v>
      </c>
      <c r="AV127" s="21">
        <f>EXP(-LN(2)/25)*AV126+(1-EXP(-LN(2)/25))/(LN(2)/25)*Calculateur!AQ127*Calculateur!AS127*VLOOKUP('Données projet'!$B$10,Paramètres!$A$1:$I$89,3,0)*0.475*44/12</f>
        <v>0.56489251543105634</v>
      </c>
      <c r="AW127" s="21">
        <f>EXP(-LN(2)/2)*AW126+(1-EXP(-LN(2)/2))/(LN(2)/2)*AQ127*AT127*VLOOKUP('Données projet'!$B$10,Paramètres!$A$1:$I$89,3,0)*0.475*44/12</f>
        <v>3.2022860136953122E-15</v>
      </c>
      <c r="AX127" s="21">
        <f t="shared" si="60"/>
        <v>6.597174178184293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82.995928489837354</v>
      </c>
      <c r="T128" s="59">
        <f t="shared" si="88"/>
        <v>244.2429801476496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5.5330296045887222</v>
      </c>
      <c r="AA128" s="21">
        <f>EXP(-LN(2)/25)*AA127+(1-EXP(-LN(2)/25))/(LN(2)/25)*Calculateur!V128*Calculateur!X128*VLOOKUP('Données projet'!$B$9,Paramètres!$A$1:$I$89,3,0)*0.475*44/12</f>
        <v>0.51405177136965396</v>
      </c>
      <c r="AB128" s="21">
        <f>EXP(-LN(2)/2)*AB127+(1-EXP(-LN(2)/2))/(LN(2)/2)*V128*Y128*VLOOKUP('Données projet'!$B$9,Paramètres!$A$1:$I$89,3,0)*0.475*44/12</f>
        <v>2.1184945934133445E-15</v>
      </c>
      <c r="AC128" s="22">
        <f t="shared" si="57"/>
        <v>6.0470813759583777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88.008749437127449</v>
      </c>
      <c r="AO128" s="59">
        <f t="shared" si="90"/>
        <v>258.40359226940507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5.9139922986751525</v>
      </c>
      <c r="AV128" s="21">
        <f>EXP(-LN(2)/25)*AV127+(1-EXP(-LN(2)/25))/(LN(2)/25)*Calculateur!AQ128*Calculateur!AS128*VLOOKUP('Données projet'!$B$10,Paramètres!$A$1:$I$89,3,0)*0.475*44/12</f>
        <v>0.54944549989018776</v>
      </c>
      <c r="AW128" s="21">
        <f>EXP(-LN(2)/2)*AW127+(1-EXP(-LN(2)/2))/(LN(2)/2)*AQ128*AT128*VLOOKUP('Données projet'!$B$10,Paramètres!$A$1:$I$89,3,0)*0.475*44/12</f>
        <v>2.2643581555827926E-15</v>
      </c>
      <c r="AX128" s="21">
        <f t="shared" si="60"/>
        <v>6.4634377985653426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82.995928489837354</v>
      </c>
      <c r="T129" s="59">
        <f t="shared" si="88"/>
        <v>244.2429801476496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5.424530268857561</v>
      </c>
      <c r="AA129" s="21">
        <f>EXP(-LN(2)/25)*AA128+(1-EXP(-LN(2)/25))/(LN(2)/25)*Calculateur!V129*Calculateur!X129*VLOOKUP('Données projet'!$B$9,Paramètres!$A$1:$I$89,3,0)*0.475*44/12</f>
        <v>0.49999499864874303</v>
      </c>
      <c r="AB129" s="21">
        <f>EXP(-LN(2)/2)*AB128+(1-EXP(-LN(2)/2))/(LN(2)/2)*V129*Y129*VLOOKUP('Données projet'!$B$9,Paramètres!$A$1:$I$89,3,0)*0.475*44/12</f>
        <v>1.4980018929096138E-15</v>
      </c>
      <c r="AC129" s="22">
        <f t="shared" si="57"/>
        <v>5.924525267506306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88.008749437127449</v>
      </c>
      <c r="AO129" s="59">
        <f t="shared" si="90"/>
        <v>258.40359226940507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5.7980225168772552</v>
      </c>
      <c r="AV129" s="21">
        <f>EXP(-LN(2)/25)*AV128+(1-EXP(-LN(2)/25))/(LN(2)/25)*Calculateur!AQ129*Calculateur!AS129*VLOOKUP('Données projet'!$B$10,Paramètres!$A$1:$I$89,3,0)*0.475*44/12</f>
        <v>0.53442088380160746</v>
      </c>
      <c r="AW129" s="21">
        <f>EXP(-LN(2)/2)*AW128+(1-EXP(-LN(2)/2))/(LN(2)/2)*AQ129*AT129*VLOOKUP('Données projet'!$B$10,Paramètres!$A$1:$I$89,3,0)*0.475*44/12</f>
        <v>1.6011430068476561E-15</v>
      </c>
      <c r="AX129" s="21">
        <f t="shared" si="60"/>
        <v>6.3324434006788648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82.995928489837354</v>
      </c>
      <c r="T130" s="59">
        <f t="shared" si="88"/>
        <v>244.2429801476496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5.3181585389220274</v>
      </c>
      <c r="AA130" s="21">
        <f>EXP(-LN(2)/25)*AA129+(1-EXP(-LN(2)/25))/(LN(2)/25)*Calculateur!V130*Calculateur!X130*VLOOKUP('Données projet'!$B$9,Paramètres!$A$1:$I$89,3,0)*0.475*44/12</f>
        <v>0.4863226091170989</v>
      </c>
      <c r="AB130" s="21">
        <f>EXP(-LN(2)/2)*AB129+(1-EXP(-LN(2)/2))/(LN(2)/2)*V130*Y130*VLOOKUP('Données projet'!$B$9,Paramètres!$A$1:$I$89,3,0)*0.475*44/12</f>
        <v>1.0592472967066723E-15</v>
      </c>
      <c r="AC130" s="22">
        <f t="shared" si="57"/>
        <v>5.8044811480391276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88.008749437127449</v>
      </c>
      <c r="AO130" s="59">
        <f t="shared" si="90"/>
        <v>258.40359226940507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5.6843268317658326</v>
      </c>
      <c r="AV130" s="21">
        <f>EXP(-LN(2)/25)*AV129+(1-EXP(-LN(2)/25))/(LN(2)/25)*Calculateur!AQ130*Calculateur!AS130*VLOOKUP('Données projet'!$B$10,Paramètres!$A$1:$I$89,3,0)*0.475*44/12</f>
        <v>0.51980711663007961</v>
      </c>
      <c r="AW130" s="21">
        <f>EXP(-LN(2)/2)*AW129+(1-EXP(-LN(2)/2))/(LN(2)/2)*AQ130*AT130*VLOOKUP('Données projet'!$B$10,Paramètres!$A$1:$I$89,3,0)*0.475*44/12</f>
        <v>1.1321790777913963E-15</v>
      </c>
      <c r="AX130" s="21">
        <f t="shared" si="60"/>
        <v>6.2041339483959135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82.995928489837354</v>
      </c>
      <c r="T131" s="59">
        <f t="shared" si="88"/>
        <v>244.2429801476496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5.2138726937301811</v>
      </c>
      <c r="AA131" s="21">
        <f>EXP(-LN(2)/25)*AA130+(1-EXP(-LN(2)/25))/(LN(2)/25)*Calculateur!V131*Calculateur!X131*VLOOKUP('Données projet'!$B$9,Paramètres!$A$1:$I$89,3,0)*0.475*44/12</f>
        <v>0.47302409179619731</v>
      </c>
      <c r="AB131" s="21">
        <f>EXP(-LN(2)/2)*AB130+(1-EXP(-LN(2)/2))/(LN(2)/2)*V131*Y131*VLOOKUP('Données projet'!$B$9,Paramètres!$A$1:$I$89,3,0)*0.475*44/12</f>
        <v>7.490009464548069E-16</v>
      </c>
      <c r="AC131" s="22">
        <f t="shared" si="57"/>
        <v>5.686896785526379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88.008749437127449</v>
      </c>
      <c r="AO131" s="59">
        <f t="shared" si="90"/>
        <v>258.40359226940507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5.5728606496919246</v>
      </c>
      <c r="AV131" s="21">
        <f>EXP(-LN(2)/25)*AV130+(1-EXP(-LN(2)/25))/(LN(2)/25)*Calculateur!AQ131*Calculateur!AS131*VLOOKUP('Données projet'!$B$10,Paramètres!$A$1:$I$89,3,0)*0.475*44/12</f>
        <v>0.50559296369036189</v>
      </c>
      <c r="AW131" s="21">
        <f>EXP(-LN(2)/2)*AW130+(1-EXP(-LN(2)/2))/(LN(2)/2)*AQ131*AT131*VLOOKUP('Données projet'!$B$10,Paramètres!$A$1:$I$89,3,0)*0.475*44/12</f>
        <v>8.0057150342382804E-16</v>
      </c>
      <c r="AX131" s="21">
        <f t="shared" si="60"/>
        <v>6.0784536133822877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82.995928489837354</v>
      </c>
      <c r="T132" s="59">
        <f t="shared" si="88"/>
        <v>244.2429801476496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5.1116318303544617</v>
      </c>
      <c r="AA132" s="21">
        <f>EXP(-LN(2)/25)*AA131+(1-EXP(-LN(2)/25))/(LN(2)/25)*Calculateur!V132*Calculateur!X132*VLOOKUP('Données projet'!$B$9,Paramètres!$A$1:$I$89,3,0)*0.475*44/12</f>
        <v>0.46008922313077444</v>
      </c>
      <c r="AB132" s="21">
        <f>EXP(-LN(2)/2)*AB131+(1-EXP(-LN(2)/2))/(LN(2)/2)*V132*Y132*VLOOKUP('Données projet'!$B$9,Paramètres!$A$1:$I$89,3,0)*0.475*44/12</f>
        <v>5.2962364835333613E-16</v>
      </c>
      <c r="AC132" s="22">
        <f t="shared" ref="AC132:AC153" si="111">SUM(Z132:AB132)</f>
        <v>5.5717210534852368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88.008749437127449</v>
      </c>
      <c r="AO132" s="59">
        <f t="shared" si="90"/>
        <v>258.40359226940507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5.4635802514608285</v>
      </c>
      <c r="AV132" s="21">
        <f>EXP(-LN(2)/25)*AV131+(1-EXP(-LN(2)/25))/(LN(2)/25)*Calculateur!AQ132*Calculateur!AS132*VLOOKUP('Données projet'!$B$10,Paramètres!$A$1:$I$89,3,0)*0.475*44/12</f>
        <v>0.49176749751027055</v>
      </c>
      <c r="AW132" s="21">
        <f>EXP(-LN(2)/2)*AW131+(1-EXP(-LN(2)/2))/(LN(2)/2)*AQ132*AT132*VLOOKUP('Données projet'!$B$10,Paramètres!$A$1:$I$89,3,0)*0.475*44/12</f>
        <v>5.6608953889569815E-16</v>
      </c>
      <c r="AX132" s="21">
        <f t="shared" ref="AX132:AX153" si="114">SUM(AU132:AW132)</f>
        <v>5.9553477489711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82.995928489837354</v>
      </c>
      <c r="T133" s="59">
        <f t="shared" ref="T133:T196" si="142">$T$3</f>
        <v>244.2429801476496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5.011395847948771</v>
      </c>
      <c r="AA133" s="21">
        <f>EXP(-LN(2)/25)*AA132+(1-EXP(-LN(2)/25))/(LN(2)/25)*Calculateur!V133*Calculateur!X133*VLOOKUP('Données projet'!$B$9,Paramètres!$A$1:$I$89,3,0)*0.475*44/12</f>
        <v>0.4475080591292227</v>
      </c>
      <c r="AB133" s="21">
        <f>EXP(-LN(2)/2)*AB132+(1-EXP(-LN(2)/2))/(LN(2)/2)*V133*Y133*VLOOKUP('Données projet'!$B$9,Paramètres!$A$1:$I$89,3,0)*0.475*44/12</f>
        <v>3.7450047322740345E-16</v>
      </c>
      <c r="AC133" s="22">
        <f t="shared" si="111"/>
        <v>5.4589039070779934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88.008749437127449</v>
      </c>
      <c r="AO133" s="59">
        <f t="shared" ref="AO133:AO196" si="144">$AO$3</f>
        <v>258.40359226940507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5.3564427751845827</v>
      </c>
      <c r="AV133" s="21">
        <f>EXP(-LN(2)/25)*AV132+(1-EXP(-LN(2)/25))/(LN(2)/25)*Calculateur!AQ133*Calculateur!AS133*VLOOKUP('Données projet'!$B$10,Paramètres!$A$1:$I$89,3,0)*0.475*44/12</f>
        <v>0.47832008942992343</v>
      </c>
      <c r="AW133" s="21">
        <f>EXP(-LN(2)/2)*AW132+(1-EXP(-LN(2)/2))/(LN(2)/2)*AQ133*AT133*VLOOKUP('Données projet'!$B$10,Paramètres!$A$1:$I$89,3,0)*0.475*44/12</f>
        <v>4.0028575171191402E-16</v>
      </c>
      <c r="AX133" s="21">
        <f t="shared" si="114"/>
        <v>5.8347628646145058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82.995928489837354</v>
      </c>
      <c r="T134" s="59">
        <f t="shared" si="142"/>
        <v>244.2429801476496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4.9131254320201441</v>
      </c>
      <c r="AA134" s="21">
        <f>EXP(-LN(2)/25)*AA133+(1-EXP(-LN(2)/25))/(LN(2)/25)*Calculateur!V134*Calculateur!X134*VLOOKUP('Données projet'!$B$9,Paramètres!$A$1:$I$89,3,0)*0.475*44/12</f>
        <v>0.43527092771890807</v>
      </c>
      <c r="AB134" s="21">
        <f>EXP(-LN(2)/2)*AB133+(1-EXP(-LN(2)/2))/(LN(2)/2)*V134*Y134*VLOOKUP('Données projet'!$B$9,Paramètres!$A$1:$I$89,3,0)*0.475*44/12</f>
        <v>2.6481182417666807E-16</v>
      </c>
      <c r="AC134" s="22">
        <f t="shared" si="111"/>
        <v>5.348396359739052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88.008749437127449</v>
      </c>
      <c r="AO134" s="59">
        <f t="shared" si="144"/>
        <v>258.40359226940507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5.251406199470706</v>
      </c>
      <c r="AV134" s="21">
        <f>EXP(-LN(2)/25)*AV133+(1-EXP(-LN(2)/25))/(LN(2)/25)*Calculateur!AQ134*Calculateur!AS134*VLOOKUP('Données projet'!$B$10,Paramètres!$A$1:$I$89,3,0)*0.475*44/12</f>
        <v>0.46524040143070189</v>
      </c>
      <c r="AW134" s="21">
        <f>EXP(-LN(2)/2)*AW133+(1-EXP(-LN(2)/2))/(LN(2)/2)*AQ134*AT134*VLOOKUP('Données projet'!$B$10,Paramètres!$A$1:$I$89,3,0)*0.475*44/12</f>
        <v>2.8304476944784908E-16</v>
      </c>
      <c r="AX134" s="21">
        <f t="shared" si="114"/>
        <v>5.7166466009014076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82.995928489837354</v>
      </c>
      <c r="T135" s="59">
        <f t="shared" si="142"/>
        <v>244.2429801476496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4.8167820390088423</v>
      </c>
      <c r="AA135" s="21">
        <f>EXP(-LN(2)/25)*AA134+(1-EXP(-LN(2)/25))/(LN(2)/25)*Calculateur!V135*Calculateur!X135*VLOOKUP('Données projet'!$B$9,Paramètres!$A$1:$I$89,3,0)*0.475*44/12</f>
        <v>0.42336842131053126</v>
      </c>
      <c r="AB135" s="21">
        <f>EXP(-LN(2)/2)*AB134+(1-EXP(-LN(2)/2))/(LN(2)/2)*V135*Y135*VLOOKUP('Données projet'!$B$9,Paramètres!$A$1:$I$89,3,0)*0.475*44/12</f>
        <v>1.8725023661370172E-16</v>
      </c>
      <c r="AC135" s="22">
        <f t="shared" si="111"/>
        <v>5.2401504603193736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88.008749437127449</v>
      </c>
      <c r="AO135" s="59">
        <f t="shared" si="144"/>
        <v>258.40359226940507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5.148429326940593</v>
      </c>
      <c r="AV135" s="21">
        <f>EXP(-LN(2)/25)*AV134+(1-EXP(-LN(2)/25))/(LN(2)/25)*Calculateur!AQ135*Calculateur!AS135*VLOOKUP('Données projet'!$B$10,Paramètres!$A$1:$I$89,3,0)*0.475*44/12</f>
        <v>0.45251837818764995</v>
      </c>
      <c r="AW135" s="21">
        <f>EXP(-LN(2)/2)*AW134+(1-EXP(-LN(2)/2))/(LN(2)/2)*AQ135*AT135*VLOOKUP('Données projet'!$B$10,Paramètres!$A$1:$I$89,3,0)*0.475*44/12</f>
        <v>2.0014287585595701E-16</v>
      </c>
      <c r="AX135" s="21">
        <f t="shared" si="114"/>
        <v>5.6009477051282426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82.995928489837354</v>
      </c>
      <c r="T136" s="59">
        <f t="shared" si="142"/>
        <v>244.2429801476496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4.7223278811708242</v>
      </c>
      <c r="AA136" s="21">
        <f>EXP(-LN(2)/25)*AA135+(1-EXP(-LN(2)/25))/(LN(2)/25)*Calculateur!V136*Calculateur!X136*VLOOKUP('Données projet'!$B$9,Paramètres!$A$1:$I$89,3,0)*0.475*44/12</f>
        <v>0.41179138956581712</v>
      </c>
      <c r="AB136" s="21">
        <f>EXP(-LN(2)/2)*AB135+(1-EXP(-LN(2)/2))/(LN(2)/2)*V136*Y136*VLOOKUP('Données projet'!$B$9,Paramètres!$A$1:$I$89,3,0)*0.475*44/12</f>
        <v>1.3240591208833403E-16</v>
      </c>
      <c r="AC136" s="22">
        <f t="shared" si="111"/>
        <v>5.1341192707366412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88.008749437127449</v>
      </c>
      <c r="AO136" s="59">
        <f t="shared" si="144"/>
        <v>258.40359226940507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5.0474717680711052</v>
      </c>
      <c r="AV136" s="21">
        <f>EXP(-LN(2)/25)*AV135+(1-EXP(-LN(2)/25))/(LN(2)/25)*Calculateur!AQ136*Calculateur!AS136*VLOOKUP('Données projet'!$B$10,Paramètres!$A$1:$I$89,3,0)*0.475*44/12</f>
        <v>0.44014423933920138</v>
      </c>
      <c r="AW136" s="21">
        <f>EXP(-LN(2)/2)*AW135+(1-EXP(-LN(2)/2))/(LN(2)/2)*AQ136*AT136*VLOOKUP('Données projet'!$B$10,Paramètres!$A$1:$I$89,3,0)*0.475*44/12</f>
        <v>1.4152238472392454E-16</v>
      </c>
      <c r="AX136" s="21">
        <f t="shared" si="114"/>
        <v>5.4876160074103062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82.995928489837354</v>
      </c>
      <c r="T137" s="59">
        <f t="shared" si="142"/>
        <v>244.2429801476496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4.6297259117566627</v>
      </c>
      <c r="AA137" s="21">
        <f>EXP(-LN(2)/25)*AA136+(1-EXP(-LN(2)/25))/(LN(2)/25)*Calculateur!V137*Calculateur!X137*VLOOKUP('Données projet'!$B$9,Paramètres!$A$1:$I$89,3,0)*0.475*44/12</f>
        <v>0.40053093236297183</v>
      </c>
      <c r="AB137" s="21">
        <f>EXP(-LN(2)/2)*AB136+(1-EXP(-LN(2)/2))/(LN(2)/2)*V137*Y137*VLOOKUP('Données projet'!$B$9,Paramètres!$A$1:$I$89,3,0)*0.475*44/12</f>
        <v>9.3625118306850862E-17</v>
      </c>
      <c r="AC137" s="22">
        <f t="shared" si="111"/>
        <v>5.0302568441196343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88.008749437127449</v>
      </c>
      <c r="AO137" s="59">
        <f t="shared" si="144"/>
        <v>258.40359226940507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4.9484939253530174</v>
      </c>
      <c r="AV137" s="21">
        <f>EXP(-LN(2)/25)*AV136+(1-EXP(-LN(2)/25))/(LN(2)/25)*Calculateur!AQ137*Calculateur!AS137*VLOOKUP('Données projet'!$B$10,Paramètres!$A$1:$I$89,3,0)*0.475*44/12</f>
        <v>0.42810847196829133</v>
      </c>
      <c r="AW137" s="21">
        <f>EXP(-LN(2)/2)*AW136+(1-EXP(-LN(2)/2))/(LN(2)/2)*AQ137*AT137*VLOOKUP('Données projet'!$B$10,Paramètres!$A$1:$I$89,3,0)*0.475*44/12</f>
        <v>1.0007143792797851E-16</v>
      </c>
      <c r="AX137" s="21">
        <f t="shared" si="114"/>
        <v>5.3766023973213084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82.995928489837354</v>
      </c>
      <c r="T138" s="59">
        <f t="shared" si="142"/>
        <v>244.2429801476496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4.5389398104810885</v>
      </c>
      <c r="AA138" s="21">
        <f>EXP(-LN(2)/25)*AA137+(1-EXP(-LN(2)/25))/(LN(2)/25)*Calculateur!V138*Calculateur!X138*VLOOKUP('Données projet'!$B$9,Paramètres!$A$1:$I$89,3,0)*0.475*44/12</f>
        <v>0.38957839295450003</v>
      </c>
      <c r="AB138" s="21">
        <f>EXP(-LN(2)/2)*AB137+(1-EXP(-LN(2)/2))/(LN(2)/2)*V138*Y138*VLOOKUP('Données projet'!$B$9,Paramètres!$A$1:$I$89,3,0)*0.475*44/12</f>
        <v>6.6202956044167017E-17</v>
      </c>
      <c r="AC138" s="22">
        <f t="shared" si="111"/>
        <v>4.9285182034355888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88.008749437127449</v>
      </c>
      <c r="AO138" s="59">
        <f t="shared" si="144"/>
        <v>258.40359226940507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4.8514569777601082</v>
      </c>
      <c r="AV138" s="21">
        <f>EXP(-LN(2)/25)*AV137+(1-EXP(-LN(2)/25))/(LN(2)/25)*Calculateur!AQ138*Calculateur!AS138*VLOOKUP('Données projet'!$B$10,Paramètres!$A$1:$I$89,3,0)*0.475*44/12</f>
        <v>0.41640182328907233</v>
      </c>
      <c r="AW138" s="21">
        <f>EXP(-LN(2)/2)*AW137+(1-EXP(-LN(2)/2))/(LN(2)/2)*AQ138*AT138*VLOOKUP('Données projet'!$B$10,Paramètres!$A$1:$I$89,3,0)*0.475*44/12</f>
        <v>7.0761192361962269E-17</v>
      </c>
      <c r="AX138" s="21">
        <f t="shared" si="114"/>
        <v>5.2678588010491803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82.995928489837354</v>
      </c>
      <c r="T139" s="59">
        <f t="shared" si="142"/>
        <v>244.2429801476496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4.449933969277474</v>
      </c>
      <c r="AA139" s="21">
        <f>EXP(-LN(2)/25)*AA138+(1-EXP(-LN(2)/25))/(LN(2)/25)*Calculateur!V139*Calculateur!X139*VLOOKUP('Données projet'!$B$9,Paramètres!$A$1:$I$89,3,0)*0.475*44/12</f>
        <v>0.37892535131212196</v>
      </c>
      <c r="AB139" s="21">
        <f>EXP(-LN(2)/2)*AB138+(1-EXP(-LN(2)/2))/(LN(2)/2)*V139*Y139*VLOOKUP('Données projet'!$B$9,Paramètres!$A$1:$I$89,3,0)*0.475*44/12</f>
        <v>4.6812559153425431E-17</v>
      </c>
      <c r="AC139" s="22">
        <f t="shared" si="111"/>
        <v>4.8288593205895962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88.008749437127449</v>
      </c>
      <c r="AO139" s="59">
        <f t="shared" si="144"/>
        <v>258.40359226940507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4.7563228655228027</v>
      </c>
      <c r="AV139" s="21">
        <f>EXP(-LN(2)/25)*AV138+(1-EXP(-LN(2)/25))/(LN(2)/25)*Calculateur!AQ139*Calculateur!AS139*VLOOKUP('Données projet'!$B$10,Paramètres!$A$1:$I$89,3,0)*0.475*44/12</f>
        <v>0.40501529353361243</v>
      </c>
      <c r="AW139" s="21">
        <f>EXP(-LN(2)/2)*AW138+(1-EXP(-LN(2)/2))/(LN(2)/2)*AQ139*AT139*VLOOKUP('Données projet'!$B$10,Paramètres!$A$1:$I$89,3,0)*0.475*44/12</f>
        <v>5.0035718963989253E-17</v>
      </c>
      <c r="AX139" s="21">
        <f t="shared" si="114"/>
        <v>5.1613381590564149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82.995928489837354</v>
      </c>
      <c r="T140" s="59">
        <f t="shared" si="142"/>
        <v>244.2429801476496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4.3626734783316596</v>
      </c>
      <c r="AA140" s="21">
        <f>EXP(-LN(2)/25)*AA139+(1-EXP(-LN(2)/25))/(LN(2)/25)*Calculateur!V140*Calculateur!X140*VLOOKUP('Données projet'!$B$9,Paramètres!$A$1:$I$89,3,0)*0.475*44/12</f>
        <v>0.36856361765367379</v>
      </c>
      <c r="AB140" s="21">
        <f>EXP(-LN(2)/2)*AB139+(1-EXP(-LN(2)/2))/(LN(2)/2)*V140*Y140*VLOOKUP('Données projet'!$B$9,Paramètres!$A$1:$I$89,3,0)*0.475*44/12</f>
        <v>3.3101478022083508E-17</v>
      </c>
      <c r="AC140" s="22">
        <f t="shared" si="111"/>
        <v>4.7312370959853336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88.008749437127449</v>
      </c>
      <c r="AO140" s="59">
        <f t="shared" si="144"/>
        <v>258.40359226940507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4.6630542752003912</v>
      </c>
      <c r="AV140" s="21">
        <f>EXP(-LN(2)/25)*AV139+(1-EXP(-LN(2)/25))/(LN(2)/25)*Calculateur!AQ140*Calculateur!AS140*VLOOKUP('Données projet'!$B$10,Paramètres!$A$1:$I$89,3,0)*0.475*44/12</f>
        <v>0.39394012903310721</v>
      </c>
      <c r="AW140" s="21">
        <f>EXP(-LN(2)/2)*AW139+(1-EXP(-LN(2)/2))/(LN(2)/2)*AQ140*AT140*VLOOKUP('Données projet'!$B$10,Paramètres!$A$1:$I$89,3,0)*0.475*44/12</f>
        <v>3.5380596180981134E-17</v>
      </c>
      <c r="AX140" s="21">
        <f t="shared" si="114"/>
        <v>5.0569944042334987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82.995928489837354</v>
      </c>
      <c r="T141" s="59">
        <f t="shared" si="142"/>
        <v>244.2429801476496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4.2771241123896484</v>
      </c>
      <c r="AA141" s="21">
        <f>EXP(-LN(2)/25)*AA140+(1-EXP(-LN(2)/25))/(LN(2)/25)*Calculateur!V141*Calculateur!X141*VLOOKUP('Données projet'!$B$9,Paramètres!$A$1:$I$89,3,0)*0.475*44/12</f>
        <v>0.35848522614701578</v>
      </c>
      <c r="AB141" s="21">
        <f>EXP(-LN(2)/2)*AB140+(1-EXP(-LN(2)/2))/(LN(2)/2)*V141*Y141*VLOOKUP('Données projet'!$B$9,Paramètres!$A$1:$I$89,3,0)*0.475*44/12</f>
        <v>2.3406279576712716E-17</v>
      </c>
      <c r="AC141" s="22">
        <f t="shared" si="111"/>
        <v>4.6356093385366641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88.008749437127449</v>
      </c>
      <c r="AO141" s="59">
        <f t="shared" si="144"/>
        <v>258.40359226940507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4.5716146250459797</v>
      </c>
      <c r="AV141" s="21">
        <f>EXP(-LN(2)/25)*AV140+(1-EXP(-LN(2)/25))/(LN(2)/25)*Calculateur!AQ141*Calculateur!AS141*VLOOKUP('Données projet'!$B$10,Paramètres!$A$1:$I$89,3,0)*0.475*44/12</f>
        <v>0.38316781548828588</v>
      </c>
      <c r="AW141" s="21">
        <f>EXP(-LN(2)/2)*AW140+(1-EXP(-LN(2)/2))/(LN(2)/2)*AQ141*AT141*VLOOKUP('Données projet'!$B$10,Paramètres!$A$1:$I$89,3,0)*0.475*44/12</f>
        <v>2.5017859481994626E-17</v>
      </c>
      <c r="AX141" s="21">
        <f t="shared" si="114"/>
        <v>4.9547824405342658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82.995928489837354</v>
      </c>
      <c r="T142" s="59">
        <f t="shared" si="142"/>
        <v>244.2429801476496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4.1932523173337994</v>
      </c>
      <c r="AA142" s="21">
        <f>EXP(-LN(2)/25)*AA141+(1-EXP(-LN(2)/25))/(LN(2)/25)*Calculateur!V142*Calculateur!X142*VLOOKUP('Données projet'!$B$9,Paramètres!$A$1:$I$89,3,0)*0.475*44/12</f>
        <v>0.34868242878610689</v>
      </c>
      <c r="AB142" s="21">
        <f>EXP(-LN(2)/2)*AB141+(1-EXP(-LN(2)/2))/(LN(2)/2)*V142*Y142*VLOOKUP('Données projet'!$B$9,Paramètres!$A$1:$I$89,3,0)*0.475*44/12</f>
        <v>1.6550739011041754E-17</v>
      </c>
      <c r="AC142" s="22">
        <f t="shared" si="111"/>
        <v>4.5419347461199067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88.008749437127449</v>
      </c>
      <c r="AO142" s="59">
        <f t="shared" si="144"/>
        <v>258.40359226940507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4.4819680506584163</v>
      </c>
      <c r="AV142" s="21">
        <f>EXP(-LN(2)/25)*AV141+(1-EXP(-LN(2)/25))/(LN(2)/25)*Calculateur!AQ142*Calculateur!AS142*VLOOKUP('Données projet'!$B$10,Paramètres!$A$1:$I$89,3,0)*0.475*44/12</f>
        <v>0.37269007142383903</v>
      </c>
      <c r="AW142" s="21">
        <f>EXP(-LN(2)/2)*AW141+(1-EXP(-LN(2)/2))/(LN(2)/2)*AQ142*AT142*VLOOKUP('Données projet'!$B$10,Paramètres!$A$1:$I$89,3,0)*0.475*44/12</f>
        <v>1.7690298090490567E-17</v>
      </c>
      <c r="AX142" s="21">
        <f t="shared" si="114"/>
        <v>4.8546581220822551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82.995928489837354</v>
      </c>
      <c r="T143" s="59">
        <f t="shared" si="142"/>
        <v>244.2429801476496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4.1110251970222524</v>
      </c>
      <c r="AA143" s="21">
        <f>EXP(-LN(2)/25)*AA142+(1-EXP(-LN(2)/25))/(LN(2)/25)*Calculateur!V143*Calculateur!X143*VLOOKUP('Données projet'!$B$9,Paramètres!$A$1:$I$89,3,0)*0.475*44/12</f>
        <v>0.33914768943453877</v>
      </c>
      <c r="AB143" s="21">
        <f>EXP(-LN(2)/2)*AB142+(1-EXP(-LN(2)/2))/(LN(2)/2)*V143*Y143*VLOOKUP('Données projet'!$B$9,Paramètres!$A$1:$I$89,3,0)*0.475*44/12</f>
        <v>1.1703139788356358E-17</v>
      </c>
      <c r="AC143" s="22">
        <f t="shared" si="111"/>
        <v>4.4501728864567909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88.008749437127449</v>
      </c>
      <c r="AO143" s="59">
        <f t="shared" si="144"/>
        <v>258.40359226940507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4.3940793909155822</v>
      </c>
      <c r="AV143" s="21">
        <f>EXP(-LN(2)/25)*AV142+(1-EXP(-LN(2)/25))/(LN(2)/25)*Calculateur!AQ143*Calculateur!AS143*VLOOKUP('Données projet'!$B$10,Paramètres!$A$1:$I$89,3,0)*0.475*44/12</f>
        <v>0.36249884182183512</v>
      </c>
      <c r="AW143" s="21">
        <f>EXP(-LN(2)/2)*AW142+(1-EXP(-LN(2)/2))/(LN(2)/2)*AQ143*AT143*VLOOKUP('Données projet'!$B$10,Paramètres!$A$1:$I$89,3,0)*0.475*44/12</f>
        <v>1.2508929740997313E-17</v>
      </c>
      <c r="AX143" s="21">
        <f t="shared" si="114"/>
        <v>4.7565782327374171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82.995928489837354</v>
      </c>
      <c r="T144" s="59">
        <f t="shared" si="142"/>
        <v>244.2429801476496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4.0304105003864237</v>
      </c>
      <c r="AA144" s="21">
        <f>EXP(-LN(2)/25)*AA143+(1-EXP(-LN(2)/25))/(LN(2)/25)*Calculateur!V144*Calculateur!X144*VLOOKUP('Données projet'!$B$9,Paramètres!$A$1:$I$89,3,0)*0.475*44/12</f>
        <v>0.32987367803194945</v>
      </c>
      <c r="AB144" s="21">
        <f>EXP(-LN(2)/2)*AB143+(1-EXP(-LN(2)/2))/(LN(2)/2)*V144*Y144*VLOOKUP('Données projet'!$B$9,Paramètres!$A$1:$I$89,3,0)*0.475*44/12</f>
        <v>8.2753695055208771E-18</v>
      </c>
      <c r="AC144" s="22">
        <f t="shared" si="111"/>
        <v>4.3602841784183735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88.008749437127449</v>
      </c>
      <c r="AO144" s="59">
        <f t="shared" si="144"/>
        <v>258.40359226940507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4.3079141741835159</v>
      </c>
      <c r="AV144" s="21">
        <f>EXP(-LN(2)/25)*AV143+(1-EXP(-LN(2)/25))/(LN(2)/25)*Calculateur!AQ144*Calculateur!AS144*VLOOKUP('Données projet'!$B$10,Paramètres!$A$1:$I$89,3,0)*0.475*44/12</f>
        <v>0.35258629192923147</v>
      </c>
      <c r="AW144" s="21">
        <f>EXP(-LN(2)/2)*AW143+(1-EXP(-LN(2)/2))/(LN(2)/2)*AQ144*AT144*VLOOKUP('Données projet'!$B$10,Paramètres!$A$1:$I$89,3,0)*0.475*44/12</f>
        <v>8.8451490452452836E-18</v>
      </c>
      <c r="AX144" s="21">
        <f t="shared" si="114"/>
        <v>4.6605004661127474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82.995928489837354</v>
      </c>
      <c r="T145" s="59">
        <f t="shared" si="142"/>
        <v>244.2429801476496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3.9513766087815134</v>
      </c>
      <c r="AA145" s="21">
        <f>EXP(-LN(2)/25)*AA144+(1-EXP(-LN(2)/25))/(LN(2)/25)*Calculateur!V145*Calculateur!X145*VLOOKUP('Données projet'!$B$9,Paramètres!$A$1:$I$89,3,0)*0.475*44/12</f>
        <v>0.32085326495886302</v>
      </c>
      <c r="AB145" s="21">
        <f>EXP(-LN(2)/2)*AB144+(1-EXP(-LN(2)/2))/(LN(2)/2)*V145*Y145*VLOOKUP('Données projet'!$B$9,Paramètres!$A$1:$I$89,3,0)*0.475*44/12</f>
        <v>5.8515698941781789E-18</v>
      </c>
      <c r="AC145" s="22">
        <f t="shared" si="111"/>
        <v>4.2722298737403763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88.008749437127449</v>
      </c>
      <c r="AO145" s="59">
        <f t="shared" si="144"/>
        <v>258.40359226940507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4.2234386047959722</v>
      </c>
      <c r="AV145" s="21">
        <f>EXP(-LN(2)/25)*AV144+(1-EXP(-LN(2)/25))/(LN(2)/25)*Calculateur!AQ145*Calculateur!AS145*VLOOKUP('Données projet'!$B$10,Paramètres!$A$1:$I$89,3,0)*0.475*44/12</f>
        <v>0.34294480123471938</v>
      </c>
      <c r="AW145" s="21">
        <f>EXP(-LN(2)/2)*AW144+(1-EXP(-LN(2)/2))/(LN(2)/2)*AQ145*AT145*VLOOKUP('Données projet'!$B$10,Paramètres!$A$1:$I$89,3,0)*0.475*44/12</f>
        <v>6.2544648704986566E-18</v>
      </c>
      <c r="AX145" s="21">
        <f t="shared" si="114"/>
        <v>4.5663834060306918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82.995928489837354</v>
      </c>
      <c r="T146" s="59">
        <f t="shared" si="142"/>
        <v>244.2429801476496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3.8738925235850616</v>
      </c>
      <c r="AA146" s="21">
        <f>EXP(-LN(2)/25)*AA145+(1-EXP(-LN(2)/25))/(LN(2)/25)*Calculateur!V146*Calculateur!X146*VLOOKUP('Données projet'!$B$9,Paramètres!$A$1:$I$89,3,0)*0.475*44/12</f>
        <v>0.31207951555562302</v>
      </c>
      <c r="AB146" s="21">
        <f>EXP(-LN(2)/2)*AB145+(1-EXP(-LN(2)/2))/(LN(2)/2)*V146*Y146*VLOOKUP('Données projet'!$B$9,Paramètres!$A$1:$I$89,3,0)*0.475*44/12</f>
        <v>4.1376847527604385E-18</v>
      </c>
      <c r="AC146" s="22">
        <f t="shared" si="111"/>
        <v>4.1859720391406849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88.008749437127449</v>
      </c>
      <c r="AO146" s="59">
        <f t="shared" si="144"/>
        <v>258.40359226940507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4.1406195497991094</v>
      </c>
      <c r="AV146" s="21">
        <f>EXP(-LN(2)/25)*AV145+(1-EXP(-LN(2)/25))/(LN(2)/25)*Calculateur!AQ146*Calculateur!AS146*VLOOKUP('Données projet'!$B$10,Paramètres!$A$1:$I$89,3,0)*0.475*44/12</f>
        <v>0.33356695761027266</v>
      </c>
      <c r="AW146" s="21">
        <f>EXP(-LN(2)/2)*AW145+(1-EXP(-LN(2)/2))/(LN(2)/2)*AQ146*AT146*VLOOKUP('Données projet'!$B$10,Paramètres!$A$1:$I$89,3,0)*0.475*44/12</f>
        <v>4.4225745226226418E-18</v>
      </c>
      <c r="AX146" s="21">
        <f t="shared" si="114"/>
        <v>4.4741865074093816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82.995928489837354</v>
      </c>
      <c r="T147" s="59">
        <f t="shared" si="142"/>
        <v>244.2429801476496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3.7979278540386869</v>
      </c>
      <c r="AA147" s="21">
        <f>EXP(-LN(2)/25)*AA146+(1-EXP(-LN(2)/25))/(LN(2)/25)*Calculateur!V147*Calculateur!X147*VLOOKUP('Données projet'!$B$9,Paramètres!$A$1:$I$89,3,0)*0.475*44/12</f>
        <v>0.30354568479120603</v>
      </c>
      <c r="AB147" s="21">
        <f>EXP(-LN(2)/2)*AB146+(1-EXP(-LN(2)/2))/(LN(2)/2)*V147*Y147*VLOOKUP('Données projet'!$B$9,Paramètres!$A$1:$I$89,3,0)*0.475*44/12</f>
        <v>2.9257849470890894E-18</v>
      </c>
      <c r="AC147" s="22">
        <f t="shared" si="111"/>
        <v>4.1014735388298931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88.008749437127449</v>
      </c>
      <c r="AO147" s="59">
        <f t="shared" si="144"/>
        <v>258.40359226940507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4.059424525956099</v>
      </c>
      <c r="AV147" s="21">
        <f>EXP(-LN(2)/25)*AV146+(1-EXP(-LN(2)/25))/(LN(2)/25)*Calculateur!AQ147*Calculateur!AS147*VLOOKUP('Données projet'!$B$10,Paramètres!$A$1:$I$89,3,0)*0.475*44/12</f>
        <v>0.32444555161289584</v>
      </c>
      <c r="AW147" s="21">
        <f>EXP(-LN(2)/2)*AW146+(1-EXP(-LN(2)/2))/(LN(2)/2)*AQ147*AT147*VLOOKUP('Données projet'!$B$10,Paramètres!$A$1:$I$89,3,0)*0.475*44/12</f>
        <v>3.1272324352493283E-18</v>
      </c>
      <c r="AX147" s="21">
        <f t="shared" si="114"/>
        <v>4.3838700775689947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82.995928489837354</v>
      </c>
      <c r="T148" s="59">
        <f t="shared" si="142"/>
        <v>244.2429801476496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3.7234528053282432</v>
      </c>
      <c r="AA148" s="21">
        <f>EXP(-LN(2)/25)*AA147+(1-EXP(-LN(2)/25))/(LN(2)/25)*Calculateur!V148*Calculateur!X148*VLOOKUP('Données projet'!$B$9,Paramètres!$A$1:$I$89,3,0)*0.475*44/12</f>
        <v>0.29524521207781668</v>
      </c>
      <c r="AB148" s="21">
        <f>EXP(-LN(2)/2)*AB147+(1-EXP(-LN(2)/2))/(LN(2)/2)*V148*Y148*VLOOKUP('Données projet'!$B$9,Paramètres!$A$1:$I$89,3,0)*0.475*44/12</f>
        <v>2.0688423763802193E-18</v>
      </c>
      <c r="AC148" s="22">
        <f t="shared" si="111"/>
        <v>4.0186980174060603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88.008749437127449</v>
      </c>
      <c r="AO148" s="59">
        <f t="shared" si="144"/>
        <v>258.40359226940507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3.9798216870065755</v>
      </c>
      <c r="AV148" s="21">
        <f>EXP(-LN(2)/25)*AV147+(1-EXP(-LN(2)/25))/(LN(2)/25)*Calculateur!AQ148*Calculateur!AS148*VLOOKUP('Données projet'!$B$10,Paramètres!$A$1:$I$89,3,0)*0.475*44/12</f>
        <v>0.31557357094219118</v>
      </c>
      <c r="AW148" s="21">
        <f>EXP(-LN(2)/2)*AW147+(1-EXP(-LN(2)/2))/(LN(2)/2)*AQ148*AT148*VLOOKUP('Données projet'!$B$10,Paramètres!$A$1:$I$89,3,0)*0.475*44/12</f>
        <v>2.2112872613113209E-18</v>
      </c>
      <c r="AX148" s="21">
        <f t="shared" si="114"/>
        <v>4.2953952579487664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82.995928489837354</v>
      </c>
      <c r="T149" s="59">
        <f t="shared" si="142"/>
        <v>244.2429801476496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3.6504381668977168</v>
      </c>
      <c r="AA149" s="21">
        <f>EXP(-LN(2)/25)*AA148+(1-EXP(-LN(2)/25))/(LN(2)/25)*Calculateur!V149*Calculateur!X149*VLOOKUP('Données projet'!$B$9,Paramètres!$A$1:$I$89,3,0)*0.475*44/12</f>
        <v>0.28717171622727788</v>
      </c>
      <c r="AB149" s="21">
        <f>EXP(-LN(2)/2)*AB148+(1-EXP(-LN(2)/2))/(LN(2)/2)*V149*Y149*VLOOKUP('Données projet'!$B$9,Paramètres!$A$1:$I$89,3,0)*0.475*44/12</f>
        <v>1.4628924735445447E-18</v>
      </c>
      <c r="AC149" s="22">
        <f t="shared" si="111"/>
        <v>3.9376098831249946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88.008749437127449</v>
      </c>
      <c r="AO149" s="59">
        <f t="shared" si="144"/>
        <v>258.40359226940507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3.9017798111759148</v>
      </c>
      <c r="AV149" s="21">
        <f>EXP(-LN(2)/25)*AV148+(1-EXP(-LN(2)/25))/(LN(2)/25)*Calculateur!AQ149*Calculateur!AS149*VLOOKUP('Données projet'!$B$10,Paramètres!$A$1:$I$89,3,0)*0.475*44/12</f>
        <v>0.30694419504948411</v>
      </c>
      <c r="AW149" s="21">
        <f>EXP(-LN(2)/2)*AW148+(1-EXP(-LN(2)/2))/(LN(2)/2)*AQ149*AT149*VLOOKUP('Données projet'!$B$10,Paramètres!$A$1:$I$89,3,0)*0.475*44/12</f>
        <v>1.5636162176246641E-18</v>
      </c>
      <c r="AX149" s="21">
        <f t="shared" si="114"/>
        <v>4.208724006225399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82.995928489837354</v>
      </c>
      <c r="T150" s="59">
        <f t="shared" si="142"/>
        <v>244.2429801476496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3.5788553009922812</v>
      </c>
      <c r="AA150" s="21">
        <f>EXP(-LN(2)/25)*AA149+(1-EXP(-LN(2)/25))/(LN(2)/25)*Calculateur!V150*Calculateur!X150*VLOOKUP('Données projet'!$B$9,Paramètres!$A$1:$I$89,3,0)*0.475*44/12</f>
        <v>0.27931899054533876</v>
      </c>
      <c r="AB150" s="21">
        <f>EXP(-LN(2)/2)*AB149+(1-EXP(-LN(2)/2))/(LN(2)/2)*V150*Y150*VLOOKUP('Données projet'!$B$9,Paramètres!$A$1:$I$89,3,0)*0.475*44/12</f>
        <v>1.0344211881901096E-18</v>
      </c>
      <c r="AC150" s="22">
        <f t="shared" si="111"/>
        <v>3.8581742915376198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88.008749437127449</v>
      </c>
      <c r="AO150" s="59">
        <f t="shared" si="144"/>
        <v>258.40359226940507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3.8252682889294491</v>
      </c>
      <c r="AV150" s="21">
        <f>EXP(-LN(2)/25)*AV149+(1-EXP(-LN(2)/25))/(LN(2)/25)*Calculateur!AQ150*Calculateur!AS150*VLOOKUP('Données projet'!$B$10,Paramètres!$A$1:$I$89,3,0)*0.475*44/12</f>
        <v>0.29855078989436229</v>
      </c>
      <c r="AW150" s="21">
        <f>EXP(-LN(2)/2)*AW149+(1-EXP(-LN(2)/2))/(LN(2)/2)*AQ150*AT150*VLOOKUP('Données projet'!$B$10,Paramètres!$A$1:$I$89,3,0)*0.475*44/12</f>
        <v>1.1056436306556605E-18</v>
      </c>
      <c r="AX150" s="21">
        <f t="shared" si="114"/>
        <v>4.1238190788238116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82.995928489837354</v>
      </c>
      <c r="T151" s="59">
        <f t="shared" si="142"/>
        <v>244.2429801476496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3.508676131426014</v>
      </c>
      <c r="AA151" s="21">
        <f>EXP(-LN(2)/25)*AA150+(1-EXP(-LN(2)/25))/(LN(2)/25)*Calculateur!V151*Calculateur!X151*VLOOKUP('Données projet'!$B$9,Paramètres!$A$1:$I$89,3,0)*0.475*44/12</f>
        <v>0.27168099806012913</v>
      </c>
      <c r="AB151" s="21">
        <f>EXP(-LN(2)/2)*AB150+(1-EXP(-LN(2)/2))/(LN(2)/2)*V151*Y151*VLOOKUP('Données projet'!$B$9,Paramètres!$A$1:$I$89,3,0)*0.475*44/12</f>
        <v>7.3144623677227236E-19</v>
      </c>
      <c r="AC151" s="22">
        <f t="shared" si="111"/>
        <v>3.7803571294861431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88.008749437127449</v>
      </c>
      <c r="AO151" s="59">
        <f t="shared" si="144"/>
        <v>258.40359226940507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3.7502571109668161</v>
      </c>
      <c r="AV151" s="21">
        <f>EXP(-LN(2)/25)*AV150+(1-EXP(-LN(2)/25))/(LN(2)/25)*Calculateur!AQ151*Calculateur!AS151*VLOOKUP('Données projet'!$B$10,Paramètres!$A$1:$I$89,3,0)*0.475*44/12</f>
        <v>0.29038690284459728</v>
      </c>
      <c r="AW151" s="21">
        <f>EXP(-LN(2)/2)*AW150+(1-EXP(-LN(2)/2))/(LN(2)/2)*AQ151*AT151*VLOOKUP('Données projet'!$B$10,Paramètres!$A$1:$I$89,3,0)*0.475*44/12</f>
        <v>7.8180810881233207E-19</v>
      </c>
      <c r="AX151" s="21">
        <f t="shared" si="114"/>
        <v>4.0406440138114137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82.995928489837354</v>
      </c>
      <c r="T152" s="59">
        <f t="shared" si="142"/>
        <v>244.2429801476496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3.4398731325698746</v>
      </c>
      <c r="AA152" s="21">
        <f>EXP(-LN(2)/25)*AA151+(1-EXP(-LN(2)/25))/(LN(2)/25)*Calculateur!V152*Calculateur!X152*VLOOKUP('Données projet'!$B$9,Paramètres!$A$1:$I$89,3,0)*0.475*44/12</f>
        <v>0.26425186688109215</v>
      </c>
      <c r="AB152" s="21">
        <f>EXP(-LN(2)/2)*AB151+(1-EXP(-LN(2)/2))/(LN(2)/2)*V152*Y152*VLOOKUP('Données projet'!$B$9,Paramètres!$A$1:$I$89,3,0)*0.475*44/12</f>
        <v>5.1721059409505482E-19</v>
      </c>
      <c r="AC152" s="22">
        <f t="shared" si="111"/>
        <v>3.7041249994509666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88.008749437127449</v>
      </c>
      <c r="AO152" s="59">
        <f t="shared" si="144"/>
        <v>258.40359226940507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3.6767168564517294</v>
      </c>
      <c r="AV152" s="21">
        <f>EXP(-LN(2)/25)*AV151+(1-EXP(-LN(2)/25))/(LN(2)/25)*Calculateur!AQ152*Calculateur!AS152*VLOOKUP('Données projet'!$B$10,Paramètres!$A$1:$I$89,3,0)*0.475*44/12</f>
        <v>0.28244625771552823</v>
      </c>
      <c r="AW152" s="21">
        <f>EXP(-LN(2)/2)*AW151+(1-EXP(-LN(2)/2))/(LN(2)/2)*AQ152*AT152*VLOOKUP('Données projet'!$B$10,Paramètres!$A$1:$I$89,3,0)*0.475*44/12</f>
        <v>5.5282181532783023E-19</v>
      </c>
      <c r="AX152" s="21">
        <f t="shared" si="114"/>
        <v>3.9591631141672576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82.995928489837354</v>
      </c>
      <c r="T153" s="59">
        <f t="shared" si="142"/>
        <v>244.2429801476496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3.3724193185556186</v>
      </c>
      <c r="AA153" s="21">
        <f>EXP(-LN(2)/25)*AA152+(1-EXP(-LN(2)/25))/(LN(2)/25)*Calculateur!V153*Calculateur!X153*VLOOKUP('Données projet'!$B$9,Paramètres!$A$1:$I$89,3,0)*0.475*44/12</f>
        <v>0.25702588568482698</v>
      </c>
      <c r="AB153" s="21">
        <f>EXP(-LN(2)/2)*AB152+(1-EXP(-LN(2)/2))/(LN(2)/2)*V153*Y153*VLOOKUP('Données projet'!$B$9,Paramètres!$A$1:$I$89,3,0)*0.475*44/12</f>
        <v>3.6572311838613618E-19</v>
      </c>
      <c r="AC153" s="22">
        <f t="shared" si="111"/>
        <v>3.6294452042404455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88.008749437127449</v>
      </c>
      <c r="AO153" s="59">
        <f t="shared" si="144"/>
        <v>258.40359226940507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3.6046186814725574</v>
      </c>
      <c r="AV153" s="21">
        <f>EXP(-LN(2)/25)*AV152+(1-EXP(-LN(2)/25))/(LN(2)/25)*Calculateur!AQ153*Calculateur!AS153*VLOOKUP('Données projet'!$B$10,Paramètres!$A$1:$I$89,3,0)*0.475*44/12</f>
        <v>0.27472274994509394</v>
      </c>
      <c r="AW153" s="21">
        <f>EXP(-LN(2)/2)*AW152+(1-EXP(-LN(2)/2))/(LN(2)/2)*AQ153*AT153*VLOOKUP('Données projet'!$B$10,Paramètres!$A$1:$I$89,3,0)*0.475*44/12</f>
        <v>3.9090405440616604E-19</v>
      </c>
      <c r="AX153" s="21">
        <f t="shared" si="114"/>
        <v>3.8793414314176511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82.995928489837354</v>
      </c>
      <c r="T154" s="59">
        <f t="shared" si="142"/>
        <v>244.2429801476496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3.306288232691418</v>
      </c>
      <c r="AA154" s="21">
        <f>EXP(-LN(2)/25)*AA153+(1-EXP(-LN(2)/25))/(LN(2)/25)*Calculateur!V154*Calculateur!X154*VLOOKUP('Données projet'!$B$9,Paramètres!$A$1:$I$89,3,0)*0.475*44/12</f>
        <v>0.24999749932437151</v>
      </c>
      <c r="AB154" s="21">
        <f>EXP(-LN(2)/2)*AB153+(1-EXP(-LN(2)/2))/(LN(2)/2)*V154*Y154*VLOOKUP('Données projet'!$B$9,Paramètres!$A$1:$I$89,3,0)*0.475*44/12</f>
        <v>2.5860529704752741E-19</v>
      </c>
      <c r="AC154" s="22">
        <f t="shared" ref="AC154:AC203" si="163">SUM(Z154:AB154)</f>
        <v>3.5562857320157897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88.008749437127449</v>
      </c>
      <c r="AO154" s="59">
        <f t="shared" si="144"/>
        <v>258.40359226940507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3.5339343077291825</v>
      </c>
      <c r="AV154" s="21">
        <f>EXP(-LN(2)/25)*AV153+(1-EXP(-LN(2)/25))/(LN(2)/25)*Calculateur!AQ154*Calculateur!AS154*VLOOKUP('Données projet'!$B$10,Paramètres!$A$1:$I$89,3,0)*0.475*44/12</f>
        <v>0.26721044190080379</v>
      </c>
      <c r="AW154" s="21">
        <f>EXP(-LN(2)/2)*AW153+(1-EXP(-LN(2)/2))/(LN(2)/2)*AQ154*AT154*VLOOKUP('Données projet'!$B$10,Paramètres!$A$1:$I$89,3,0)*0.475*44/12</f>
        <v>2.7641090766391511E-19</v>
      </c>
      <c r="AX154" s="21">
        <f t="shared" ref="AX154:AX203" si="166">SUM(AU154:AW154)</f>
        <v>3.8011447496299864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82.995928489837354</v>
      </c>
      <c r="T155" s="59">
        <f t="shared" si="142"/>
        <v>244.2429801476496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3.2414539370850348</v>
      </c>
      <c r="AA155" s="21">
        <f>EXP(-LN(2)/25)*AA154+(1-EXP(-LN(2)/25))/(LN(2)/25)*Calculateur!V155*Calculateur!X155*VLOOKUP('Données projet'!$B$9,Paramètres!$A$1:$I$89,3,0)*0.475*44/12</f>
        <v>0.24316130455854945</v>
      </c>
      <c r="AB155" s="21">
        <f>EXP(-LN(2)/2)*AB154+(1-EXP(-LN(2)/2))/(LN(2)/2)*V155*Y155*VLOOKUP('Données projet'!$B$9,Paramètres!$A$1:$I$89,3,0)*0.475*44/12</f>
        <v>1.8286155919306809E-19</v>
      </c>
      <c r="AC155" s="22">
        <f t="shared" si="163"/>
        <v>3.484615241643584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88.008749437127449</v>
      </c>
      <c r="AO155" s="59">
        <f t="shared" si="144"/>
        <v>258.40359226940507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3.4646360114417041</v>
      </c>
      <c r="AV155" s="21">
        <f>EXP(-LN(2)/25)*AV154+(1-EXP(-LN(2)/25))/(LN(2)/25)*Calculateur!AQ155*Calculateur!AS155*VLOOKUP('Données projet'!$B$10,Paramètres!$A$1:$I$89,3,0)*0.475*44/12</f>
        <v>0.25990355831503986</v>
      </c>
      <c r="AW155" s="21">
        <f>EXP(-LN(2)/2)*AW154+(1-EXP(-LN(2)/2))/(LN(2)/2)*AQ155*AT155*VLOOKUP('Données projet'!$B$10,Paramètres!$A$1:$I$89,3,0)*0.475*44/12</f>
        <v>1.9545202720308302E-19</v>
      </c>
      <c r="AX155" s="21">
        <f t="shared" si="166"/>
        <v>3.7245395697567441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82.995928489837354</v>
      </c>
      <c r="T156" s="59">
        <f t="shared" si="142"/>
        <v>244.2429801476496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3.1778910024704774</v>
      </c>
      <c r="AA156" s="21">
        <f>EXP(-LN(2)/25)*AA155+(1-EXP(-LN(2)/25))/(LN(2)/25)*Calculateur!V156*Calculateur!X156*VLOOKUP('Données projet'!$B$9,Paramètres!$A$1:$I$89,3,0)*0.475*44/12</f>
        <v>0.23651204589809866</v>
      </c>
      <c r="AB156" s="21">
        <f>EXP(-LN(2)/2)*AB155+(1-EXP(-LN(2)/2))/(LN(2)/2)*V156*Y156*VLOOKUP('Données projet'!$B$9,Paramètres!$A$1:$I$89,3,0)*0.475*44/12</f>
        <v>1.293026485237637E-19</v>
      </c>
      <c r="AC156" s="22">
        <f t="shared" si="163"/>
        <v>3.4144030483685759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88.008749437127449</v>
      </c>
      <c r="AO156" s="59">
        <f t="shared" si="144"/>
        <v>258.40359226940507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3.396696612476636</v>
      </c>
      <c r="AV156" s="21">
        <f>EXP(-LN(2)/25)*AV155+(1-EXP(-LN(2)/25))/(LN(2)/25)*Calculateur!AQ156*Calculateur!AS156*VLOOKUP('Données projet'!$B$10,Paramètres!$A$1:$I$89,3,0)*0.475*44/12</f>
        <v>0.252796481845181</v>
      </c>
      <c r="AW156" s="21">
        <f>EXP(-LN(2)/2)*AW155+(1-EXP(-LN(2)/2))/(LN(2)/2)*AQ156*AT156*VLOOKUP('Données projet'!$B$10,Paramètres!$A$1:$I$89,3,0)*0.475*44/12</f>
        <v>1.3820545383195756E-19</v>
      </c>
      <c r="AX156" s="21">
        <f t="shared" si="166"/>
        <v>3.6494930943218171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82.995928489837354</v>
      </c>
      <c r="T157" s="59">
        <f t="shared" si="142"/>
        <v>244.2429801476496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3.1155744982341496</v>
      </c>
      <c r="AA157" s="21">
        <f>EXP(-LN(2)/25)*AA156+(1-EXP(-LN(2)/25))/(LN(2)/25)*Calculateur!V157*Calculateur!X157*VLOOKUP('Données projet'!$B$9,Paramètres!$A$1:$I$89,3,0)*0.475*44/12</f>
        <v>0.23004461156538722</v>
      </c>
      <c r="AB157" s="21">
        <f>EXP(-LN(2)/2)*AB156+(1-EXP(-LN(2)/2))/(LN(2)/2)*V157*Y157*VLOOKUP('Données projet'!$B$9,Paramètres!$A$1:$I$89,3,0)*0.475*44/12</f>
        <v>9.1430779596534045E-20</v>
      </c>
      <c r="AC157" s="22">
        <f t="shared" si="163"/>
        <v>3.3456191097995367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88.008749437127449</v>
      </c>
      <c r="AO157" s="59">
        <f t="shared" si="144"/>
        <v>258.40359226940507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3.3300894636863316</v>
      </c>
      <c r="AV157" s="21">
        <f>EXP(-LN(2)/25)*AV156+(1-EXP(-LN(2)/25))/(LN(2)/25)*Calculateur!AQ157*Calculateur!AS157*VLOOKUP('Données projet'!$B$10,Paramètres!$A$1:$I$89,3,0)*0.475*44/12</f>
        <v>0.24588374875513533</v>
      </c>
      <c r="AW157" s="21">
        <f>EXP(-LN(2)/2)*AW156+(1-EXP(-LN(2)/2))/(LN(2)/2)*AQ157*AT157*VLOOKUP('Données projet'!$B$10,Paramètres!$A$1:$I$89,3,0)*0.475*44/12</f>
        <v>9.7726013601541509E-20</v>
      </c>
      <c r="AX157" s="21">
        <f t="shared" si="166"/>
        <v>3.5759732124414669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82.995928489837354</v>
      </c>
      <c r="T158" s="59">
        <f t="shared" si="142"/>
        <v>244.2429801476496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3.0544799826365816</v>
      </c>
      <c r="AA158" s="21">
        <f>EXP(-LN(2)/25)*AA157+(1-EXP(-LN(2)/25))/(LN(2)/25)*Calculateur!V158*Calculateur!X158*VLOOKUP('Données projet'!$B$9,Paramètres!$A$1:$I$89,3,0)*0.475*44/12</f>
        <v>0.22375402956461135</v>
      </c>
      <c r="AB158" s="21">
        <f>EXP(-LN(2)/2)*AB157+(1-EXP(-LN(2)/2))/(LN(2)/2)*V158*Y158*VLOOKUP('Données projet'!$B$9,Paramètres!$A$1:$I$89,3,0)*0.475*44/12</f>
        <v>6.4651324261881852E-20</v>
      </c>
      <c r="AC158" s="22">
        <f t="shared" si="163"/>
        <v>3.2782340122011928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88.008749437127449</v>
      </c>
      <c r="AO158" s="59">
        <f t="shared" si="144"/>
        <v>258.40359226940507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3.2647884404574556</v>
      </c>
      <c r="AV158" s="21">
        <f>EXP(-LN(2)/25)*AV157+(1-EXP(-LN(2)/25))/(LN(2)/25)*Calculateur!AQ158*Calculateur!AS158*VLOOKUP('Données projet'!$B$10,Paramètres!$A$1:$I$89,3,0)*0.475*44/12</f>
        <v>0.23916004471496177</v>
      </c>
      <c r="AW158" s="21">
        <f>EXP(-LN(2)/2)*AW157+(1-EXP(-LN(2)/2))/(LN(2)/2)*AQ158*AT158*VLOOKUP('Données projet'!$B$10,Paramètres!$A$1:$I$89,3,0)*0.475*44/12</f>
        <v>6.9102726915978778E-20</v>
      </c>
      <c r="AX158" s="21">
        <f t="shared" si="166"/>
        <v>3.5039484851724172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82.995928489837354</v>
      </c>
      <c r="T159" s="59">
        <f t="shared" si="142"/>
        <v>244.2429801476496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2.9945834932259068</v>
      </c>
      <c r="AA159" s="21">
        <f>EXP(-LN(2)/25)*AA158+(1-EXP(-LN(2)/25))/(LN(2)/25)*Calculateur!V159*Calculateur!X159*VLOOKUP('Données projet'!$B$9,Paramètres!$A$1:$I$89,3,0)*0.475*44/12</f>
        <v>0.21763546385945404</v>
      </c>
      <c r="AB159" s="21">
        <f>EXP(-LN(2)/2)*AB158+(1-EXP(-LN(2)/2))/(LN(2)/2)*V159*Y159*VLOOKUP('Données projet'!$B$9,Paramètres!$A$1:$I$89,3,0)*0.475*44/12</f>
        <v>4.5715389798267023E-20</v>
      </c>
      <c r="AC159" s="22">
        <f t="shared" si="163"/>
        <v>3.2122189570853608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88.008749437127449</v>
      </c>
      <c r="AO159" s="59">
        <f t="shared" si="144"/>
        <v>258.40359226940507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3.2007679304644068</v>
      </c>
      <c r="AV159" s="21">
        <f>EXP(-LN(2)/25)*AV158+(1-EXP(-LN(2)/25))/(LN(2)/25)*Calculateur!AQ159*Calculateur!AS159*VLOOKUP('Données projet'!$B$10,Paramètres!$A$1:$I$89,3,0)*0.475*44/12</f>
        <v>0.232620200715351</v>
      </c>
      <c r="AW159" s="21">
        <f>EXP(-LN(2)/2)*AW158+(1-EXP(-LN(2)/2))/(LN(2)/2)*AQ159*AT159*VLOOKUP('Données projet'!$B$10,Paramètres!$A$1:$I$89,3,0)*0.475*44/12</f>
        <v>4.8863006800770754E-20</v>
      </c>
      <c r="AX159" s="21">
        <f t="shared" si="166"/>
        <v>3.4333881311797576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82.995928489837354</v>
      </c>
      <c r="T160" s="59">
        <f t="shared" si="142"/>
        <v>244.2429801476496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2.9358615374393242</v>
      </c>
      <c r="AA160" s="21">
        <f>EXP(-LN(2)/25)*AA159+(1-EXP(-LN(2)/25))/(LN(2)/25)*Calculateur!V160*Calculateur!X160*VLOOKUP('Données projet'!$B$9,Paramètres!$A$1:$I$89,3,0)*0.475*44/12</f>
        <v>0.21168421065526563</v>
      </c>
      <c r="AB160" s="21">
        <f>EXP(-LN(2)/2)*AB159+(1-EXP(-LN(2)/2))/(LN(2)/2)*V160*Y160*VLOOKUP('Données projet'!$B$9,Paramètres!$A$1:$I$89,3,0)*0.475*44/12</f>
        <v>3.2325662130940926E-20</v>
      </c>
      <c r="AC160" s="22">
        <f t="shared" si="163"/>
        <v>3.1475457480945899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88.008749437127449</v>
      </c>
      <c r="AO160" s="59">
        <f t="shared" si="144"/>
        <v>258.40359226940507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3.1380028236236663</v>
      </c>
      <c r="AV160" s="21">
        <f>EXP(-LN(2)/25)*AV159+(1-EXP(-LN(2)/25))/(LN(2)/25)*Calculateur!AQ160*Calculateur!AS160*VLOOKUP('Données projet'!$B$10,Paramètres!$A$1:$I$89,3,0)*0.475*44/12</f>
        <v>0.22625918909382503</v>
      </c>
      <c r="AW160" s="21">
        <f>EXP(-LN(2)/2)*AW159+(1-EXP(-LN(2)/2))/(LN(2)/2)*AQ160*AT160*VLOOKUP('Données projet'!$B$10,Paramètres!$A$1:$I$89,3,0)*0.475*44/12</f>
        <v>3.4551363457989389E-20</v>
      </c>
      <c r="AX160" s="21">
        <f t="shared" si="166"/>
        <v>3.3642620127174911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82.995928489837354</v>
      </c>
      <c r="T161" s="59">
        <f t="shared" si="142"/>
        <v>244.2429801476496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2.8782910833888602</v>
      </c>
      <c r="AA161" s="21">
        <f>EXP(-LN(2)/25)*AA160+(1-EXP(-LN(2)/25))/(LN(2)/25)*Calculateur!V161*Calculateur!X161*VLOOKUP('Données projet'!$B$9,Paramètres!$A$1:$I$89,3,0)*0.475*44/12</f>
        <v>0.20589569478290856</v>
      </c>
      <c r="AB161" s="21">
        <f>EXP(-LN(2)/2)*AB160+(1-EXP(-LN(2)/2))/(LN(2)/2)*V161*Y161*VLOOKUP('Données projet'!$B$9,Paramètres!$A$1:$I$89,3,0)*0.475*44/12</f>
        <v>2.2857694899133511E-20</v>
      </c>
      <c r="AC161" s="22">
        <f t="shared" si="163"/>
        <v>3.0841867781717687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88.008749437127449</v>
      </c>
      <c r="AO161" s="59">
        <f t="shared" si="144"/>
        <v>258.40359226940507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3.0764685022451377</v>
      </c>
      <c r="AV161" s="21">
        <f>EXP(-LN(2)/25)*AV160+(1-EXP(-LN(2)/25))/(LN(2)/25)*Calculateur!AQ161*Calculateur!AS161*VLOOKUP('Données projet'!$B$10,Paramètres!$A$1:$I$89,3,0)*0.475*44/12</f>
        <v>0.22007211966960075</v>
      </c>
      <c r="AW161" s="21">
        <f>EXP(-LN(2)/2)*AW160+(1-EXP(-LN(2)/2))/(LN(2)/2)*AQ161*AT161*VLOOKUP('Données projet'!$B$10,Paramètres!$A$1:$I$89,3,0)*0.475*44/12</f>
        <v>2.4431503400385377E-20</v>
      </c>
      <c r="AX161" s="21">
        <f t="shared" si="166"/>
        <v>3.2965406219147386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82.995928489837354</v>
      </c>
      <c r="T162" s="59">
        <f t="shared" si="142"/>
        <v>244.2429801476496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2.8218495508278161</v>
      </c>
      <c r="AA162" s="21">
        <f>EXP(-LN(2)/25)*AA161+(1-EXP(-LN(2)/25))/(LN(2)/25)*Calculateur!V162*Calculateur!X162*VLOOKUP('Données projet'!$B$9,Paramètres!$A$1:$I$89,3,0)*0.475*44/12</f>
        <v>0.20026546618148591</v>
      </c>
      <c r="AB162" s="21">
        <f>EXP(-LN(2)/2)*AB161+(1-EXP(-LN(2)/2))/(LN(2)/2)*V162*Y162*VLOOKUP('Données projet'!$B$9,Paramètres!$A$1:$I$89,3,0)*0.475*44/12</f>
        <v>1.6162831065470463E-20</v>
      </c>
      <c r="AC162" s="22">
        <f t="shared" si="163"/>
        <v>3.0221150170093019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88.008749437127449</v>
      </c>
      <c r="AO162" s="59">
        <f t="shared" si="144"/>
        <v>258.40359226940507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3.0161408313766116</v>
      </c>
      <c r="AV162" s="21">
        <f>EXP(-LN(2)/25)*AV161+(1-EXP(-LN(2)/25))/(LN(2)/25)*Calculateur!AQ162*Calculateur!AS162*VLOOKUP('Données projet'!$B$10,Paramètres!$A$1:$I$89,3,0)*0.475*44/12</f>
        <v>0.21405423598414572</v>
      </c>
      <c r="AW162" s="21">
        <f>EXP(-LN(2)/2)*AW161+(1-EXP(-LN(2)/2))/(LN(2)/2)*AQ162*AT162*VLOOKUP('Données projet'!$B$10,Paramètres!$A$1:$I$89,3,0)*0.475*44/12</f>
        <v>1.7275681728994695E-20</v>
      </c>
      <c r="AX162" s="21">
        <f t="shared" si="166"/>
        <v>3.2301950673607571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82.995928489837354</v>
      </c>
      <c r="T163" s="59">
        <f t="shared" si="142"/>
        <v>244.2429801476496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2.7665148022943584</v>
      </c>
      <c r="AA163" s="21">
        <f>EXP(-LN(2)/25)*AA162+(1-EXP(-LN(2)/25))/(LN(2)/25)*Calculateur!V163*Calculateur!X163*VLOOKUP('Données projet'!$B$9,Paramètres!$A$1:$I$89,3,0)*0.475*44/12</f>
        <v>0.19478919647725002</v>
      </c>
      <c r="AB163" s="21">
        <f>EXP(-LN(2)/2)*AB162+(1-EXP(-LN(2)/2))/(LN(2)/2)*V163*Y163*VLOOKUP('Données projet'!$B$9,Paramètres!$A$1:$I$89,3,0)*0.475*44/12</f>
        <v>1.1428847449566756E-20</v>
      </c>
      <c r="AC163" s="22">
        <f t="shared" si="163"/>
        <v>2.9613039987716085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88.008749437127449</v>
      </c>
      <c r="AO163" s="59">
        <f t="shared" si="144"/>
        <v>258.40359226940507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2.9569961493375718</v>
      </c>
      <c r="AV163" s="21">
        <f>EXP(-LN(2)/25)*AV162+(1-EXP(-LN(2)/25))/(LN(2)/25)*Calculateur!AQ163*Calculateur!AS163*VLOOKUP('Données projet'!$B$10,Paramètres!$A$1:$I$89,3,0)*0.475*44/12</f>
        <v>0.20820091164453622</v>
      </c>
      <c r="AW163" s="21">
        <f>EXP(-LN(2)/2)*AW162+(1-EXP(-LN(2)/2))/(LN(2)/2)*AQ163*AT163*VLOOKUP('Données projet'!$B$10,Paramètres!$A$1:$I$89,3,0)*0.475*44/12</f>
        <v>1.2215751700192689E-20</v>
      </c>
      <c r="AX163" s="21">
        <f t="shared" si="166"/>
        <v>3.1651970609821078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82.995928489837354</v>
      </c>
      <c r="T164" s="59">
        <f t="shared" si="142"/>
        <v>244.2429801476496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2.7122651344287778</v>
      </c>
      <c r="AA164" s="21">
        <f>EXP(-LN(2)/25)*AA163+(1-EXP(-LN(2)/25))/(LN(2)/25)*Calculateur!V164*Calculateur!X164*VLOOKUP('Données projet'!$B$9,Paramètres!$A$1:$I$89,3,0)*0.475*44/12</f>
        <v>0.18946267565606098</v>
      </c>
      <c r="AB164" s="21">
        <f>EXP(-LN(2)/2)*AB163+(1-EXP(-LN(2)/2))/(LN(2)/2)*V164*Y164*VLOOKUP('Données projet'!$B$9,Paramètres!$A$1:$I$89,3,0)*0.475*44/12</f>
        <v>8.0814155327352315E-21</v>
      </c>
      <c r="AC164" s="22">
        <f t="shared" si="163"/>
        <v>2.9017278100848389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88.008749437127449</v>
      </c>
      <c r="AO164" s="59">
        <f t="shared" si="144"/>
        <v>258.40359226940507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2.8990112584386236</v>
      </c>
      <c r="AV164" s="21">
        <f>EXP(-LN(2)/25)*AV163+(1-EXP(-LN(2)/25))/(LN(2)/25)*Calculateur!AQ164*Calculateur!AS164*VLOOKUP('Données projet'!$B$10,Paramètres!$A$1:$I$89,3,0)*0.475*44/12</f>
        <v>0.20250764676680627</v>
      </c>
      <c r="AW164" s="21">
        <f>EXP(-LN(2)/2)*AW163+(1-EXP(-LN(2)/2))/(LN(2)/2)*AQ164*AT164*VLOOKUP('Données projet'!$B$10,Paramètres!$A$1:$I$89,3,0)*0.475*44/12</f>
        <v>8.6378408644973473E-21</v>
      </c>
      <c r="AX164" s="21">
        <f t="shared" si="166"/>
        <v>3.1015189052054297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82.995928489837354</v>
      </c>
      <c r="T165" s="59">
        <f t="shared" si="142"/>
        <v>244.2429801476496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2.659079269461011</v>
      </c>
      <c r="AA165" s="21">
        <f>EXP(-LN(2)/25)*AA164+(1-EXP(-LN(2)/25))/(LN(2)/25)*Calculateur!V165*Calculateur!X165*VLOOKUP('Données projet'!$B$9,Paramètres!$A$1:$I$89,3,0)*0.475*44/12</f>
        <v>0.1842818088268369</v>
      </c>
      <c r="AB165" s="21">
        <f>EXP(-LN(2)/2)*AB164+(1-EXP(-LN(2)/2))/(LN(2)/2)*V165*Y165*VLOOKUP('Données projet'!$B$9,Paramètres!$A$1:$I$89,3,0)*0.475*44/12</f>
        <v>5.7144237247833778E-21</v>
      </c>
      <c r="AC165" s="22">
        <f t="shared" si="163"/>
        <v>2.843361078287848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88.008749437127449</v>
      </c>
      <c r="AO165" s="59">
        <f t="shared" si="144"/>
        <v>258.40359226940507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2.8421634158829123</v>
      </c>
      <c r="AV165" s="21">
        <f>EXP(-LN(2)/25)*AV164+(1-EXP(-LN(2)/25))/(LN(2)/25)*Calculateur!AQ165*Calculateur!AS165*VLOOKUP('Données projet'!$B$10,Paramètres!$A$1:$I$89,3,0)*0.475*44/12</f>
        <v>0.19697006451655363</v>
      </c>
      <c r="AW165" s="21">
        <f>EXP(-LN(2)/2)*AW164+(1-EXP(-LN(2)/2))/(LN(2)/2)*AQ165*AT165*VLOOKUP('Données projet'!$B$10,Paramètres!$A$1:$I$89,3,0)*0.475*44/12</f>
        <v>6.1078758500963443E-21</v>
      </c>
      <c r="AX165" s="21">
        <f t="shared" si="166"/>
        <v>3.0391334803994661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82.995928489837354</v>
      </c>
      <c r="T166" s="59">
        <f t="shared" si="142"/>
        <v>244.2429801476496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2.6069363468650879</v>
      </c>
      <c r="AA166" s="21">
        <f>EXP(-LN(2)/25)*AA165+(1-EXP(-LN(2)/25))/(LN(2)/25)*Calculateur!V166*Calculateur!X166*VLOOKUP('Données projet'!$B$9,Paramètres!$A$1:$I$89,3,0)*0.475*44/12</f>
        <v>0.17924261307350789</v>
      </c>
      <c r="AB166" s="21">
        <f>EXP(-LN(2)/2)*AB165+(1-EXP(-LN(2)/2))/(LN(2)/2)*V166*Y166*VLOOKUP('Données projet'!$B$9,Paramètres!$A$1:$I$89,3,0)*0.475*44/12</f>
        <v>4.0407077663676158E-21</v>
      </c>
      <c r="AC166" s="22">
        <f t="shared" si="163"/>
        <v>2.7861789599385958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88.008749437127449</v>
      </c>
      <c r="AO166" s="59">
        <f t="shared" si="144"/>
        <v>258.40359226940507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2.7864303248459583</v>
      </c>
      <c r="AV166" s="21">
        <f>EXP(-LN(2)/25)*AV165+(1-EXP(-LN(2)/25))/(LN(2)/25)*Calculateur!AQ166*Calculateur!AS166*VLOOKUP('Données projet'!$B$10,Paramètres!$A$1:$I$89,3,0)*0.475*44/12</f>
        <v>0.19158390774414297</v>
      </c>
      <c r="AW166" s="21">
        <f>EXP(-LN(2)/2)*AW165+(1-EXP(-LN(2)/2))/(LN(2)/2)*AQ166*AT166*VLOOKUP('Données projet'!$B$10,Paramètres!$A$1:$I$89,3,0)*0.475*44/12</f>
        <v>4.3189204322486736E-21</v>
      </c>
      <c r="AX166" s="21">
        <f t="shared" si="166"/>
        <v>2.9780142325901013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82.995928489837354</v>
      </c>
      <c r="T167" s="59">
        <f t="shared" si="142"/>
        <v>244.2429801476496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2.5558159151772282</v>
      </c>
      <c r="AA167" s="21">
        <f>EXP(-LN(2)/25)*AA166+(1-EXP(-LN(2)/25))/(LN(2)/25)*Calculateur!V167*Calculateur!X167*VLOOKUP('Données projet'!$B$9,Paramètres!$A$1:$I$89,3,0)*0.475*44/12</f>
        <v>0.17434121439305345</v>
      </c>
      <c r="AB167" s="21">
        <f>EXP(-LN(2)/2)*AB166+(1-EXP(-LN(2)/2))/(LN(2)/2)*V167*Y167*VLOOKUP('Données projet'!$B$9,Paramètres!$A$1:$I$89,3,0)*0.475*44/12</f>
        <v>2.8572118623916889E-21</v>
      </c>
      <c r="AC167" s="22">
        <f t="shared" si="163"/>
        <v>2.7301571295702818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88.008749437127449</v>
      </c>
      <c r="AO167" s="59">
        <f t="shared" si="144"/>
        <v>258.40359226940507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2.7317901257304102</v>
      </c>
      <c r="AV167" s="21">
        <f>EXP(-LN(2)/25)*AV166+(1-EXP(-LN(2)/25))/(LN(2)/25)*Calculateur!AQ167*Calculateur!AS167*VLOOKUP('Données projet'!$B$10,Paramètres!$A$1:$I$89,3,0)*0.475*44/12</f>
        <v>0.18634503571191954</v>
      </c>
      <c r="AW167" s="21">
        <f>EXP(-LN(2)/2)*AW166+(1-EXP(-LN(2)/2))/(LN(2)/2)*AQ167*AT167*VLOOKUP('Données projet'!$B$10,Paramètres!$A$1:$I$89,3,0)*0.475*44/12</f>
        <v>3.0539379250481722E-21</v>
      </c>
      <c r="AX167" s="21">
        <f t="shared" si="166"/>
        <v>2.9181351614423297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82.995928489837354</v>
      </c>
      <c r="T168" s="59">
        <f t="shared" si="142"/>
        <v>244.2429801476496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2.5056979239743828</v>
      </c>
      <c r="AA168" s="21">
        <f>EXP(-LN(2)/25)*AA167+(1-EXP(-LN(2)/25))/(LN(2)/25)*Calculateur!V168*Calculateur!X168*VLOOKUP('Données projet'!$B$9,Paramètres!$A$1:$I$89,3,0)*0.475*44/12</f>
        <v>0.16957384471726938</v>
      </c>
      <c r="AB168" s="21">
        <f>EXP(-LN(2)/2)*AB167+(1-EXP(-LN(2)/2))/(LN(2)/2)*V168*Y168*VLOOKUP('Données projet'!$B$9,Paramètres!$A$1:$I$89,3,0)*0.475*44/12</f>
        <v>2.0203538831838079E-21</v>
      </c>
      <c r="AC168" s="22">
        <f t="shared" si="163"/>
        <v>2.6752717686916521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88.008749437127449</v>
      </c>
      <c r="AO168" s="59">
        <f t="shared" si="144"/>
        <v>258.40359226940507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2.6782213875922873</v>
      </c>
      <c r="AV168" s="21">
        <f>EXP(-LN(2)/25)*AV167+(1-EXP(-LN(2)/25))/(LN(2)/25)*Calculateur!AQ168*Calculateur!AS168*VLOOKUP('Données projet'!$B$10,Paramètres!$A$1:$I$89,3,0)*0.475*44/12</f>
        <v>0.18124942091091759</v>
      </c>
      <c r="AW168" s="21">
        <f>EXP(-LN(2)/2)*AW167+(1-EXP(-LN(2)/2))/(LN(2)/2)*AQ168*AT168*VLOOKUP('Données projet'!$B$10,Paramètres!$A$1:$I$89,3,0)*0.475*44/12</f>
        <v>2.1594602161243368E-21</v>
      </c>
      <c r="AX168" s="21">
        <f t="shared" si="166"/>
        <v>2.8594708085032048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82.995928489837354</v>
      </c>
      <c r="T169" s="59">
        <f t="shared" si="142"/>
        <v>244.2429801476496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2.4565627160100694</v>
      </c>
      <c r="AA169" s="21">
        <f>EXP(-LN(2)/25)*AA168+(1-EXP(-LN(2)/25))/(LN(2)/25)*Calculateur!V169*Calculateur!X169*VLOOKUP('Données projet'!$B$9,Paramètres!$A$1:$I$89,3,0)*0.475*44/12</f>
        <v>0.16493683901597472</v>
      </c>
      <c r="AB169" s="21">
        <f>EXP(-LN(2)/2)*AB168+(1-EXP(-LN(2)/2))/(LN(2)/2)*V169*Y169*VLOOKUP('Données projet'!$B$9,Paramètres!$A$1:$I$89,3,0)*0.475*44/12</f>
        <v>1.4286059311958445E-21</v>
      </c>
      <c r="AC169" s="22">
        <f t="shared" si="163"/>
        <v>2.6214995550260443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88.008749437127449</v>
      </c>
      <c r="AO169" s="59">
        <f t="shared" si="144"/>
        <v>258.40359226940507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2.625703099735349</v>
      </c>
      <c r="AV169" s="21">
        <f>EXP(-LN(2)/25)*AV168+(1-EXP(-LN(2)/25))/(LN(2)/25)*Calculateur!AQ169*Calculateur!AS169*VLOOKUP('Données projet'!$B$10,Paramètres!$A$1:$I$89,3,0)*0.475*44/12</f>
        <v>0.17629314596461576</v>
      </c>
      <c r="AW169" s="21">
        <f>EXP(-LN(2)/2)*AW168+(1-EXP(-LN(2)/2))/(LN(2)/2)*AQ169*AT169*VLOOKUP('Données projet'!$B$10,Paramètres!$A$1:$I$89,3,0)*0.475*44/12</f>
        <v>1.5269689625240861E-21</v>
      </c>
      <c r="AX169" s="21">
        <f t="shared" si="166"/>
        <v>2.8019962456999647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82.995928489837354</v>
      </c>
      <c r="T170" s="59">
        <f t="shared" si="142"/>
        <v>244.2429801476496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2.4083910195044185</v>
      </c>
      <c r="AA170" s="21">
        <f>EXP(-LN(2)/25)*AA169+(1-EXP(-LN(2)/25))/(LN(2)/25)*Calculateur!V170*Calculateur!X170*VLOOKUP('Données projet'!$B$9,Paramètres!$A$1:$I$89,3,0)*0.475*44/12</f>
        <v>0.16042663247943151</v>
      </c>
      <c r="AB170" s="21">
        <f>EXP(-LN(2)/2)*AB169+(1-EXP(-LN(2)/2))/(LN(2)/2)*V170*Y170*VLOOKUP('Données projet'!$B$9,Paramètres!$A$1:$I$89,3,0)*0.475*44/12</f>
        <v>1.0101769415919039E-21</v>
      </c>
      <c r="AC170" s="22">
        <f t="shared" si="163"/>
        <v>2.5688176519838501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88.008749437127449</v>
      </c>
      <c r="AO170" s="59">
        <f t="shared" si="144"/>
        <v>258.40359226940507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2.5742146634702925</v>
      </c>
      <c r="AV170" s="21">
        <f>EXP(-LN(2)/25)*AV169+(1-EXP(-LN(2)/25))/(LN(2)/25)*Calculateur!AQ170*Calculateur!AS170*VLOOKUP('Données projet'!$B$10,Paramètres!$A$1:$I$89,3,0)*0.475*44/12</f>
        <v>0.17147240061735972</v>
      </c>
      <c r="AW170" s="21">
        <f>EXP(-LN(2)/2)*AW169+(1-EXP(-LN(2)/2))/(LN(2)/2)*AQ170*AT170*VLOOKUP('Données projet'!$B$10,Paramètres!$A$1:$I$89,3,0)*0.475*44/12</f>
        <v>1.0797301080621684E-21</v>
      </c>
      <c r="AX170" s="21">
        <f t="shared" si="166"/>
        <v>2.7456870640876523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82.995928489837354</v>
      </c>
      <c r="T171" s="59">
        <f t="shared" si="142"/>
        <v>244.2429801476496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2.3611639405854095</v>
      </c>
      <c r="AA171" s="21">
        <f>EXP(-LN(2)/25)*AA170+(1-EXP(-LN(2)/25))/(LN(2)/25)*Calculateur!V171*Calculateur!X171*VLOOKUP('Données projet'!$B$9,Paramètres!$A$1:$I$89,3,0)*0.475*44/12</f>
        <v>0.15603975777781151</v>
      </c>
      <c r="AB171" s="21">
        <f>EXP(-LN(2)/2)*AB170+(1-EXP(-LN(2)/2))/(LN(2)/2)*V171*Y171*VLOOKUP('Données projet'!$B$9,Paramètres!$A$1:$I$89,3,0)*0.475*44/12</f>
        <v>7.1430296559792223E-22</v>
      </c>
      <c r="AC171" s="22">
        <f t="shared" si="163"/>
        <v>2.5172036983632209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88.008749437127449</v>
      </c>
      <c r="AO171" s="59">
        <f t="shared" si="144"/>
        <v>258.40359226940507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2.5237358840355486</v>
      </c>
      <c r="AV171" s="21">
        <f>EXP(-LN(2)/25)*AV170+(1-EXP(-LN(2)/25))/(LN(2)/25)*Calculateur!AQ171*Calculateur!AS171*VLOOKUP('Données projet'!$B$10,Paramètres!$A$1:$I$89,3,0)*0.475*44/12</f>
        <v>0.16678347880513636</v>
      </c>
      <c r="AW171" s="21">
        <f>EXP(-LN(2)/2)*AW170+(1-EXP(-LN(2)/2))/(LN(2)/2)*AQ171*AT171*VLOOKUP('Données projet'!$B$10,Paramètres!$A$1:$I$89,3,0)*0.475*44/12</f>
        <v>7.6348448126204304E-22</v>
      </c>
      <c r="AX171" s="21">
        <f t="shared" si="166"/>
        <v>2.6905193628406852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82.995928489837354</v>
      </c>
      <c r="T172" s="59">
        <f t="shared" si="142"/>
        <v>244.2429801476496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2.3148629558783287</v>
      </c>
      <c r="AA172" s="21">
        <f>EXP(-LN(2)/25)*AA171+(1-EXP(-LN(2)/25))/(LN(2)/25)*Calculateur!V172*Calculateur!X172*VLOOKUP('Données projet'!$B$9,Paramètres!$A$1:$I$89,3,0)*0.475*44/12</f>
        <v>0.15177284239560301</v>
      </c>
      <c r="AB172" s="21">
        <f>EXP(-LN(2)/2)*AB171+(1-EXP(-LN(2)/2))/(LN(2)/2)*V172*Y172*VLOOKUP('Données projet'!$B$9,Paramètres!$A$1:$I$89,3,0)*0.475*44/12</f>
        <v>5.0508847079595197E-22</v>
      </c>
      <c r="AC172" s="22">
        <f t="shared" si="163"/>
        <v>2.4666357982739315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88.008749437127449</v>
      </c>
      <c r="AO172" s="59">
        <f t="shared" si="144"/>
        <v>258.40359226940507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2.4742469626765047</v>
      </c>
      <c r="AV172" s="21">
        <f>EXP(-LN(2)/25)*AV171+(1-EXP(-LN(2)/25))/(LN(2)/25)*Calculateur!AQ172*Calculateur!AS172*VLOOKUP('Données projet'!$B$10,Paramètres!$A$1:$I$89,3,0)*0.475*44/12</f>
        <v>0.16222277580644795</v>
      </c>
      <c r="AW172" s="21">
        <f>EXP(-LN(2)/2)*AW171+(1-EXP(-LN(2)/2))/(LN(2)/2)*AQ172*AT172*VLOOKUP('Données projet'!$B$10,Paramètres!$A$1:$I$89,3,0)*0.475*44/12</f>
        <v>5.398650540310842E-22</v>
      </c>
      <c r="AX172" s="21">
        <f t="shared" si="166"/>
        <v>2.6364697384829525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82.995928489837354</v>
      </c>
      <c r="T173" s="59">
        <f t="shared" si="142"/>
        <v>244.2429801476496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2.2694699052405416</v>
      </c>
      <c r="AA173" s="21">
        <f>EXP(-LN(2)/25)*AA172+(1-EXP(-LN(2)/25))/(LN(2)/25)*Calculateur!V173*Calculateur!X173*VLOOKUP('Données projet'!$B$9,Paramètres!$A$1:$I$89,3,0)*0.475*44/12</f>
        <v>0.14762260603890834</v>
      </c>
      <c r="AB173" s="21">
        <f>EXP(-LN(2)/2)*AB172+(1-EXP(-LN(2)/2))/(LN(2)/2)*V173*Y173*VLOOKUP('Données projet'!$B$9,Paramètres!$A$1:$I$89,3,0)*0.475*44/12</f>
        <v>3.5715148279896111E-22</v>
      </c>
      <c r="AC173" s="22">
        <f t="shared" si="163"/>
        <v>2.4170925112794501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88.008749437127449</v>
      </c>
      <c r="AO173" s="59">
        <f t="shared" si="144"/>
        <v>258.40359226940507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2.4257284888800501</v>
      </c>
      <c r="AV173" s="21">
        <f>EXP(-LN(2)/25)*AV172+(1-EXP(-LN(2)/25))/(LN(2)/25)*Calculateur!AQ173*Calculateur!AS173*VLOOKUP('Données projet'!$B$10,Paramètres!$A$1:$I$89,3,0)*0.475*44/12</f>
        <v>0.15778678547109562</v>
      </c>
      <c r="AW173" s="21">
        <f>EXP(-LN(2)/2)*AW172+(1-EXP(-LN(2)/2))/(LN(2)/2)*AQ173*AT173*VLOOKUP('Données projet'!$B$10,Paramètres!$A$1:$I$89,3,0)*0.475*44/12</f>
        <v>3.8174224063102152E-22</v>
      </c>
      <c r="AX173" s="21">
        <f t="shared" si="166"/>
        <v>2.5835152743511456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82.995928489837354</v>
      </c>
      <c r="T174" s="59">
        <f t="shared" si="142"/>
        <v>244.2429801476496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2.2249669846387343</v>
      </c>
      <c r="AA174" s="21">
        <f>EXP(-LN(2)/25)*AA173+(1-EXP(-LN(2)/25))/(LN(2)/25)*Calculateur!V174*Calculateur!X174*VLOOKUP('Données projet'!$B$9,Paramètres!$A$1:$I$89,3,0)*0.475*44/12</f>
        <v>0.14358585811363894</v>
      </c>
      <c r="AB174" s="21">
        <f>EXP(-LN(2)/2)*AB173+(1-EXP(-LN(2)/2))/(LN(2)/2)*V174*Y174*VLOOKUP('Données projet'!$B$9,Paramètres!$A$1:$I$89,3,0)*0.475*44/12</f>
        <v>2.5254423539797599E-22</v>
      </c>
      <c r="AC174" s="22">
        <f t="shared" si="163"/>
        <v>2.3685528427523734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88.008749437127449</v>
      </c>
      <c r="AO174" s="59">
        <f t="shared" si="144"/>
        <v>258.40359226940507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2.3781614327613974</v>
      </c>
      <c r="AV174" s="21">
        <f>EXP(-LN(2)/25)*AV173+(1-EXP(-LN(2)/25))/(LN(2)/25)*Calculateur!AQ174*Calculateur!AS174*VLOOKUP('Données projet'!$B$10,Paramètres!$A$1:$I$89,3,0)*0.475*44/12</f>
        <v>0.15347209752474208</v>
      </c>
      <c r="AW174" s="21">
        <f>EXP(-LN(2)/2)*AW173+(1-EXP(-LN(2)/2))/(LN(2)/2)*AQ174*AT174*VLOOKUP('Données projet'!$B$10,Paramètres!$A$1:$I$89,3,0)*0.475*44/12</f>
        <v>2.699325270155421E-22</v>
      </c>
      <c r="AX174" s="21">
        <f t="shared" si="166"/>
        <v>2.5316335302861392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82.995928489837354</v>
      </c>
      <c r="T175" s="59">
        <f t="shared" si="142"/>
        <v>244.2429801476496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2.1813367391658272</v>
      </c>
      <c r="AA175" s="21">
        <f>EXP(-LN(2)/25)*AA174+(1-EXP(-LN(2)/25))/(LN(2)/25)*Calculateur!V175*Calculateur!X175*VLOOKUP('Données projet'!$B$9,Paramètres!$A$1:$I$89,3,0)*0.475*44/12</f>
        <v>0.13965949527266938</v>
      </c>
      <c r="AB175" s="21">
        <f>EXP(-LN(2)/2)*AB174+(1-EXP(-LN(2)/2))/(LN(2)/2)*V175*Y175*VLOOKUP('Données projet'!$B$9,Paramètres!$A$1:$I$89,3,0)*0.475*44/12</f>
        <v>1.7857574139948056E-22</v>
      </c>
      <c r="AC175" s="22">
        <f t="shared" si="163"/>
        <v>2.3209962344384967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88.008749437127449</v>
      </c>
      <c r="AO175" s="59">
        <f t="shared" si="144"/>
        <v>258.40359226940507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2.331527137600192</v>
      </c>
      <c r="AV175" s="21">
        <f>EXP(-LN(2)/25)*AV174+(1-EXP(-LN(2)/25))/(LN(2)/25)*Calculateur!AQ175*Calculateur!AS175*VLOOKUP('Données projet'!$B$10,Paramètres!$A$1:$I$89,3,0)*0.475*44/12</f>
        <v>0.14927539494718117</v>
      </c>
      <c r="AW175" s="21">
        <f>EXP(-LN(2)/2)*AW174+(1-EXP(-LN(2)/2))/(LN(2)/2)*AQ175*AT175*VLOOKUP('Données projet'!$B$10,Paramètres!$A$1:$I$89,3,0)*0.475*44/12</f>
        <v>1.9087112031551076E-22</v>
      </c>
      <c r="AX175" s="21">
        <f t="shared" si="166"/>
        <v>2.480802532547373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82.995928489837354</v>
      </c>
      <c r="T176" s="59">
        <f t="shared" si="142"/>
        <v>244.2429801476496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2.138562056194822</v>
      </c>
      <c r="AA176" s="21">
        <f>EXP(-LN(2)/25)*AA175+(1-EXP(-LN(2)/25))/(LN(2)/25)*Calculateur!V176*Calculateur!X176*VLOOKUP('Données projet'!$B$9,Paramètres!$A$1:$I$89,3,0)*0.475*44/12</f>
        <v>0.13584049903006457</v>
      </c>
      <c r="AB176" s="21">
        <f>EXP(-LN(2)/2)*AB175+(1-EXP(-LN(2)/2))/(LN(2)/2)*V176*Y176*VLOOKUP('Données projet'!$B$9,Paramètres!$A$1:$I$89,3,0)*0.475*44/12</f>
        <v>1.2627211769898799E-22</v>
      </c>
      <c r="AC176" s="22">
        <f t="shared" si="163"/>
        <v>2.2744025552248868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88.008749437127449</v>
      </c>
      <c r="AO176" s="59">
        <f t="shared" si="144"/>
        <v>258.40359226940507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2.2858073125229863</v>
      </c>
      <c r="AV176" s="21">
        <f>EXP(-LN(2)/25)*AV175+(1-EXP(-LN(2)/25))/(LN(2)/25)*Calculateur!AQ176*Calculateur!AS176*VLOOKUP('Données projet'!$B$10,Paramètres!$A$1:$I$89,3,0)*0.475*44/12</f>
        <v>0.14519345142229867</v>
      </c>
      <c r="AW176" s="21">
        <f>EXP(-LN(2)/2)*AW175+(1-EXP(-LN(2)/2))/(LN(2)/2)*AQ176*AT176*VLOOKUP('Données projet'!$B$10,Paramètres!$A$1:$I$89,3,0)*0.475*44/12</f>
        <v>1.3496626350777105E-22</v>
      </c>
      <c r="AX176" s="21">
        <f t="shared" si="166"/>
        <v>2.4310007639452849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82.995928489837354</v>
      </c>
      <c r="T177" s="59">
        <f t="shared" si="142"/>
        <v>244.2429801476496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2.0966261586668975</v>
      </c>
      <c r="AA177" s="21">
        <f>EXP(-LN(2)/25)*AA176+(1-EXP(-LN(2)/25))/(LN(2)/25)*Calculateur!V177*Calculateur!X177*VLOOKUP('Données projet'!$B$9,Paramètres!$A$1:$I$89,3,0)*0.475*44/12</f>
        <v>0.13212593344054607</v>
      </c>
      <c r="AB177" s="21">
        <f>EXP(-LN(2)/2)*AB176+(1-EXP(-LN(2)/2))/(LN(2)/2)*V177*Y177*VLOOKUP('Données projet'!$B$9,Paramètres!$A$1:$I$89,3,0)*0.475*44/12</f>
        <v>8.9287870699740278E-23</v>
      </c>
      <c r="AC177" s="22">
        <f t="shared" si="163"/>
        <v>2.2287520921074435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88.008749437127449</v>
      </c>
      <c r="AO177" s="59">
        <f t="shared" si="144"/>
        <v>258.40359226940507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2.240984025329205</v>
      </c>
      <c r="AV177" s="21">
        <f>EXP(-LN(2)/25)*AV176+(1-EXP(-LN(2)/25))/(LN(2)/25)*Calculateur!AQ177*Calculateur!AS177*VLOOKUP('Données projet'!$B$10,Paramètres!$A$1:$I$89,3,0)*0.475*44/12</f>
        <v>0.14122312885776414</v>
      </c>
      <c r="AW177" s="21">
        <f>EXP(-LN(2)/2)*AW176+(1-EXP(-LN(2)/2))/(LN(2)/2)*AQ177*AT177*VLOOKUP('Données projet'!$B$10,Paramètres!$A$1:$I$89,3,0)*0.475*44/12</f>
        <v>9.543556015775538E-23</v>
      </c>
      <c r="AX177" s="21">
        <f t="shared" si="166"/>
        <v>2.3822071541869692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82.995928489837354</v>
      </c>
      <c r="T178" s="59">
        <f t="shared" si="142"/>
        <v>244.2429801476496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2.055512598511124</v>
      </c>
      <c r="AA178" s="21">
        <f>EXP(-LN(2)/25)*AA177+(1-EXP(-LN(2)/25))/(LN(2)/25)*Calculateur!V178*Calculateur!X178*VLOOKUP('Données projet'!$B$9,Paramètres!$A$1:$I$89,3,0)*0.475*44/12</f>
        <v>0.12851294284241349</v>
      </c>
      <c r="AB178" s="21">
        <f>EXP(-LN(2)/2)*AB177+(1-EXP(-LN(2)/2))/(LN(2)/2)*V178*Y178*VLOOKUP('Données projet'!$B$9,Paramètres!$A$1:$I$89,3,0)*0.475*44/12</f>
        <v>6.3136058849493996E-23</v>
      </c>
      <c r="AC178" s="22">
        <f t="shared" si="163"/>
        <v>2.1840255413535377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88.008749437127449</v>
      </c>
      <c r="AO178" s="59">
        <f t="shared" si="144"/>
        <v>258.40359226940507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2.197039695457788</v>
      </c>
      <c r="AV178" s="21">
        <f>EXP(-LN(2)/25)*AV177+(1-EXP(-LN(2)/25))/(LN(2)/25)*Calculateur!AQ178*Calculateur!AS178*VLOOKUP('Données projet'!$B$10,Paramètres!$A$1:$I$89,3,0)*0.475*44/12</f>
        <v>0.137361374972547</v>
      </c>
      <c r="AW178" s="21">
        <f>EXP(-LN(2)/2)*AW177+(1-EXP(-LN(2)/2))/(LN(2)/2)*AQ178*AT178*VLOOKUP('Données projet'!$B$10,Paramètres!$A$1:$I$89,3,0)*0.475*44/12</f>
        <v>6.7483131753885526E-23</v>
      </c>
      <c r="AX178" s="21">
        <f t="shared" si="166"/>
        <v>2.3344010704303351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82.995928489837354</v>
      </c>
      <c r="T179" s="59">
        <f t="shared" si="142"/>
        <v>244.2429801476496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2.0152052501932096</v>
      </c>
      <c r="AA179" s="21">
        <f>EXP(-LN(2)/25)*AA178+(1-EXP(-LN(2)/25))/(LN(2)/25)*Calculateur!V179*Calculateur!X179*VLOOKUP('Données projet'!$B$9,Paramètres!$A$1:$I$89,3,0)*0.475*44/12</f>
        <v>0.12499874966218576</v>
      </c>
      <c r="AB179" s="21">
        <f>EXP(-LN(2)/2)*AB178+(1-EXP(-LN(2)/2))/(LN(2)/2)*V179*Y179*VLOOKUP('Données projet'!$B$9,Paramètres!$A$1:$I$89,3,0)*0.475*44/12</f>
        <v>4.4643935349870139E-23</v>
      </c>
      <c r="AC179" s="22">
        <f t="shared" si="163"/>
        <v>2.1402039998553954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88.008749437127449</v>
      </c>
      <c r="AO179" s="59">
        <f t="shared" si="144"/>
        <v>258.40359226940507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2.1539570870917548</v>
      </c>
      <c r="AV179" s="21">
        <f>EXP(-LN(2)/25)*AV178+(1-EXP(-LN(2)/25))/(LN(2)/25)*Calculateur!AQ179*Calculateur!AS179*VLOOKUP('Données projet'!$B$10,Paramètres!$A$1:$I$89,3,0)*0.475*44/12</f>
        <v>0.13360522095040192</v>
      </c>
      <c r="AW179" s="21">
        <f>EXP(-LN(2)/2)*AW178+(1-EXP(-LN(2)/2))/(LN(2)/2)*AQ179*AT179*VLOOKUP('Données projet'!$B$10,Paramètres!$A$1:$I$89,3,0)*0.475*44/12</f>
        <v>4.771778007887769E-23</v>
      </c>
      <c r="AX179" s="21">
        <f t="shared" si="166"/>
        <v>2.2875623080421565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82.995928489837354</v>
      </c>
      <c r="T180" s="59">
        <f t="shared" si="142"/>
        <v>244.2429801476496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1.9756883043907545</v>
      </c>
      <c r="AA180" s="21">
        <f>EXP(-LN(2)/25)*AA179+(1-EXP(-LN(2)/25))/(LN(2)/25)*Calculateur!V180*Calculateur!X180*VLOOKUP('Données projet'!$B$9,Paramètres!$A$1:$I$89,3,0)*0.475*44/12</f>
        <v>0.12158065227927473</v>
      </c>
      <c r="AB180" s="21">
        <f>EXP(-LN(2)/2)*AB179+(1-EXP(-LN(2)/2))/(LN(2)/2)*V180*Y180*VLOOKUP('Données projet'!$B$9,Paramètres!$A$1:$I$89,3,0)*0.475*44/12</f>
        <v>3.1568029424746998E-23</v>
      </c>
      <c r="AC180" s="22">
        <f t="shared" si="163"/>
        <v>2.0972689566700291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88.008749437127449</v>
      </c>
      <c r="AO180" s="59">
        <f t="shared" si="144"/>
        <v>258.40359226940507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2.1117193023979834</v>
      </c>
      <c r="AV180" s="21">
        <f>EXP(-LN(2)/25)*AV179+(1-EXP(-LN(2)/25))/(LN(2)/25)*Calculateur!AQ180*Calculateur!AS180*VLOOKUP('Données projet'!$B$10,Paramètres!$A$1:$I$89,3,0)*0.475*44/12</f>
        <v>0.12995177915751996</v>
      </c>
      <c r="AW180" s="21">
        <f>EXP(-LN(2)/2)*AW179+(1-EXP(-LN(2)/2))/(LN(2)/2)*AQ180*AT180*VLOOKUP('Données projet'!$B$10,Paramètres!$A$1:$I$89,3,0)*0.475*44/12</f>
        <v>3.3741565876942763E-23</v>
      </c>
      <c r="AX180" s="21">
        <f t="shared" si="166"/>
        <v>2.2416710815555034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82.995928489837354</v>
      </c>
      <c r="T181" s="59">
        <f t="shared" si="142"/>
        <v>244.2429801476496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1.9369462617925286</v>
      </c>
      <c r="AA181" s="21">
        <f>EXP(-LN(2)/25)*AA180+(1-EXP(-LN(2)/25))/(LN(2)/25)*Calculateur!V181*Calculateur!X181*VLOOKUP('Données projet'!$B$9,Paramètres!$A$1:$I$89,3,0)*0.475*44/12</f>
        <v>0.11825602294904933</v>
      </c>
      <c r="AB181" s="21">
        <f>EXP(-LN(2)/2)*AB180+(1-EXP(-LN(2)/2))/(LN(2)/2)*V181*Y181*VLOOKUP('Données projet'!$B$9,Paramètres!$A$1:$I$89,3,0)*0.475*44/12</f>
        <v>2.232196767493507E-23</v>
      </c>
      <c r="AC181" s="22">
        <f t="shared" si="163"/>
        <v>2.0552022847415778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88.008749437127449</v>
      </c>
      <c r="AO181" s="59">
        <f t="shared" si="144"/>
        <v>258.40359226940507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2.070309774899552</v>
      </c>
      <c r="AV181" s="21">
        <f>EXP(-LN(2)/25)*AV180+(1-EXP(-LN(2)/25))/(LN(2)/25)*Calculateur!AQ181*Calculateur!AS181*VLOOKUP('Données projet'!$B$10,Paramètres!$A$1:$I$89,3,0)*0.475*44/12</f>
        <v>0.12639824092259053</v>
      </c>
      <c r="AW181" s="21">
        <f>EXP(-LN(2)/2)*AW180+(1-EXP(-LN(2)/2))/(LN(2)/2)*AQ181*AT181*VLOOKUP('Données projet'!$B$10,Paramètres!$A$1:$I$89,3,0)*0.475*44/12</f>
        <v>2.3858890039438845E-23</v>
      </c>
      <c r="AX181" s="21">
        <f t="shared" si="166"/>
        <v>2.1967080158221424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82.995928489837354</v>
      </c>
      <c r="T182" s="59">
        <f t="shared" si="142"/>
        <v>244.2429801476496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1.8989639270193412</v>
      </c>
      <c r="AA182" s="21">
        <f>EXP(-LN(2)/25)*AA181+(1-EXP(-LN(2)/25))/(LN(2)/25)*Calculateur!V182*Calculateur!X182*VLOOKUP('Données projet'!$B$9,Paramètres!$A$1:$I$89,3,0)*0.475*44/12</f>
        <v>0.11502230578269361</v>
      </c>
      <c r="AB182" s="21">
        <f>EXP(-LN(2)/2)*AB181+(1-EXP(-LN(2)/2))/(LN(2)/2)*V182*Y182*VLOOKUP('Données projet'!$B$9,Paramètres!$A$1:$I$89,3,0)*0.475*44/12</f>
        <v>1.5784014712373499E-23</v>
      </c>
      <c r="AC182" s="22">
        <f t="shared" si="163"/>
        <v>2.013986232802035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88.008749437127449</v>
      </c>
      <c r="AO182" s="59">
        <f t="shared" si="144"/>
        <v>258.40359226940507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2.0297122629780469</v>
      </c>
      <c r="AV182" s="21">
        <f>EXP(-LN(2)/25)*AV181+(1-EXP(-LN(2)/25))/(LN(2)/25)*Calculateur!AQ182*Calculateur!AS182*VLOOKUP('Données projet'!$B$10,Paramètres!$A$1:$I$89,3,0)*0.475*44/12</f>
        <v>0.12294187437756769</v>
      </c>
      <c r="AW182" s="21">
        <f>EXP(-LN(2)/2)*AW181+(1-EXP(-LN(2)/2))/(LN(2)/2)*AQ182*AT182*VLOOKUP('Données projet'!$B$10,Paramètres!$A$1:$I$89,3,0)*0.475*44/12</f>
        <v>1.6870782938471381E-23</v>
      </c>
      <c r="AX182" s="21">
        <f t="shared" si="166"/>
        <v>2.1526541373556145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82.995928489837354</v>
      </c>
      <c r="T183" s="59">
        <f t="shared" si="142"/>
        <v>244.2429801476496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1.8617264026641194</v>
      </c>
      <c r="AA183" s="21">
        <f>EXP(-LN(2)/25)*AA182+(1-EXP(-LN(2)/25))/(LN(2)/25)*Calculateur!V183*Calculateur!X183*VLOOKUP('Données projet'!$B$9,Paramètres!$A$1:$I$89,3,0)*0.475*44/12</f>
        <v>0.11187701478230568</v>
      </c>
      <c r="AB183" s="21">
        <f>EXP(-LN(2)/2)*AB182+(1-EXP(-LN(2)/2))/(LN(2)/2)*V183*Y183*VLOOKUP('Données projet'!$B$9,Paramètres!$A$1:$I$89,3,0)*0.475*44/12</f>
        <v>1.1160983837467535E-23</v>
      </c>
      <c r="AC183" s="22">
        <f t="shared" si="163"/>
        <v>1.973603417446425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88.008749437127449</v>
      </c>
      <c r="AO183" s="59">
        <f t="shared" si="144"/>
        <v>258.40359226940507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1.9899108435032853</v>
      </c>
      <c r="AV183" s="21">
        <f>EXP(-LN(2)/25)*AV182+(1-EXP(-LN(2)/25))/(LN(2)/25)*Calculateur!AQ183*Calculateur!AS183*VLOOKUP('Données projet'!$B$10,Paramètres!$A$1:$I$89,3,0)*0.475*44/12</f>
        <v>0.11958002235748091</v>
      </c>
      <c r="AW183" s="21">
        <f>EXP(-LN(2)/2)*AW182+(1-EXP(-LN(2)/2))/(LN(2)/2)*AQ183*AT183*VLOOKUP('Données projet'!$B$10,Paramètres!$A$1:$I$89,3,0)*0.475*44/12</f>
        <v>1.1929445019719422E-23</v>
      </c>
      <c r="AX183" s="21">
        <f t="shared" si="166"/>
        <v>2.1094908658607663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82.995928489837354</v>
      </c>
      <c r="T184" s="59">
        <f t="shared" si="142"/>
        <v>244.2429801476496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1.8252190834488562</v>
      </c>
      <c r="AA184" s="21">
        <f>EXP(-LN(2)/25)*AA183+(1-EXP(-LN(2)/25))/(LN(2)/25)*Calculateur!V184*Calculateur!X184*VLOOKUP('Données projet'!$B$9,Paramètres!$A$1:$I$89,3,0)*0.475*44/12</f>
        <v>0.10881773192972702</v>
      </c>
      <c r="AB184" s="21">
        <f>EXP(-LN(2)/2)*AB183+(1-EXP(-LN(2)/2))/(LN(2)/2)*V184*Y184*VLOOKUP('Données projet'!$B$9,Paramètres!$A$1:$I$89,3,0)*0.475*44/12</f>
        <v>7.8920073561867495E-24</v>
      </c>
      <c r="AC184" s="22">
        <f t="shared" si="163"/>
        <v>1.9340368153785832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88.008749437127449</v>
      </c>
      <c r="AO184" s="59">
        <f t="shared" si="144"/>
        <v>258.40359226940507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1.9508899055879549</v>
      </c>
      <c r="AV184" s="21">
        <f>EXP(-LN(2)/25)*AV183+(1-EXP(-LN(2)/25))/(LN(2)/25)*Calculateur!AQ184*Calculateur!AS184*VLOOKUP('Données projet'!$B$10,Paramètres!$A$1:$I$89,3,0)*0.475*44/12</f>
        <v>0.11631010035767553</v>
      </c>
      <c r="AW184" s="21">
        <f>EXP(-LN(2)/2)*AW183+(1-EXP(-LN(2)/2))/(LN(2)/2)*AQ184*AT184*VLOOKUP('Données projet'!$B$10,Paramètres!$A$1:$I$89,3,0)*0.475*44/12</f>
        <v>8.4353914692356907E-24</v>
      </c>
      <c r="AX184" s="21">
        <f t="shared" si="166"/>
        <v>2.0672000059456304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82.995928489837354</v>
      </c>
      <c r="T185" s="59">
        <f t="shared" si="142"/>
        <v>244.2429801476496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1.7894276504961384</v>
      </c>
      <c r="AA185" s="21">
        <f>EXP(-LN(2)/25)*AA184+(1-EXP(-LN(2)/25))/(LN(2)/25)*Calculateur!V185*Calculateur!X185*VLOOKUP('Données projet'!$B$9,Paramètres!$A$1:$I$89,3,0)*0.475*44/12</f>
        <v>0.10584210532763282</v>
      </c>
      <c r="AB185" s="21">
        <f>EXP(-LN(2)/2)*AB184+(1-EXP(-LN(2)/2))/(LN(2)/2)*V185*Y185*VLOOKUP('Données projet'!$B$9,Paramètres!$A$1:$I$89,3,0)*0.475*44/12</f>
        <v>5.5804919187337674E-24</v>
      </c>
      <c r="AC185" s="22">
        <f t="shared" si="163"/>
        <v>1.8952697558237712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88.008749437127449</v>
      </c>
      <c r="AO185" s="59">
        <f t="shared" si="144"/>
        <v>258.40359226940507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1.9126341444647221</v>
      </c>
      <c r="AV185" s="21">
        <f>EXP(-LN(2)/25)*AV184+(1-EXP(-LN(2)/25))/(LN(2)/25)*Calculateur!AQ185*Calculateur!AS185*VLOOKUP('Données projet'!$B$10,Paramètres!$A$1:$I$89,3,0)*0.475*44/12</f>
        <v>0.11312959454691254</v>
      </c>
      <c r="AW185" s="21">
        <f>EXP(-LN(2)/2)*AW184+(1-EXP(-LN(2)/2))/(LN(2)/2)*AQ185*AT185*VLOOKUP('Données projet'!$B$10,Paramètres!$A$1:$I$89,3,0)*0.475*44/12</f>
        <v>5.9647225098597112E-24</v>
      </c>
      <c r="AX185" s="21">
        <f t="shared" si="166"/>
        <v>2.0257637390116345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82.995928489837354</v>
      </c>
      <c r="T186" s="59">
        <f t="shared" si="142"/>
        <v>244.2429801476496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1.7543380657130048</v>
      </c>
      <c r="AA186" s="21">
        <f>EXP(-LN(2)/25)*AA185+(1-EXP(-LN(2)/25))/(LN(2)/25)*Calculateur!V186*Calculateur!X186*VLOOKUP('Données projet'!$B$9,Paramètres!$A$1:$I$89,3,0)*0.475*44/12</f>
        <v>0.10294784739145428</v>
      </c>
      <c r="AB186" s="21">
        <f>EXP(-LN(2)/2)*AB185+(1-EXP(-LN(2)/2))/(LN(2)/2)*V186*Y186*VLOOKUP('Données projet'!$B$9,Paramètres!$A$1:$I$89,3,0)*0.475*44/12</f>
        <v>3.9460036780933748E-24</v>
      </c>
      <c r="AC186" s="22">
        <f t="shared" si="163"/>
        <v>1.857285913104459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88.008749437127449</v>
      </c>
      <c r="AO186" s="59">
        <f t="shared" si="144"/>
        <v>258.40359226940507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1.8751285554834056</v>
      </c>
      <c r="AV186" s="21">
        <f>EXP(-LN(2)/25)*AV185+(1-EXP(-LN(2)/25))/(LN(2)/25)*Calculateur!AQ186*Calculateur!AS186*VLOOKUP('Données projet'!$B$10,Paramètres!$A$1:$I$89,3,0)*0.475*44/12</f>
        <v>0.1100360598348004</v>
      </c>
      <c r="AW186" s="21">
        <f>EXP(-LN(2)/2)*AW185+(1-EXP(-LN(2)/2))/(LN(2)/2)*AQ186*AT186*VLOOKUP('Données projet'!$B$10,Paramètres!$A$1:$I$89,3,0)*0.475*44/12</f>
        <v>4.2176957346178453E-24</v>
      </c>
      <c r="AX186" s="21">
        <f t="shared" si="166"/>
        <v>1.9851646153182061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82.995928489837354</v>
      </c>
      <c r="T187" s="59">
        <f t="shared" si="142"/>
        <v>244.2429801476496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1.7199365662849351</v>
      </c>
      <c r="AA187" s="21">
        <f>EXP(-LN(2)/25)*AA186+(1-EXP(-LN(2)/25))/(LN(2)/25)*Calculateur!V187*Calculateur!X187*VLOOKUP('Données projet'!$B$9,Paramètres!$A$1:$I$89,3,0)*0.475*44/12</f>
        <v>0.10013273309074296</v>
      </c>
      <c r="AB187" s="21">
        <f>EXP(-LN(2)/2)*AB186+(1-EXP(-LN(2)/2))/(LN(2)/2)*V187*Y187*VLOOKUP('Données projet'!$B$9,Paramètres!$A$1:$I$89,3,0)*0.475*44/12</f>
        <v>2.7902459593668837E-24</v>
      </c>
      <c r="AC187" s="22">
        <f t="shared" si="163"/>
        <v>1.820069299375678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88.008749437127449</v>
      </c>
      <c r="AO187" s="59">
        <f t="shared" si="144"/>
        <v>258.40359226940507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1.8383584282258623</v>
      </c>
      <c r="AV187" s="21">
        <f>EXP(-LN(2)/25)*AV186+(1-EXP(-LN(2)/25))/(LN(2)/25)*Calculateur!AQ187*Calculateur!AS187*VLOOKUP('Données projet'!$B$10,Paramètres!$A$1:$I$89,3,0)*0.475*44/12</f>
        <v>0.10702711799207289</v>
      </c>
      <c r="AW187" s="21">
        <f>EXP(-LN(2)/2)*AW186+(1-EXP(-LN(2)/2))/(LN(2)/2)*AQ187*AT187*VLOOKUP('Données projet'!$B$10,Paramètres!$A$1:$I$89,3,0)*0.475*44/12</f>
        <v>2.9823612549298556E-24</v>
      </c>
      <c r="AX187" s="21">
        <f t="shared" si="166"/>
        <v>1.9453855462179352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82.995928489837354</v>
      </c>
      <c r="T188" s="59">
        <f t="shared" si="142"/>
        <v>244.2429801476496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1.6862096592778071</v>
      </c>
      <c r="AA188" s="21">
        <f>EXP(-LN(2)/25)*AA187+(1-EXP(-LN(2)/25))/(LN(2)/25)*Calculateur!V188*Calculateur!X188*VLOOKUP('Données projet'!$B$9,Paramètres!$A$1:$I$89,3,0)*0.475*44/12</f>
        <v>9.7394598238625008E-2</v>
      </c>
      <c r="AB188" s="21">
        <f>EXP(-LN(2)/2)*AB187+(1-EXP(-LN(2)/2))/(LN(2)/2)*V188*Y188*VLOOKUP('Données projet'!$B$9,Paramètres!$A$1:$I$89,3,0)*0.475*44/12</f>
        <v>1.9730018390466874E-24</v>
      </c>
      <c r="AC188" s="22">
        <f t="shared" si="163"/>
        <v>1.7836042575164321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88.008749437127449</v>
      </c>
      <c r="AO188" s="59">
        <f t="shared" si="144"/>
        <v>258.40359226940507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1.8023093407362762</v>
      </c>
      <c r="AV188" s="21">
        <f>EXP(-LN(2)/25)*AV187+(1-EXP(-LN(2)/25))/(LN(2)/25)*Calculateur!AQ188*Calculateur!AS188*VLOOKUP('Données projet'!$B$10,Paramètres!$A$1:$I$89,3,0)*0.475*44/12</f>
        <v>0.10410045582226814</v>
      </c>
      <c r="AW188" s="21">
        <f>EXP(-LN(2)/2)*AW187+(1-EXP(-LN(2)/2))/(LN(2)/2)*AQ188*AT188*VLOOKUP('Données projet'!$B$10,Paramètres!$A$1:$I$89,3,0)*0.475*44/12</f>
        <v>2.1088478673089227E-24</v>
      </c>
      <c r="AX188" s="21">
        <f t="shared" si="166"/>
        <v>1.9064097965585445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82.995928489837354</v>
      </c>
      <c r="T189" s="59">
        <f t="shared" si="142"/>
        <v>244.2429801476496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1.6531441163457068</v>
      </c>
      <c r="AA189" s="21">
        <f>EXP(-LN(2)/25)*AA188+(1-EXP(-LN(2)/25))/(LN(2)/25)*Calculateur!V189*Calculateur!X189*VLOOKUP('Données projet'!$B$9,Paramètres!$A$1:$I$89,3,0)*0.475*44/12</f>
        <v>9.473133782803049E-2</v>
      </c>
      <c r="AB189" s="21">
        <f>EXP(-LN(2)/2)*AB188+(1-EXP(-LN(2)/2))/(LN(2)/2)*V189*Y189*VLOOKUP('Données projet'!$B$9,Paramètres!$A$1:$I$89,3,0)*0.475*44/12</f>
        <v>1.3951229796834419E-24</v>
      </c>
      <c r="AC189" s="22">
        <f t="shared" si="163"/>
        <v>1.7478754541737374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88.008749437127449</v>
      </c>
      <c r="AO189" s="59">
        <f t="shared" si="144"/>
        <v>258.40359226940507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1.7669671538645888</v>
      </c>
      <c r="AV189" s="21">
        <f>EXP(-LN(2)/25)*AV188+(1-EXP(-LN(2)/25))/(LN(2)/25)*Calculateur!AQ189*Calculateur!AS189*VLOOKUP('Données projet'!$B$10,Paramètres!$A$1:$I$89,3,0)*0.475*44/12</f>
        <v>0.10125382338340316</v>
      </c>
      <c r="AW189" s="21">
        <f>EXP(-LN(2)/2)*AW188+(1-EXP(-LN(2)/2))/(LN(2)/2)*AQ189*AT189*VLOOKUP('Données projet'!$B$10,Paramètres!$A$1:$I$89,3,0)*0.475*44/12</f>
        <v>1.4911806274649278E-24</v>
      </c>
      <c r="AX189" s="21">
        <f t="shared" si="166"/>
        <v>1.8682209772479919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82.995928489837354</v>
      </c>
      <c r="T190" s="59">
        <f t="shared" si="142"/>
        <v>244.2429801476496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1.6207269685425152</v>
      </c>
      <c r="AA190" s="21">
        <f>EXP(-LN(2)/25)*AA189+(1-EXP(-LN(2)/25))/(LN(2)/25)*Calculateur!V190*Calculateur!X190*VLOOKUP('Données projet'!$B$9,Paramètres!$A$1:$I$89,3,0)*0.475*44/12</f>
        <v>9.2140904413418448E-2</v>
      </c>
      <c r="AB190" s="21">
        <f>EXP(-LN(2)/2)*AB189+(1-EXP(-LN(2)/2))/(LN(2)/2)*V190*Y190*VLOOKUP('Données projet'!$B$9,Paramètres!$A$1:$I$89,3,0)*0.475*44/12</f>
        <v>9.8650091952334369E-25</v>
      </c>
      <c r="AC190" s="22">
        <f t="shared" si="163"/>
        <v>1.7128678729559337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88.008749437127449</v>
      </c>
      <c r="AO190" s="59">
        <f t="shared" si="144"/>
        <v>258.40359226940507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1.7323180057208498</v>
      </c>
      <c r="AV190" s="21">
        <f>EXP(-LN(2)/25)*AV189+(1-EXP(-LN(2)/25))/(LN(2)/25)*Calculateur!AQ190*Calculateur!AS190*VLOOKUP('Données projet'!$B$10,Paramètres!$A$1:$I$89,3,0)*0.475*44/12</f>
        <v>9.8485032258276844E-2</v>
      </c>
      <c r="AW190" s="21">
        <f>EXP(-LN(2)/2)*AW189+(1-EXP(-LN(2)/2))/(LN(2)/2)*AQ190*AT190*VLOOKUP('Données projet'!$B$10,Paramètres!$A$1:$I$89,3,0)*0.475*44/12</f>
        <v>1.0544239336544613E-24</v>
      </c>
      <c r="AX190" s="21">
        <f t="shared" si="166"/>
        <v>1.8308030379791267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82.995928489837354</v>
      </c>
      <c r="T191" s="59">
        <f t="shared" si="142"/>
        <v>244.2429801476496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1.5889455012352365</v>
      </c>
      <c r="AA191" s="21">
        <f>EXP(-LN(2)/25)*AA190+(1-EXP(-LN(2)/25))/(LN(2)/25)*Calculateur!V191*Calculateur!X191*VLOOKUP('Données projet'!$B$9,Paramètres!$A$1:$I$89,3,0)*0.475*44/12</f>
        <v>8.9621306536753945E-2</v>
      </c>
      <c r="AB191" s="21">
        <f>EXP(-LN(2)/2)*AB190+(1-EXP(-LN(2)/2))/(LN(2)/2)*V191*Y191*VLOOKUP('Données projet'!$B$9,Paramètres!$A$1:$I$89,3,0)*0.475*44/12</f>
        <v>6.9756148984172093E-25</v>
      </c>
      <c r="AC191" s="22">
        <f t="shared" si="163"/>
        <v>1.6785668077719904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88.008749437127449</v>
      </c>
      <c r="AO191" s="59">
        <f t="shared" si="144"/>
        <v>258.40359226940507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1.698348306238316</v>
      </c>
      <c r="AV191" s="21">
        <f>EXP(-LN(2)/25)*AV190+(1-EXP(-LN(2)/25))/(LN(2)/25)*Calculateur!AQ191*Calculateur!AS191*VLOOKUP('Données projet'!$B$10,Paramètres!$A$1:$I$89,3,0)*0.475*44/12</f>
        <v>9.5791953872071511E-2</v>
      </c>
      <c r="AW191" s="21">
        <f>EXP(-LN(2)/2)*AW190+(1-EXP(-LN(2)/2))/(LN(2)/2)*AQ191*AT191*VLOOKUP('Données projet'!$B$10,Paramètres!$A$1:$I$89,3,0)*0.475*44/12</f>
        <v>7.455903137324639E-25</v>
      </c>
      <c r="AX191" s="21">
        <f t="shared" si="166"/>
        <v>1.7941402601103875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82.995928489837354</v>
      </c>
      <c r="T192" s="59">
        <f t="shared" si="142"/>
        <v>244.2429801476496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1.5577872491170726</v>
      </c>
      <c r="AA192" s="21">
        <f>EXP(-LN(2)/25)*AA191+(1-EXP(-LN(2)/25))/(LN(2)/25)*Calculateur!V192*Calculateur!X192*VLOOKUP('Données projet'!$B$9,Paramètres!$A$1:$I$89,3,0)*0.475*44/12</f>
        <v>8.7170607196526723E-2</v>
      </c>
      <c r="AB192" s="21">
        <f>EXP(-LN(2)/2)*AB191+(1-EXP(-LN(2)/2))/(LN(2)/2)*V192*Y192*VLOOKUP('Données projet'!$B$9,Paramètres!$A$1:$I$89,3,0)*0.475*44/12</f>
        <v>4.9325045976167185E-25</v>
      </c>
      <c r="AC192" s="22">
        <f t="shared" si="163"/>
        <v>1.6449578563135994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88.008749437127449</v>
      </c>
      <c r="AO192" s="59">
        <f t="shared" si="144"/>
        <v>258.40359226940507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1.6650447318431638</v>
      </c>
      <c r="AV192" s="21">
        <f>EXP(-LN(2)/25)*AV191+(1-EXP(-LN(2)/25))/(LN(2)/25)*Calculateur!AQ192*Calculateur!AS192*VLOOKUP('Données projet'!$B$10,Paramètres!$A$1:$I$89,3,0)*0.475*44/12</f>
        <v>9.3172517855959799E-2</v>
      </c>
      <c r="AW192" s="21">
        <f>EXP(-LN(2)/2)*AW191+(1-EXP(-LN(2)/2))/(LN(2)/2)*AQ192*AT192*VLOOKUP('Données projet'!$B$10,Paramètres!$A$1:$I$89,3,0)*0.475*44/12</f>
        <v>5.2721196682723067E-25</v>
      </c>
      <c r="AX192" s="21">
        <f t="shared" si="166"/>
        <v>1.7582172496991235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82.995928489837354</v>
      </c>
      <c r="T193" s="59">
        <f t="shared" si="142"/>
        <v>244.2429801476496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1.5272399913182886</v>
      </c>
      <c r="AA193" s="21">
        <f>EXP(-LN(2)/25)*AA192+(1-EXP(-LN(2)/25))/(LN(2)/25)*Calculateur!V193*Calculateur!X193*VLOOKUP('Données projet'!$B$9,Paramètres!$A$1:$I$89,3,0)*0.475*44/12</f>
        <v>8.4786922358634692E-2</v>
      </c>
      <c r="AB193" s="21">
        <f>EXP(-LN(2)/2)*AB192+(1-EXP(-LN(2)/2))/(LN(2)/2)*V193*Y193*VLOOKUP('Données projet'!$B$9,Paramètres!$A$1:$I$89,3,0)*0.475*44/12</f>
        <v>3.4878074492086046E-25</v>
      </c>
      <c r="AC193" s="22">
        <f t="shared" si="163"/>
        <v>1.6120269136769232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88.008749437127449</v>
      </c>
      <c r="AO193" s="59">
        <f t="shared" si="144"/>
        <v>258.40359226940507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1.6323942202287258</v>
      </c>
      <c r="AV193" s="21">
        <f>EXP(-LN(2)/25)*AV192+(1-EXP(-LN(2)/25))/(LN(2)/25)*Calculateur!AQ193*Calculateur!AS193*VLOOKUP('Données projet'!$B$10,Paramètres!$A$1:$I$89,3,0)*0.475*44/12</f>
        <v>9.0624710455458807E-2</v>
      </c>
      <c r="AW193" s="21">
        <f>EXP(-LN(2)/2)*AW192+(1-EXP(-LN(2)/2))/(LN(2)/2)*AQ193*AT193*VLOOKUP('Données projet'!$B$10,Paramètres!$A$1:$I$89,3,0)*0.475*44/12</f>
        <v>3.7279515686623195E-25</v>
      </c>
      <c r="AX193" s="21">
        <f t="shared" si="166"/>
        <v>1.7230189306841845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82.995928489837354</v>
      </c>
      <c r="T194" s="59">
        <f t="shared" si="142"/>
        <v>244.2429801476496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1.4972917466129512</v>
      </c>
      <c r="AA194" s="21">
        <f>EXP(-LN(2)/25)*AA193+(1-EXP(-LN(2)/25))/(LN(2)/25)*Calculateur!V194*Calculateur!X194*VLOOKUP('Données projet'!$B$9,Paramètres!$A$1:$I$89,3,0)*0.475*44/12</f>
        <v>8.2468419507987362E-2</v>
      </c>
      <c r="AB194" s="21">
        <f>EXP(-LN(2)/2)*AB193+(1-EXP(-LN(2)/2))/(LN(2)/2)*V194*Y194*VLOOKUP('Données projet'!$B$9,Paramètres!$A$1:$I$89,3,0)*0.475*44/12</f>
        <v>2.4662522988083592E-25</v>
      </c>
      <c r="AC194" s="22">
        <f t="shared" si="163"/>
        <v>1.5797601661209386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88.008749437127449</v>
      </c>
      <c r="AO194" s="59">
        <f t="shared" si="144"/>
        <v>258.40359226940507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1.6003839652322014</v>
      </c>
      <c r="AV194" s="21">
        <f>EXP(-LN(2)/25)*AV193+(1-EXP(-LN(2)/25))/(LN(2)/25)*Calculateur!AQ194*Calculateur!AS194*VLOOKUP('Données projet'!$B$10,Paramètres!$A$1:$I$89,3,0)*0.475*44/12</f>
        <v>8.8146572982307894E-2</v>
      </c>
      <c r="AW194" s="21">
        <f>EXP(-LN(2)/2)*AW193+(1-EXP(-LN(2)/2))/(LN(2)/2)*AQ194*AT194*VLOOKUP('Données projet'!$B$10,Paramètres!$A$1:$I$89,3,0)*0.475*44/12</f>
        <v>2.6360598341361533E-25</v>
      </c>
      <c r="AX194" s="21">
        <f t="shared" si="166"/>
        <v>1.6885305382145093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82.995928489837354</v>
      </c>
      <c r="T195" s="59">
        <f t="shared" si="142"/>
        <v>244.2429801476496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1.4679307687196599</v>
      </c>
      <c r="AA195" s="21">
        <f>EXP(-LN(2)/25)*AA194+(1-EXP(-LN(2)/25))/(LN(2)/25)*Calculateur!V195*Calculateur!X195*VLOOKUP('Données projet'!$B$9,Paramètres!$A$1:$I$89,3,0)*0.475*44/12</f>
        <v>8.0213316239715754E-2</v>
      </c>
      <c r="AB195" s="21">
        <f>EXP(-LN(2)/2)*AB194+(1-EXP(-LN(2)/2))/(LN(2)/2)*V195*Y195*VLOOKUP('Données projet'!$B$9,Paramètres!$A$1:$I$89,3,0)*0.475*44/12</f>
        <v>1.7439037246043023E-25</v>
      </c>
      <c r="AC195" s="22">
        <f t="shared" si="163"/>
        <v>1.5481440849593757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88.008749437127449</v>
      </c>
      <c r="AO195" s="59">
        <f t="shared" si="144"/>
        <v>258.40359226940507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1.5690014118118312</v>
      </c>
      <c r="AV195" s="21">
        <f>EXP(-LN(2)/25)*AV194+(1-EXP(-LN(2)/25))/(LN(2)/25)*Calculateur!AQ195*Calculateur!AS195*VLOOKUP('Données projet'!$B$10,Paramètres!$A$1:$I$89,3,0)*0.475*44/12</f>
        <v>8.5736200308679872E-2</v>
      </c>
      <c r="AW195" s="21">
        <f>EXP(-LN(2)/2)*AW194+(1-EXP(-LN(2)/2))/(LN(2)/2)*AQ195*AT195*VLOOKUP('Données projet'!$B$10,Paramètres!$A$1:$I$89,3,0)*0.475*44/12</f>
        <v>1.8639757843311598E-25</v>
      </c>
      <c r="AX195" s="21">
        <f t="shared" si="166"/>
        <v>1.6547376121205111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82.995928489837354</v>
      </c>
      <c r="T196" s="59">
        <f t="shared" si="142"/>
        <v>244.2429801476496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1.4391455416944279</v>
      </c>
      <c r="AA196" s="21">
        <f>EXP(-LN(2)/25)*AA195+(1-EXP(-LN(2)/25))/(LN(2)/25)*Calculateur!V196*Calculateur!X196*VLOOKUP('Données projet'!$B$9,Paramètres!$A$1:$I$89,3,0)*0.475*44/12</f>
        <v>7.8019878888905755E-2</v>
      </c>
      <c r="AB196" s="21">
        <f>EXP(-LN(2)/2)*AB195+(1-EXP(-LN(2)/2))/(LN(2)/2)*V196*Y196*VLOOKUP('Données projet'!$B$9,Paramètres!$A$1:$I$89,3,0)*0.475*44/12</f>
        <v>1.2331261494041796E-25</v>
      </c>
      <c r="AC196" s="22">
        <f t="shared" si="163"/>
        <v>1.5171654205833336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88.008749437127449</v>
      </c>
      <c r="AO196" s="59">
        <f t="shared" si="144"/>
        <v>258.40359226940507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1.5382342511225668</v>
      </c>
      <c r="AV196" s="21">
        <f>EXP(-LN(2)/25)*AV195+(1-EXP(-LN(2)/25))/(LN(2)/25)*Calculateur!AQ196*Calculateur!AS196*VLOOKUP('Données projet'!$B$10,Paramètres!$A$1:$I$89,3,0)*0.475*44/12</f>
        <v>8.3391739402568194E-2</v>
      </c>
      <c r="AW196" s="21">
        <f>EXP(-LN(2)/2)*AW195+(1-EXP(-LN(2)/2))/(LN(2)/2)*AQ196*AT196*VLOOKUP('Données projet'!$B$10,Paramètres!$A$1:$I$89,3,0)*0.475*44/12</f>
        <v>1.3180299170680767E-25</v>
      </c>
      <c r="AX196" s="21">
        <f t="shared" si="166"/>
        <v>1.6216259905251351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82.995928489837354</v>
      </c>
      <c r="T197" s="59">
        <f t="shared" ref="T197:T203" si="204">$T$3</f>
        <v>244.2429801476496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1.4109247754139058</v>
      </c>
      <c r="AA197" s="21">
        <f>EXP(-LN(2)/25)*AA196+(1-EXP(-LN(2)/25))/(LN(2)/25)*Calculateur!V197*Calculateur!X197*VLOOKUP('Données projet'!$B$9,Paramètres!$A$1:$I$89,3,0)*0.475*44/12</f>
        <v>7.5886421197801507E-2</v>
      </c>
      <c r="AB197" s="21">
        <f>EXP(-LN(2)/2)*AB196+(1-EXP(-LN(2)/2))/(LN(2)/2)*V197*Y197*VLOOKUP('Données projet'!$B$9,Paramètres!$A$1:$I$89,3,0)*0.475*44/12</f>
        <v>8.7195186230215116E-26</v>
      </c>
      <c r="AC197" s="22">
        <f t="shared" si="163"/>
        <v>1.4868111966117072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88.008749437127449</v>
      </c>
      <c r="AO197" s="59">
        <f t="shared" ref="AO197:AO203" si="205">$AO$3</f>
        <v>258.40359226940507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1.508070415688304</v>
      </c>
      <c r="AV197" s="21">
        <f>EXP(-LN(2)/25)*AV196+(1-EXP(-LN(2)/25))/(LN(2)/25)*Calculateur!AQ197*Calculateur!AS197*VLOOKUP('Données projet'!$B$10,Paramètres!$A$1:$I$89,3,0)*0.475*44/12</f>
        <v>8.1111387903223989E-2</v>
      </c>
      <c r="AW197" s="21">
        <f>EXP(-LN(2)/2)*AW196+(1-EXP(-LN(2)/2))/(LN(2)/2)*AQ197*AT197*VLOOKUP('Données projet'!$B$10,Paramètres!$A$1:$I$89,3,0)*0.475*44/12</f>
        <v>9.3198789216557988E-26</v>
      </c>
      <c r="AX197" s="21">
        <f t="shared" si="166"/>
        <v>1.5891818035915279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82.995928489837354</v>
      </c>
      <c r="T198" s="59">
        <f t="shared" si="204"/>
        <v>244.2429801476496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1.383257401147177</v>
      </c>
      <c r="AA198" s="21">
        <f>EXP(-LN(2)/25)*AA197+(1-EXP(-LN(2)/25))/(LN(2)/25)*Calculateur!V198*Calculateur!X198*VLOOKUP('Données projet'!$B$9,Paramètres!$A$1:$I$89,3,0)*0.475*44/12</f>
        <v>7.3811303019454169E-2</v>
      </c>
      <c r="AB198" s="21">
        <f>EXP(-LN(2)/2)*AB197+(1-EXP(-LN(2)/2))/(LN(2)/2)*V198*Y198*VLOOKUP('Données projet'!$B$9,Paramètres!$A$1:$I$89,3,0)*0.475*44/12</f>
        <v>6.1656307470208981E-26</v>
      </c>
      <c r="AC198" s="22">
        <f t="shared" si="163"/>
        <v>1.4570687041666313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88.008749437127449</v>
      </c>
      <c r="AO198" s="59">
        <f t="shared" si="205"/>
        <v>258.40359226940507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1.4784980746687841</v>
      </c>
      <c r="AV198" s="21">
        <f>EXP(-LN(2)/25)*AV197+(1-EXP(-LN(2)/25))/(LN(2)/25)*Calculateur!AQ198*Calculateur!AS198*VLOOKUP('Données projet'!$B$10,Paramètres!$A$1:$I$89,3,0)*0.475*44/12</f>
        <v>7.8893392735547824E-2</v>
      </c>
      <c r="AW198" s="21">
        <f>EXP(-LN(2)/2)*AW197+(1-EXP(-LN(2)/2))/(LN(2)/2)*AQ198*AT198*VLOOKUP('Données projet'!$B$10,Paramètres!$A$1:$I$89,3,0)*0.475*44/12</f>
        <v>6.5901495853403834E-26</v>
      </c>
      <c r="AX198" s="21">
        <f t="shared" si="166"/>
        <v>1.5573914674043319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82.995928489837354</v>
      </c>
      <c r="T199" s="59">
        <f t="shared" si="204"/>
        <v>244.2429801476496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1.3561325672143867</v>
      </c>
      <c r="AA199" s="21">
        <f>EXP(-LN(2)/25)*AA198+(1-EXP(-LN(2)/25))/(LN(2)/25)*Calculateur!V199*Calculateur!X199*VLOOKUP('Données projet'!$B$9,Paramètres!$A$1:$I$89,3,0)*0.475*44/12</f>
        <v>7.1792929056819471E-2</v>
      </c>
      <c r="AB199" s="21">
        <f>EXP(-LN(2)/2)*AB198+(1-EXP(-LN(2)/2))/(LN(2)/2)*V199*Y199*VLOOKUP('Données projet'!$B$9,Paramètres!$A$1:$I$89,3,0)*0.475*44/12</f>
        <v>4.3597593115107558E-26</v>
      </c>
      <c r="AC199" s="22">
        <f t="shared" si="163"/>
        <v>1.4279254962712062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88.008749437127449</v>
      </c>
      <c r="AO199" s="59">
        <f t="shared" si="205"/>
        <v>258.40359226940507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1.44950562921931</v>
      </c>
      <c r="AV199" s="21">
        <f>EXP(-LN(2)/25)*AV198+(1-EXP(-LN(2)/25))/(LN(2)/25)*Calculateur!AQ199*Calculateur!AS199*VLOOKUP('Données projet'!$B$10,Paramètres!$A$1:$I$89,3,0)*0.475*44/12</f>
        <v>7.6736048762371056E-2</v>
      </c>
      <c r="AW199" s="21">
        <f>EXP(-LN(2)/2)*AW198+(1-EXP(-LN(2)/2))/(LN(2)/2)*AQ199*AT199*VLOOKUP('Données projet'!$B$10,Paramètres!$A$1:$I$89,3,0)*0.475*44/12</f>
        <v>4.6599394608278994E-26</v>
      </c>
      <c r="AX199" s="21">
        <f t="shared" si="166"/>
        <v>1.5262416779816812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82.995928489837354</v>
      </c>
      <c r="T200" s="59">
        <f t="shared" si="204"/>
        <v>244.2429801476496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1.3295396347305033</v>
      </c>
      <c r="AA200" s="21">
        <f>EXP(-LN(2)/25)*AA199+(1-EXP(-LN(2)/25))/(LN(2)/25)*Calculateur!V200*Calculateur!X200*VLOOKUP('Données projet'!$B$9,Paramètres!$A$1:$I$89,3,0)*0.475*44/12</f>
        <v>6.9829747636334691E-2</v>
      </c>
      <c r="AB200" s="21">
        <f>EXP(-LN(2)/2)*AB199+(1-EXP(-LN(2)/2))/(LN(2)/2)*V200*Y200*VLOOKUP('Données projet'!$B$9,Paramètres!$A$1:$I$89,3,0)*0.475*44/12</f>
        <v>3.082815373510449E-26</v>
      </c>
      <c r="AC200" s="22">
        <f t="shared" si="163"/>
        <v>1.3993693823668381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88.008749437127449</v>
      </c>
      <c r="AO200" s="59">
        <f t="shared" si="205"/>
        <v>258.40359226940507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1.4210817079414544</v>
      </c>
      <c r="AV200" s="21">
        <f>EXP(-LN(2)/25)*AV199+(1-EXP(-LN(2)/25))/(LN(2)/25)*Calculateur!AQ200*Calculateur!AS200*VLOOKUP('Données projet'!$B$10,Paramètres!$A$1:$I$89,3,0)*0.475*44/12</f>
        <v>7.46376974735906E-2</v>
      </c>
      <c r="AW200" s="21">
        <f>EXP(-LN(2)/2)*AW199+(1-EXP(-LN(2)/2))/(LN(2)/2)*AQ200*AT200*VLOOKUP('Données projet'!$B$10,Paramètres!$A$1:$I$89,3,0)*0.475*44/12</f>
        <v>3.2950747926701917E-26</v>
      </c>
      <c r="AX200" s="21">
        <f t="shared" si="166"/>
        <v>1.4957194054150449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82.995928489837354</v>
      </c>
      <c r="T201" s="59">
        <f t="shared" si="204"/>
        <v>244.2429801476496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1.3034681734325417</v>
      </c>
      <c r="AA201" s="21">
        <f>EXP(-LN(2)/25)*AA200+(1-EXP(-LN(2)/25))/(LN(2)/25)*Calculateur!V201*Calculateur!X201*VLOOKUP('Données projet'!$B$9,Paramètres!$A$1:$I$89,3,0)*0.475*44/12</f>
        <v>6.7920249515032283E-2</v>
      </c>
      <c r="AB201" s="21">
        <f>EXP(-LN(2)/2)*AB200+(1-EXP(-LN(2)/2))/(LN(2)/2)*V201*Y201*VLOOKUP('Données projet'!$B$9,Paramètres!$A$1:$I$89,3,0)*0.475*44/12</f>
        <v>2.1798796557553779E-26</v>
      </c>
      <c r="AC201" s="22">
        <f t="shared" si="163"/>
        <v>1.3713884229475739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88.008749437127449</v>
      </c>
      <c r="AO201" s="59">
        <f t="shared" si="205"/>
        <v>258.40359226940507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1.3932151624229774</v>
      </c>
      <c r="AV201" s="21">
        <f>EXP(-LN(2)/25)*AV200+(1-EXP(-LN(2)/25))/(LN(2)/25)*Calculateur!AQ201*Calculateur!AS201*VLOOKUP('Données projet'!$B$10,Paramètres!$A$1:$I$89,3,0)*0.475*44/12</f>
        <v>7.2596725711149349E-2</v>
      </c>
      <c r="AW201" s="21">
        <f>EXP(-LN(2)/2)*AW200+(1-EXP(-LN(2)/2))/(LN(2)/2)*AQ201*AT201*VLOOKUP('Données projet'!$B$10,Paramètres!$A$1:$I$89,3,0)*0.475*44/12</f>
        <v>2.3299697304139497E-26</v>
      </c>
      <c r="AX201" s="21">
        <f t="shared" si="166"/>
        <v>1.4658118881341267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82.995928489837354</v>
      </c>
      <c r="T202" s="59">
        <f t="shared" si="204"/>
        <v>244.2429801476496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1.2779079575886121</v>
      </c>
      <c r="AA202" s="21">
        <f>EXP(-LN(2)/25)*AA201+(1-EXP(-LN(2)/25))/(LN(2)/25)*Calculateur!V202*Calculateur!X202*VLOOKUP('Données projet'!$B$9,Paramètres!$A$1:$I$89,3,0)*0.475*44/12</f>
        <v>6.6062966720273036E-2</v>
      </c>
      <c r="AB202" s="21">
        <f>EXP(-LN(2)/2)*AB201+(1-EXP(-LN(2)/2))/(LN(2)/2)*V202*Y202*VLOOKUP('Données projet'!$B$9,Paramètres!$A$1:$I$89,3,0)*0.475*44/12</f>
        <v>1.5414076867552245E-26</v>
      </c>
      <c r="AC202" s="22">
        <f t="shared" si="163"/>
        <v>1.3439709243088851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88.008749437127449</v>
      </c>
      <c r="AO202" s="59">
        <f t="shared" si="205"/>
        <v>258.40359226940507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1.3658950628652033</v>
      </c>
      <c r="AV202" s="21">
        <f>EXP(-LN(2)/25)*AV201+(1-EXP(-LN(2)/25))/(LN(2)/25)*Calculateur!AQ202*Calculateur!AS202*VLOOKUP('Données projet'!$B$10,Paramètres!$A$1:$I$89,3,0)*0.475*44/12</f>
        <v>7.0611564428882084E-2</v>
      </c>
      <c r="AW202" s="21">
        <f>EXP(-LN(2)/2)*AW201+(1-EXP(-LN(2)/2))/(LN(2)/2)*AQ202*AT202*VLOOKUP('Données projet'!$B$10,Paramètres!$A$1:$I$89,3,0)*0.475*44/12</f>
        <v>1.6475373963350958E-26</v>
      </c>
      <c r="AX202" s="21">
        <f t="shared" si="166"/>
        <v>1.4365066272940854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82.995928489837354</v>
      </c>
      <c r="T203" s="59">
        <f t="shared" si="204"/>
        <v>244.2429801476496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1.2528489619871896</v>
      </c>
      <c r="AA203" s="21">
        <f>EXP(-LN(2)/25)*AA202+(1-EXP(-LN(2)/25))/(LN(2)/25)*Calculateur!V203*Calculateur!X203*VLOOKUP('Données projet'!$B$9,Paramètres!$A$1:$I$89,3,0)*0.475*44/12</f>
        <v>6.4256471421206746E-2</v>
      </c>
      <c r="AB203" s="21">
        <f>EXP(-LN(2)/2)*AB202+(1-EXP(-LN(2)/2))/(LN(2)/2)*V203*Y203*VLOOKUP('Données projet'!$B$9,Paramètres!$A$1:$I$89,3,0)*0.475*44/12</f>
        <v>1.0899398278776889E-26</v>
      </c>
      <c r="AC203" s="22">
        <f t="shared" si="163"/>
        <v>1.3171054334083965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88.008749437127449</v>
      </c>
      <c r="AO203" s="59">
        <f t="shared" si="205"/>
        <v>258.40359226940507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1.3391106937961419</v>
      </c>
      <c r="AV203" s="21">
        <f>EXP(-LN(2)/25)*AV202+(1-EXP(-LN(2)/25))/(LN(2)/25)*Calculateur!AQ203*Calculateur!AS203*VLOOKUP('Données projet'!$B$10,Paramètres!$A$1:$I$89,3,0)*0.475*44/12</f>
        <v>6.8680687486273512E-2</v>
      </c>
      <c r="AW203" s="21">
        <f>EXP(-LN(2)/2)*AW202+(1-EXP(-LN(2)/2))/(LN(2)/2)*AQ203*AT203*VLOOKUP('Données projet'!$B$10,Paramètres!$A$1:$I$89,3,0)*0.475*44/12</f>
        <v>1.1649848652069749E-26</v>
      </c>
      <c r="AX203" s="21">
        <f t="shared" si="166"/>
        <v>1.4077913812824154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1.3094437062921891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G4" zoomScale="90" zoomScaleNormal="90" workbookViewId="0">
      <selection activeCell="J20" sqref="J20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Polargo</v>
      </c>
      <c r="B6" s="146">
        <f>'Données projet'!D9</f>
        <v>3.0081100000000003</v>
      </c>
      <c r="C6" s="147">
        <f ca="1">IF(OR('Données projet'!B9="",'Données projet'!C9="",'Données projet'!C9=0%),0,Calculateur!S3)</f>
        <v>82.995928489837354</v>
      </c>
      <c r="D6" s="147">
        <f>IF(OR('Données projet'!B9="",'Données projet'!C9="",'Données projet'!C9=0%),0,Calculateur!T3)</f>
        <v>244.2429801476496</v>
      </c>
      <c r="E6" s="147">
        <f ca="1">MIN(C6,D6)</f>
        <v>82.995928489837354</v>
      </c>
      <c r="F6" s="147">
        <f ca="1">E6*B6</f>
        <v>249.66088244956467</v>
      </c>
      <c r="G6" s="147">
        <f ca="1">F6*(100%-'Données projet'!$C$24)*(100%-'Données projet'!$C$25)*(100%-'Données projet'!$C$26)*(100%-'Données projet'!$C$27)</f>
        <v>213.46005449437777</v>
      </c>
      <c r="H6" s="148">
        <f>IF(OR('Données projet'!B9="",'Données projet'!C9="",'Données projet'!C9=0%),0,AVERAGE(Calculateur!$AC$3:$AC$33)*B6)</f>
        <v>56.061346953803302</v>
      </c>
      <c r="I6" s="149">
        <f>H6*(100%-'Données projet'!$C$24)*(100%-'Données projet'!$C$25)*(100%-'Données projet'!$C$26)*(100%-'Données projet'!$C$27)</f>
        <v>47.932451645501821</v>
      </c>
      <c r="J6" s="150">
        <f>IF(OR('Données projet'!B9="",'Données projet'!C9="",'Données projet'!C9=0%),0,SUM(Calculateur!$V$3:$V$33)*VLOOKUP('Données projet'!$B$9,Paramètres!$A$1:$I$89,9,0)*B6)</f>
        <v>620.81625627143592</v>
      </c>
      <c r="K6" s="151">
        <f>J6*(100%-'Données projet'!$C$24)*(100%-'Données projet'!$C$25)*(100%-'Données projet'!$C$26)*(100%-'Données projet'!$C$27)</f>
        <v>530.79789911207774</v>
      </c>
      <c r="L6" s="152">
        <f ca="1">G6+I6+K6</f>
        <v>792.19040525195737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Koster</v>
      </c>
      <c r="B7" s="154">
        <f>'Données projet'!D10</f>
        <v>0.42188999999999999</v>
      </c>
      <c r="C7" s="147">
        <f ca="1">IF(OR('Données projet'!B10="",'Données projet'!C10="",'Données projet'!C10=0%),0,Calculateur!AN3)</f>
        <v>88.008749437127449</v>
      </c>
      <c r="D7" s="147">
        <f>IF(OR('Données projet'!B10="",'Données projet'!C10="",'Données projet'!C10=0%),0,Calculateur!AO3)</f>
        <v>258.40359226940507</v>
      </c>
      <c r="E7" s="147">
        <f t="shared" ref="E7:E15" ca="1" si="0">MIN(C7,D7)</f>
        <v>88.008749437127449</v>
      </c>
      <c r="F7" s="147">
        <f t="shared" ref="F7:F15" ca="1" si="1">E7*B7</f>
        <v>37.1300113000297</v>
      </c>
      <c r="G7" s="147">
        <f ca="1">F7*(100%-'Données projet'!$C$24)*(100%-'Données projet'!$C$25)*(100%-'Données projet'!$C$26)*(100%-'Données projet'!$C$27)</f>
        <v>31.74615966152539</v>
      </c>
      <c r="H7" s="155">
        <f>IF(OR('Données projet'!B10="",'Données projet'!C10="",'Données projet'!C10=0%),0,AVERAGE(Calculateur!$AX$3:$AX$33)*B7)</f>
        <v>8.4040147677574613</v>
      </c>
      <c r="I7" s="149">
        <f>H7*(100%-'Données projet'!$C$24)*(100%-'Données projet'!$C$25)*(100%-'Données projet'!$C$26)*(100%-'Données projet'!$C$27)</f>
        <v>7.1854326264326289</v>
      </c>
      <c r="J7" s="150">
        <f>IF(OR('Données projet'!B10="",'Données projet'!C10="",'Données projet'!C10=0%),0,SUM(Calculateur!$AQ$3:$AQ$33)*VLOOKUP('Données projet'!$B$10,Paramètres!$A$1:$I$89,9,0)*B7)</f>
        <v>87.070010856769215</v>
      </c>
      <c r="K7" s="151">
        <f>J7*(100%-'Données projet'!$C$24)*(100%-'Données projet'!$C$25)*(100%-'Données projet'!$C$26)*(100%-'Données projet'!$C$27)</f>
        <v>74.444859282537678</v>
      </c>
      <c r="L7" s="152">
        <f t="shared" ref="L7:L15" ca="1" si="2">G7+I7+K7</f>
        <v>113.3764515704957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286.79089374959437</v>
      </c>
      <c r="G16" s="166">
        <f t="shared" ca="1" si="3"/>
        <v>245.20621415590315</v>
      </c>
      <c r="H16" s="167">
        <f t="shared" si="3"/>
        <v>64.465361721560768</v>
      </c>
      <c r="I16" s="167">
        <f t="shared" si="3"/>
        <v>55.11788427193445</v>
      </c>
      <c r="J16" s="168">
        <f t="shared" si="3"/>
        <v>707.88626712820519</v>
      </c>
      <c r="K16" s="168">
        <f t="shared" si="3"/>
        <v>605.24275839461541</v>
      </c>
      <c r="L16" s="169">
        <f t="shared" ca="1" si="3"/>
        <v>905.56685682245302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Polargo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6" zoomScale="80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Polargo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4901.9844366421767</v>
      </c>
      <c r="U10" s="178">
        <f>'Données projet'!D9</f>
        <v>3.0081100000000003</v>
      </c>
      <c r="V10" s="177">
        <f>U10*T10</f>
        <v>14745.7084037077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4901.9844366421767</v>
      </c>
      <c r="U11" s="178">
        <f>'Données projet'!D10</f>
        <v>0.42188999999999999</v>
      </c>
      <c r="V11" s="177">
        <f t="shared" ref="V11" si="0">U11*T11</f>
        <v>2068.0982139749681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Polargo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4580.0990000000002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1780.5630100271646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72070.833042729369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1500</v>
      </c>
      <c r="Q25" s="234"/>
      <c r="R25" s="23"/>
      <c r="S25" s="186" t="s">
        <v>266</v>
      </c>
      <c r="T25" s="303">
        <f ca="1">T23-T24</f>
        <v>-70290.270032702203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21011.904677180573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1435.4066985645934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1373.5949268560703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1314.444906082364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1257.8420153898223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1203.6765697510261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60</v>
      </c>
      <c r="D39" s="182">
        <f t="shared" si="2"/>
        <v>12022.184615384615</v>
      </c>
      <c r="E39" s="193">
        <v>200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1151.8436074172503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1102.2426865236844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1054.7776904532868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1009.3566415820926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965.8915230450649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924.29810817709563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884.49579729865627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846.40746152981455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809.95929332996627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775.08066347365184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741.70398418531317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709.76457816776372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679.20055327058742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649.95268255558608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621.96428952687677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4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5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6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7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8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9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10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11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12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13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14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15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16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17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18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19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20</v>
      </c>
      <c r="B70" s="181">
        <f>'Données projet'!D78</f>
        <v>200.36974358974356</v>
      </c>
      <c r="C70" s="191">
        <v>60</v>
      </c>
      <c r="D70" s="179">
        <f t="shared" si="4"/>
        <v>12022.184615384615</v>
      </c>
      <c r="E70" s="193">
        <v>200</v>
      </c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591FEE68-283D-46DA-A0AB-EDE2C885D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64364B-91FC-407E-B87F-995B08438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9C5969-2351-4CCE-9AAD-0DCB09074E50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Imène BELAZEREG</cp:lastModifiedBy>
  <dcterms:created xsi:type="dcterms:W3CDTF">2021-02-01T08:22:39Z</dcterms:created>
  <dcterms:modified xsi:type="dcterms:W3CDTF">2025-05-30T13:36:13Z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