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\\Bureautique\agences et bureaux\AGENCE CENTRE OUEST\_TIERS\_PROPRIETAIRES_\SCI DES QUELLERIES --AD18772\LOIR EN VALLEE--AD18772P1\LBC Boisement--2024-ERU-42\LBC Montage dossier\"/>
    </mc:Choice>
  </mc:AlternateContent>
  <xr:revisionPtr revIDLastSave="0" documentId="13_ncr:1_{3020FFBC-7CDF-431A-82C1-E39A11B67951}" xr6:coauthVersionLast="47" xr6:coauthVersionMax="47" xr10:uidLastSave="{00000000-0000-0000-0000-000000000000}"/>
  <bookViews>
    <workbookView xWindow="2868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<sst xmlns="http://schemas.openxmlformats.org/spreadsheetml/2006/main" count="1177" uniqueCount="325">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</sst>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169.613452288893</c:v>
                </c:pt>
                <c:pt idx="32">
                  <c:v>185.69564922944699</c:v>
                </c:pt>
                <c:pt idx="33">
                  <c:v>201.74532528316698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249.7265012785368</c:v>
                </c:pt>
                <c:pt idx="37">
                  <c:v>265.67139861401199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247.97507238738754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296.33489822464173</c:v>
                </c:pt>
                <c:pt idx="45">
                  <c:v>312.4140721854024</c:v>
                </c:pt>
                <c:pt idx="46">
                  <c:v>328.47489405645246</c:v>
                </c:pt>
                <c:pt idx="47">
                  <c:v>344.51838738035786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392.55366990377735</c:v>
                </c:pt>
                <c:pt idx="51">
                  <c:v>326.54079262774457</c:v>
                </c:pt>
                <c:pt idx="52">
                  <c:v>341.6202011551116</c:v>
                </c:pt>
                <c:pt idx="53">
                  <c:v>356.68497890922032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401.79827552592525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407.95878231757479</c:v>
                </c:pt>
                <c:pt idx="63">
                  <c:v>421.42793186976132</c:v>
                </c:pt>
                <c:pt idx="64">
                  <c:v>434.88781420496684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502.05896643512602</c:v>
                </c:pt>
                <c:pt idx="70">
                  <c:v>515.46943786668078</c:v>
                </c:pt>
                <c:pt idx="71">
                  <c:v>446.60983959217293</c:v>
                </c:pt>
                <c:pt idx="72">
                  <c:v>458.32527966923976</c:v>
                </c:pt>
                <c:pt idx="73">
                  <c:v>470.03432649602991</c:v>
                </c:pt>
                <c:pt idx="74">
                  <c:v>481.73716178290942</c:v>
                </c:pt>
                <c:pt idx="75">
                  <c:v>493.43395769164994</c:v>
                </c:pt>
                <c:pt idx="76">
                  <c:v>505.1248775564427</c:v>
                </c:pt>
                <c:pt idx="77">
                  <c:v>516.81007653469237</c:v>
                </c:pt>
                <c:pt idx="78">
                  <c:v>528.48970219589762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482.12075813367915</c:v>
                </c:pt>
                <c:pt idx="82">
                  <c:v>492.85884412246702</c:v>
                </c:pt>
                <c:pt idx="83">
                  <c:v>503.59197136026728</c:v>
                </c:pt>
                <c:pt idx="84">
                  <c:v>514.32026043494295</c:v>
                </c:pt>
                <c:pt idx="85">
                  <c:v>525.04382649327442</c:v>
                </c:pt>
                <c:pt idx="86">
                  <c:v>535.76277959494985</c:v>
                </c:pt>
                <c:pt idx="87">
                  <c:v>546.47722503675448</c:v>
                </c:pt>
                <c:pt idx="88">
                  <c:v>557.18726365001646</c:v>
                </c:pt>
                <c:pt idx="89">
                  <c:v>567.89299207399506</c:v>
                </c:pt>
                <c:pt idx="90">
                  <c:v>578.59450300758897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526.3839456981234</c:v>
                </c:pt>
                <c:pt idx="94">
                  <c:v>535.76277959494985</c:v>
                </c:pt>
                <c:pt idx="95">
                  <c:v>545.13816238142374</c:v>
                </c:pt>
                <c:pt idx="96">
                  <c:v>554.51016178271357</c:v>
                </c:pt>
                <c:pt idx="97">
                  <c:v>563.87884304786633</c:v>
                </c:pt>
                <c:pt idx="98">
                  <c:v>573.24426908085672</c:v>
                </c:pt>
                <c:pt idx="99">
                  <c:v>582.60650056262477</c:v>
                </c:pt>
                <c:pt idx="100">
                  <c:v>591.96559606486551</c:v>
                </c:pt>
                <c:pt idx="101">
                  <c:v>6.4758730798340893E-12</c:v>
                </c:pt>
                <c:pt idx="102">
                  <c:v>6.4758730798340893E-12</c:v>
                </c:pt>
                <c:pt idx="103">
                  <c:v>6.4758730798340893E-12</c:v>
                </c:pt>
                <c:pt idx="104">
                  <c:v>6.4758730798340893E-12</c:v>
                </c:pt>
                <c:pt idx="105">
                  <c:v>6.4758730798340893E-12</c:v>
                </c:pt>
                <c:pt idx="106">
                  <c:v>6.4758730798340893E-12</c:v>
                </c:pt>
                <c:pt idx="107">
                  <c:v>6.4758730798340893E-12</c:v>
                </c:pt>
                <c:pt idx="108">
                  <c:v>6.4758730798340893E-12</c:v>
                </c:pt>
                <c:pt idx="109">
                  <c:v>6.4758730798340893E-12</c:v>
                </c:pt>
                <c:pt idx="110">
                  <c:v>6.4758730798340893E-12</c:v>
                </c:pt>
                <c:pt idx="111">
                  <c:v>6.4758730798340893E-12</c:v>
                </c:pt>
                <c:pt idx="112">
                  <c:v>6.4758730798340893E-12</c:v>
                </c:pt>
                <c:pt idx="113">
                  <c:v>6.4758730798340893E-12</c:v>
                </c:pt>
                <c:pt idx="114">
                  <c:v>6.4758730798340893E-12</c:v>
                </c:pt>
                <c:pt idx="115">
                  <c:v>6.4758730798340893E-12</c:v>
                </c:pt>
                <c:pt idx="116">
                  <c:v>6.4758730798340893E-12</c:v>
                </c:pt>
                <c:pt idx="117">
                  <c:v>6.4758730798340893E-12</c:v>
                </c:pt>
                <c:pt idx="118">
                  <c:v>6.4758730798340893E-12</c:v>
                </c:pt>
                <c:pt idx="119">
                  <c:v>6.4758730798340893E-12</c:v>
                </c:pt>
                <c:pt idx="120">
                  <c:v>6.4758730798340893E-12</c:v>
                </c:pt>
                <c:pt idx="121">
                  <c:v>6.4758730798340893E-12</c:v>
                </c:pt>
                <c:pt idx="122">
                  <c:v>6.4758730798340893E-12</c:v>
                </c:pt>
                <c:pt idx="123">
                  <c:v>6.4758730798340893E-12</c:v>
                </c:pt>
                <c:pt idx="124">
                  <c:v>6.4758730798340893E-12</c:v>
                </c:pt>
                <c:pt idx="125">
                  <c:v>6.4758730798340893E-12</c:v>
                </c:pt>
                <c:pt idx="126">
                  <c:v>6.4758730798340893E-12</c:v>
                </c:pt>
                <c:pt idx="127">
                  <c:v>6.4758730798340893E-12</c:v>
                </c:pt>
                <c:pt idx="128">
                  <c:v>6.4758730798340893E-12</c:v>
                </c:pt>
                <c:pt idx="129">
                  <c:v>6.4758730798340893E-12</c:v>
                </c:pt>
                <c:pt idx="130">
                  <c:v>6.4758730798340893E-12</c:v>
                </c:pt>
                <c:pt idx="131">
                  <c:v>6.4758730798340893E-12</c:v>
                </c:pt>
                <c:pt idx="132">
                  <c:v>6.4758730798340893E-12</c:v>
                </c:pt>
                <c:pt idx="133">
                  <c:v>6.4758730798340893E-12</c:v>
                </c:pt>
                <c:pt idx="134">
                  <c:v>6.4758730798340893E-12</c:v>
                </c:pt>
                <c:pt idx="135">
                  <c:v>6.4758730798340893E-12</c:v>
                </c:pt>
                <c:pt idx="136">
                  <c:v>6.4758730798340893E-12</c:v>
                </c:pt>
                <c:pt idx="137">
                  <c:v>6.4758730798340893E-12</c:v>
                </c:pt>
                <c:pt idx="138">
                  <c:v>6.4758730798340893E-12</c:v>
                </c:pt>
                <c:pt idx="139">
                  <c:v>6.4758730798340893E-12</c:v>
                </c:pt>
                <c:pt idx="140">
                  <c:v>6.4758730798340893E-12</c:v>
                </c:pt>
                <c:pt idx="141">
                  <c:v>6.4758730798340893E-12</c:v>
                </c:pt>
                <c:pt idx="142">
                  <c:v>6.4758730798340893E-12</c:v>
                </c:pt>
                <c:pt idx="143">
                  <c:v>6.4758730798340893E-12</c:v>
                </c:pt>
                <c:pt idx="144">
                  <c:v>6.4758730798340893E-12</c:v>
                </c:pt>
                <c:pt idx="145">
                  <c:v>6.4758730798340893E-12</c:v>
                </c:pt>
                <c:pt idx="146">
                  <c:v>6.4758730798340893E-12</c:v>
                </c:pt>
                <c:pt idx="147">
                  <c:v>6.4758730798340893E-12</c:v>
                </c:pt>
                <c:pt idx="148">
                  <c:v>6.4758730798340893E-12</c:v>
                </c:pt>
                <c:pt idx="149">
                  <c:v>6.4758730798340893E-12</c:v>
                </c:pt>
                <c:pt idx="150">
                  <c:v>6.4758730798340893E-12</c:v>
                </c:pt>
                <c:pt idx="151">
                  <c:v>6.4758730798340893E-12</c:v>
                </c:pt>
                <c:pt idx="152">
                  <c:v>6.4758730798340893E-12</c:v>
                </c:pt>
                <c:pt idx="153">
                  <c:v>6.4758730798340893E-12</c:v>
                </c:pt>
                <c:pt idx="154">
                  <c:v>6.4758730798340893E-12</c:v>
                </c:pt>
                <c:pt idx="155">
                  <c:v>6.4758730798340893E-12</c:v>
                </c:pt>
                <c:pt idx="156">
                  <c:v>6.4758730798340893E-12</c:v>
                </c:pt>
                <c:pt idx="157">
                  <c:v>6.4758730798340893E-12</c:v>
                </c:pt>
                <c:pt idx="158">
                  <c:v>6.4758730798340893E-12</c:v>
                </c:pt>
                <c:pt idx="159">
                  <c:v>6.4758730798340893E-12</c:v>
                </c:pt>
                <c:pt idx="160">
                  <c:v>6.4758730798340893E-12</c:v>
                </c:pt>
                <c:pt idx="161">
                  <c:v>6.4758730798340893E-12</c:v>
                </c:pt>
                <c:pt idx="162">
                  <c:v>6.4758730798340893E-12</c:v>
                </c:pt>
                <c:pt idx="163">
                  <c:v>6.4758730798340893E-12</c:v>
                </c:pt>
                <c:pt idx="164">
                  <c:v>6.4758730798340893E-12</c:v>
                </c:pt>
                <c:pt idx="165">
                  <c:v>6.4758730798340893E-12</c:v>
                </c:pt>
                <c:pt idx="166">
                  <c:v>6.4758730798340893E-12</c:v>
                </c:pt>
                <c:pt idx="167">
                  <c:v>6.4758730798340893E-12</c:v>
                </c:pt>
                <c:pt idx="168">
                  <c:v>6.4758730798340893E-12</c:v>
                </c:pt>
                <c:pt idx="169">
                  <c:v>6.4758730798340893E-12</c:v>
                </c:pt>
                <c:pt idx="170">
                  <c:v>6.4758730798340893E-12</c:v>
                </c:pt>
                <c:pt idx="171">
                  <c:v>6.4758730798340893E-12</c:v>
                </c:pt>
                <c:pt idx="172">
                  <c:v>6.4758730798340893E-12</c:v>
                </c:pt>
                <c:pt idx="173">
                  <c:v>6.4758730798340893E-12</c:v>
                </c:pt>
                <c:pt idx="174">
                  <c:v>6.4758730798340893E-12</c:v>
                </c:pt>
                <c:pt idx="175">
                  <c:v>6.4758730798340893E-12</c:v>
                </c:pt>
                <c:pt idx="176">
                  <c:v>6.4758730798340893E-12</c:v>
                </c:pt>
                <c:pt idx="177">
                  <c:v>6.4758730798340893E-12</c:v>
                </c:pt>
                <c:pt idx="178">
                  <c:v>6.4758730798340893E-12</c:v>
                </c:pt>
                <c:pt idx="179">
                  <c:v>6.4758730798340893E-12</c:v>
                </c:pt>
                <c:pt idx="180">
                  <c:v>6.4758730798340893E-12</c:v>
                </c:pt>
                <c:pt idx="181">
                  <c:v>6.4758730798340893E-12</c:v>
                </c:pt>
                <c:pt idx="182">
                  <c:v>6.4758730798340893E-12</c:v>
                </c:pt>
                <c:pt idx="183">
                  <c:v>6.4758730798340893E-12</c:v>
                </c:pt>
                <c:pt idx="184">
                  <c:v>6.4758730798340893E-12</c:v>
                </c:pt>
                <c:pt idx="185">
                  <c:v>6.4758730798340893E-12</c:v>
                </c:pt>
                <c:pt idx="186">
                  <c:v>6.4758730798340893E-12</c:v>
                </c:pt>
                <c:pt idx="187">
                  <c:v>6.4758730798340893E-12</c:v>
                </c:pt>
                <c:pt idx="188">
                  <c:v>6.4758730798340893E-12</c:v>
                </c:pt>
                <c:pt idx="189">
                  <c:v>6.4758730798340893E-12</c:v>
                </c:pt>
                <c:pt idx="190">
                  <c:v>6.4758730798340893E-12</c:v>
                </c:pt>
                <c:pt idx="191">
                  <c:v>6.4758730798340893E-12</c:v>
                </c:pt>
                <c:pt idx="192">
                  <c:v>6.4758730798340893E-12</c:v>
                </c:pt>
                <c:pt idx="193">
                  <c:v>6.4758730798340893E-12</c:v>
                </c:pt>
                <c:pt idx="194">
                  <c:v>6.4758730798340893E-12</c:v>
                </c:pt>
                <c:pt idx="195">
                  <c:v>6.4758730798340893E-12</c:v>
                </c:pt>
                <c:pt idx="196">
                  <c:v>6.4758730798340893E-12</c:v>
                </c:pt>
                <c:pt idx="197">
                  <c:v>6.4758730798340893E-12</c:v>
                </c:pt>
                <c:pt idx="198">
                  <c:v>6.4758730798340893E-12</c:v>
                </c:pt>
                <c:pt idx="199">
                  <c:v>6.4758730798340893E-12</c:v>
                </c:pt>
                <c:pt idx="200">
                  <c:v>6.4758730798340893E-12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3.0373846637923445</c:v>
                </c:pt>
                <c:pt idx="2">
                  <c:v>3.5780906624925897</c:v>
                </c:pt>
                <c:pt idx="3">
                  <c:v>4.215402172997206</c:v>
                </c:pt>
                <c:pt idx="4">
                  <c:v>4.9666383866319377</c:v>
                </c:pt>
                <c:pt idx="5">
                  <c:v>5.8522333658713634</c:v>
                </c:pt>
                <c:pt idx="6">
                  <c:v>6.8962979189055469</c:v>
                </c:pt>
                <c:pt idx="7">
                  <c:v>8.1272831050814656</c:v>
                </c:pt>
                <c:pt idx="8">
                  <c:v>9.578763800182891</c:v>
                </c:pt>
                <c:pt idx="9">
                  <c:v>11.290364099936896</c:v>
                </c:pt>
                <c:pt idx="10">
                  <c:v>13.308850299577585</c:v>
                </c:pt>
                <c:pt idx="11">
                  <c:v>15.689421868067676</c:v>
                </c:pt>
                <c:pt idx="12">
                  <c:v>18.497236369330697</c:v>
                </c:pt>
                <c:pt idx="13">
                  <c:v>21.809210825304934</c:v>
                </c:pt>
                <c:pt idx="14">
                  <c:v>25.71614975099514</c:v>
                </c:pt>
                <c:pt idx="15">
                  <c:v>30.325259237860919</c:v>
                </c:pt>
                <c:pt idx="16">
                  <c:v>35.763117276597228</c:v>
                </c:pt>
                <c:pt idx="17">
                  <c:v>42.179183298551266</c:v>
                </c:pt>
                <c:pt idx="18">
                  <c:v>49.749945037412488</c:v>
                </c:pt>
                <c:pt idx="19">
                  <c:v>58.683818696173859</c:v>
                </c:pt>
                <c:pt idx="20">
                  <c:v>69.226939553605035</c:v>
                </c:pt>
                <c:pt idx="21">
                  <c:v>81.670005156979485</c:v>
                </c:pt>
                <c:pt idx="22">
                  <c:v>96.356362830373712</c:v>
                </c:pt>
                <c:pt idx="23">
                  <c:v>113.69156821680933</c:v>
                </c:pt>
                <c:pt idx="24">
                  <c:v>134.15468295741289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189.53880266603642</c:v>
                </c:pt>
                <c:pt idx="32">
                  <c:v>207.51529266966921</c:v>
                </c:pt>
                <c:pt idx="33">
                  <c:v>225.45581704538486</c:v>
                </c:pt>
                <c:pt idx="34">
                  <c:v>243.36364067727698</c:v>
                </c:pt>
                <c:pt idx="35">
                  <c:v>261.24150838162944</c:v>
                </c:pt>
                <c:pt idx="36">
                  <c:v>279.09175844081614</c:v>
                </c:pt>
                <c:pt idx="37">
                  <c:v>296.91640552163273</c:v>
                </c:pt>
                <c:pt idx="38">
                  <c:v>314.71720261424787</c:v>
                </c:pt>
                <c:pt idx="39">
                  <c:v>332.49568821053055</c:v>
                </c:pt>
                <c:pt idx="40">
                  <c:v>350.2532228565517</c:v>
                </c:pt>
                <c:pt idx="41">
                  <c:v>277.13386946464016</c:v>
                </c:pt>
                <c:pt idx="42">
                  <c:v>295.17849192957448</c:v>
                </c:pt>
                <c:pt idx="43">
                  <c:v>313.19851383460843</c:v>
                </c:pt>
                <c:pt idx="44">
                  <c:v>331.19554939327537</c:v>
                </c:pt>
                <c:pt idx="45">
                  <c:v>349.17102307812598</c:v>
                </c:pt>
                <c:pt idx="46">
                  <c:v>367.12620074726846</c:v>
                </c:pt>
                <c:pt idx="47">
                  <c:v>385.06221436094899</c:v>
                </c:pt>
                <c:pt idx="48">
                  <c:v>402.98008185125195</c:v>
                </c:pt>
                <c:pt idx="49">
                  <c:v>420.88072327292639</c:v>
                </c:pt>
                <c:pt idx="50">
                  <c:v>438.76497406308482</c:v>
                </c:pt>
                <c:pt idx="51">
                  <c:v>364.96396296815823</c:v>
                </c:pt>
                <c:pt idx="52">
                  <c:v>381.82213777185649</c:v>
                </c:pt>
                <c:pt idx="53">
                  <c:v>398.66413205286977</c:v>
                </c:pt>
                <c:pt idx="54">
                  <c:v>415.49072537978219</c:v>
                </c:pt>
                <c:pt idx="55">
                  <c:v>432.30262904622151</c:v>
                </c:pt>
                <c:pt idx="56">
                  <c:v>449.10049452796119</c:v>
                </c:pt>
                <c:pt idx="57">
                  <c:v>465.88492060890161</c:v>
                </c:pt>
                <c:pt idx="58">
                  <c:v>482.65645942680271</c:v>
                </c:pt>
                <c:pt idx="59">
                  <c:v>499.41562163511918</c:v>
                </c:pt>
                <c:pt idx="60">
                  <c:v>516.1628808360781</c:v>
                </c:pt>
                <c:pt idx="61">
                  <c:v>440.91863377904201</c:v>
                </c:pt>
                <c:pt idx="62">
                  <c:v>455.9880063323198</c:v>
                </c:pt>
                <c:pt idx="63">
                  <c:v>471.0467422191993</c:v>
                </c:pt>
                <c:pt idx="64">
                  <c:v>486.09522926878611</c:v>
                </c:pt>
                <c:pt idx="65">
                  <c:v>501.13382934663713</c:v>
                </c:pt>
                <c:pt idx="66">
                  <c:v>516.1628808360781</c:v>
                </c:pt>
                <c:pt idx="67">
                  <c:v>531.18270081556864</c:v>
                </c:pt>
                <c:pt idx="68">
                  <c:v>546.19358697705945</c:v>
                </c:pt>
                <c:pt idx="69">
                  <c:v>561.19581932256801</c:v>
                </c:pt>
                <c:pt idx="70">
                  <c:v>576.18966166997245</c:v>
                </c:pt>
                <c:pt idx="71">
                  <c:v>499.20083687929656</c:v>
                </c:pt>
                <c:pt idx="72">
                  <c:v>512.29916163754649</c:v>
                </c:pt>
                <c:pt idx="73">
                  <c:v>525.39041594713967</c:v>
                </c:pt>
                <c:pt idx="74">
                  <c:v>538.47480076592353</c:v>
                </c:pt>
                <c:pt idx="75">
                  <c:v>551.55250649172604</c:v>
                </c:pt>
                <c:pt idx="76">
                  <c:v>564.62371375974271</c:v>
                </c:pt>
                <c:pt idx="77">
                  <c:v>577.68859416226485</c:v>
                </c:pt>
                <c:pt idx="78">
                  <c:v>590.74731089993622</c:v>
                </c:pt>
                <c:pt idx="79">
                  <c:v>603.80001937245117</c:v>
                </c:pt>
                <c:pt idx="80">
                  <c:v>616.84686771554061</c:v>
                </c:pt>
                <c:pt idx="81">
                  <c:v>538.90368289481796</c:v>
                </c:pt>
                <c:pt idx="82">
                  <c:v>550.90949401543071</c:v>
                </c:pt>
                <c:pt idx="83">
                  <c:v>562.90982113451992</c:v>
                </c:pt>
                <c:pt idx="84">
                  <c:v>574.904797613092</c:v>
                </c:pt>
                <c:pt idx="85">
                  <c:v>586.89455079473021</c:v>
                </c:pt>
                <c:pt idx="86">
                  <c:v>598.8792023970808</c:v>
                </c:pt>
                <c:pt idx="87">
                  <c:v>610.85886887038134</c:v>
                </c:pt>
                <c:pt idx="88">
                  <c:v>622.8336617264132</c:v>
                </c:pt>
                <c:pt idx="89">
                  <c:v>634.80368784084942</c:v>
                </c:pt>
                <c:pt idx="90">
                  <c:v>646.76904973162164</c:v>
                </c:pt>
                <c:pt idx="91">
                  <c:v>567.40855737534218</c:v>
                </c:pt>
                <c:pt idx="92">
                  <c:v>577.90272074471488</c:v>
                </c:pt>
                <c:pt idx="93">
                  <c:v>588.39290880026499</c:v>
                </c:pt>
                <c:pt idx="94">
                  <c:v>598.8792023970808</c:v>
                </c:pt>
                <c:pt idx="95">
                  <c:v>609.36167932827254</c:v>
                </c:pt>
                <c:pt idx="96">
                  <c:v>619.84041449272684</c:v>
                </c:pt>
                <c:pt idx="97">
                  <c:v>630.31548005092793</c:v>
                </c:pt>
                <c:pt idx="98">
                  <c:v>640.78694556988853</c:v>
                </c:pt>
                <c:pt idx="99">
                  <c:v>651.25487815811425</c:v>
                </c:pt>
                <c:pt idx="100">
                  <c:v>661.71934259144587</c:v>
                </c:pt>
                <c:pt idx="101">
                  <c:v>7.1684365481255119E-12</c:v>
                </c:pt>
                <c:pt idx="102">
                  <c:v>7.1684365481255119E-12</c:v>
                </c:pt>
                <c:pt idx="103">
                  <c:v>7.1684365481255119E-12</c:v>
                </c:pt>
                <c:pt idx="104">
                  <c:v>7.1684365481255119E-12</c:v>
                </c:pt>
                <c:pt idx="105">
                  <c:v>7.1684365481255119E-12</c:v>
                </c:pt>
                <c:pt idx="106">
                  <c:v>7.1684365481255119E-12</c:v>
                </c:pt>
                <c:pt idx="107">
                  <c:v>7.1684365481255119E-12</c:v>
                </c:pt>
                <c:pt idx="108">
                  <c:v>7.1684365481255119E-12</c:v>
                </c:pt>
                <c:pt idx="109">
                  <c:v>7.1684365481255119E-12</c:v>
                </c:pt>
                <c:pt idx="110">
                  <c:v>7.1684365481255119E-12</c:v>
                </c:pt>
                <c:pt idx="111">
                  <c:v>7.1684365481255119E-12</c:v>
                </c:pt>
                <c:pt idx="112">
                  <c:v>7.1684365481255119E-12</c:v>
                </c:pt>
                <c:pt idx="113">
                  <c:v>7.1684365481255119E-12</c:v>
                </c:pt>
                <c:pt idx="114">
                  <c:v>7.1684365481255119E-12</c:v>
                </c:pt>
                <c:pt idx="115">
                  <c:v>7.1684365481255119E-12</c:v>
                </c:pt>
                <c:pt idx="116">
                  <c:v>7.1684365481255119E-12</c:v>
                </c:pt>
                <c:pt idx="117">
                  <c:v>7.1684365481255119E-12</c:v>
                </c:pt>
                <c:pt idx="118">
                  <c:v>7.1684365481255119E-12</c:v>
                </c:pt>
                <c:pt idx="119">
                  <c:v>7.1684365481255119E-12</c:v>
                </c:pt>
                <c:pt idx="120">
                  <c:v>7.1684365481255119E-12</c:v>
                </c:pt>
                <c:pt idx="121">
                  <c:v>7.1684365481255119E-12</c:v>
                </c:pt>
                <c:pt idx="122">
                  <c:v>7.1684365481255119E-12</c:v>
                </c:pt>
                <c:pt idx="123">
                  <c:v>7.1684365481255119E-12</c:v>
                </c:pt>
                <c:pt idx="124">
                  <c:v>7.1684365481255119E-12</c:v>
                </c:pt>
                <c:pt idx="125">
                  <c:v>7.1684365481255119E-12</c:v>
                </c:pt>
                <c:pt idx="126">
                  <c:v>7.1684365481255119E-12</c:v>
                </c:pt>
                <c:pt idx="127">
                  <c:v>7.1684365481255119E-12</c:v>
                </c:pt>
                <c:pt idx="128">
                  <c:v>7.1684365481255119E-12</c:v>
                </c:pt>
                <c:pt idx="129">
                  <c:v>7.1684365481255119E-12</c:v>
                </c:pt>
                <c:pt idx="130">
                  <c:v>7.1684365481255119E-12</c:v>
                </c:pt>
                <c:pt idx="131">
                  <c:v>7.1684365481255119E-12</c:v>
                </c:pt>
                <c:pt idx="132">
                  <c:v>7.1684365481255119E-12</c:v>
                </c:pt>
                <c:pt idx="133">
                  <c:v>7.1684365481255119E-12</c:v>
                </c:pt>
                <c:pt idx="134">
                  <c:v>7.1684365481255119E-12</c:v>
                </c:pt>
                <c:pt idx="135">
                  <c:v>7.1684365481255119E-12</c:v>
                </c:pt>
                <c:pt idx="136">
                  <c:v>7.1684365481255119E-12</c:v>
                </c:pt>
                <c:pt idx="137">
                  <c:v>7.1684365481255119E-12</c:v>
                </c:pt>
                <c:pt idx="138">
                  <c:v>7.1684365481255119E-12</c:v>
                </c:pt>
                <c:pt idx="139">
                  <c:v>7.1684365481255119E-12</c:v>
                </c:pt>
                <c:pt idx="140">
                  <c:v>7.1684365481255119E-12</c:v>
                </c:pt>
                <c:pt idx="141">
                  <c:v>7.1684365481255119E-12</c:v>
                </c:pt>
                <c:pt idx="142">
                  <c:v>7.1684365481255119E-12</c:v>
                </c:pt>
                <c:pt idx="143">
                  <c:v>7.1684365481255119E-12</c:v>
                </c:pt>
                <c:pt idx="144">
                  <c:v>7.1684365481255119E-12</c:v>
                </c:pt>
                <c:pt idx="145">
                  <c:v>7.1684365481255119E-12</c:v>
                </c:pt>
                <c:pt idx="146">
                  <c:v>7.1684365481255119E-12</c:v>
                </c:pt>
                <c:pt idx="147">
                  <c:v>7.1684365481255119E-12</c:v>
                </c:pt>
                <c:pt idx="148">
                  <c:v>7.1684365481255119E-12</c:v>
                </c:pt>
                <c:pt idx="149">
                  <c:v>7.1684365481255119E-12</c:v>
                </c:pt>
                <c:pt idx="150">
                  <c:v>7.1684365481255119E-12</c:v>
                </c:pt>
                <c:pt idx="151">
                  <c:v>7.1684365481255119E-12</c:v>
                </c:pt>
                <c:pt idx="152">
                  <c:v>7.1684365481255119E-12</c:v>
                </c:pt>
                <c:pt idx="153">
                  <c:v>7.1684365481255119E-12</c:v>
                </c:pt>
                <c:pt idx="154">
                  <c:v>7.1684365481255119E-12</c:v>
                </c:pt>
                <c:pt idx="155">
                  <c:v>7.1684365481255119E-12</c:v>
                </c:pt>
                <c:pt idx="156">
                  <c:v>7.1684365481255119E-12</c:v>
                </c:pt>
                <c:pt idx="157">
                  <c:v>7.1684365481255119E-12</c:v>
                </c:pt>
                <c:pt idx="158">
                  <c:v>7.1684365481255119E-12</c:v>
                </c:pt>
                <c:pt idx="159">
                  <c:v>7.1684365481255119E-12</c:v>
                </c:pt>
                <c:pt idx="160">
                  <c:v>7.1684365481255119E-12</c:v>
                </c:pt>
                <c:pt idx="161">
                  <c:v>7.1684365481255119E-12</c:v>
                </c:pt>
                <c:pt idx="162">
                  <c:v>7.1684365481255119E-12</c:v>
                </c:pt>
                <c:pt idx="163">
                  <c:v>7.1684365481255119E-12</c:v>
                </c:pt>
                <c:pt idx="164">
                  <c:v>7.1684365481255119E-12</c:v>
                </c:pt>
                <c:pt idx="165">
                  <c:v>7.1684365481255119E-12</c:v>
                </c:pt>
                <c:pt idx="166">
                  <c:v>7.1684365481255119E-12</c:v>
                </c:pt>
                <c:pt idx="167">
                  <c:v>7.1684365481255119E-12</c:v>
                </c:pt>
                <c:pt idx="168">
                  <c:v>7.1684365481255119E-12</c:v>
                </c:pt>
                <c:pt idx="169">
                  <c:v>7.1684365481255119E-12</c:v>
                </c:pt>
                <c:pt idx="170">
                  <c:v>7.1684365481255119E-12</c:v>
                </c:pt>
                <c:pt idx="171">
                  <c:v>7.1684365481255119E-12</c:v>
                </c:pt>
                <c:pt idx="172">
                  <c:v>7.1684365481255119E-12</c:v>
                </c:pt>
                <c:pt idx="173">
                  <c:v>7.1684365481255119E-12</c:v>
                </c:pt>
                <c:pt idx="174">
                  <c:v>7.1684365481255119E-12</c:v>
                </c:pt>
                <c:pt idx="175">
                  <c:v>7.1684365481255119E-12</c:v>
                </c:pt>
                <c:pt idx="176">
                  <c:v>7.1684365481255119E-12</c:v>
                </c:pt>
                <c:pt idx="177">
                  <c:v>7.1684365481255119E-12</c:v>
                </c:pt>
                <c:pt idx="178">
                  <c:v>7.1684365481255119E-12</c:v>
                </c:pt>
                <c:pt idx="179">
                  <c:v>7.1684365481255119E-12</c:v>
                </c:pt>
                <c:pt idx="180">
                  <c:v>7.1684365481255119E-12</c:v>
                </c:pt>
                <c:pt idx="181">
                  <c:v>7.1684365481255119E-12</c:v>
                </c:pt>
                <c:pt idx="182">
                  <c:v>7.1684365481255119E-12</c:v>
                </c:pt>
                <c:pt idx="183">
                  <c:v>7.1684365481255119E-12</c:v>
                </c:pt>
                <c:pt idx="184">
                  <c:v>7.1684365481255119E-12</c:v>
                </c:pt>
                <c:pt idx="185">
                  <c:v>7.1684365481255119E-12</c:v>
                </c:pt>
                <c:pt idx="186">
                  <c:v>7.1684365481255119E-12</c:v>
                </c:pt>
                <c:pt idx="187">
                  <c:v>7.1684365481255119E-12</c:v>
                </c:pt>
                <c:pt idx="188">
                  <c:v>7.1684365481255119E-12</c:v>
                </c:pt>
                <c:pt idx="189">
                  <c:v>7.1684365481255119E-12</c:v>
                </c:pt>
                <c:pt idx="190">
                  <c:v>7.1684365481255119E-12</c:v>
                </c:pt>
                <c:pt idx="191">
                  <c:v>7.1684365481255119E-12</c:v>
                </c:pt>
                <c:pt idx="192">
                  <c:v>7.1684365481255119E-12</c:v>
                </c:pt>
                <c:pt idx="193">
                  <c:v>7.1684365481255119E-12</c:v>
                </c:pt>
                <c:pt idx="194">
                  <c:v>7.1684365481255119E-12</c:v>
                </c:pt>
                <c:pt idx="195">
                  <c:v>7.1684365481255119E-12</c:v>
                </c:pt>
                <c:pt idx="196">
                  <c:v>7.1684365481255119E-12</c:v>
                </c:pt>
                <c:pt idx="197">
                  <c:v>7.1684365481255119E-12</c:v>
                </c:pt>
                <c:pt idx="198">
                  <c:v>7.1684365481255119E-12</c:v>
                </c:pt>
                <c:pt idx="199">
                  <c:v>7.1684365481255119E-12</c:v>
                </c:pt>
                <c:pt idx="200">
                  <c:v>7.1684365481255119E-12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244.70632771903058</c:v>
                </c:pt>
                <c:pt idx="22">
                  <c:v>252.22230966781115</c:v>
                </c:pt>
                <c:pt idx="23">
                  <c:v>259.73321764902875</c:v>
                </c:pt>
                <c:pt idx="24">
                  <c:v>267.23921926263699</c:v>
                </c:pt>
                <c:pt idx="25">
                  <c:v>274.74047191396772</c:v>
                </c:pt>
                <c:pt idx="26">
                  <c:v>264.23739708984232</c:v>
                </c:pt>
                <c:pt idx="27">
                  <c:v>276.24016575603622</c:v>
                </c:pt>
                <c:pt idx="28">
                  <c:v>288.23122657500772</c:v>
                </c:pt>
                <c:pt idx="29">
                  <c:v>300.21113544922036</c:v>
                </c:pt>
                <c:pt idx="30">
                  <c:v>312.18040027213078</c:v>
                </c:pt>
                <c:pt idx="31">
                  <c:v>294.22254221033847</c:v>
                </c:pt>
                <c:pt idx="32">
                  <c:v>306.19706833197529</c:v>
                </c:pt>
                <c:pt idx="33">
                  <c:v>318.16118821698831</c:v>
                </c:pt>
                <c:pt idx="34">
                  <c:v>330.11534845450097</c:v>
                </c:pt>
                <c:pt idx="35">
                  <c:v>342.0599606381441</c:v>
                </c:pt>
                <c:pt idx="36">
                  <c:v>316.66622670451312</c:v>
                </c:pt>
                <c:pt idx="37">
                  <c:v>328.62160871118209</c:v>
                </c:pt>
                <c:pt idx="38">
                  <c:v>340.56739298972946</c:v>
                </c:pt>
                <c:pt idx="39">
                  <c:v>352.50396372745308</c:v>
                </c:pt>
                <c:pt idx="40">
                  <c:v>364.43167696167444</c:v>
                </c:pt>
                <c:pt idx="41">
                  <c:v>333.84904696577195</c:v>
                </c:pt>
                <c:pt idx="42">
                  <c:v>346.16378539221347</c:v>
                </c:pt>
                <c:pt idx="43">
                  <c:v>358.46890629665126</c:v>
                </c:pt>
                <c:pt idx="44">
                  <c:v>370.76478640470532</c:v>
                </c:pt>
                <c:pt idx="45">
                  <c:v>383.05177541071225</c:v>
                </c:pt>
                <c:pt idx="46">
                  <c:v>345.79075477962868</c:v>
                </c:pt>
                <c:pt idx="47">
                  <c:v>358.84164266475472</c:v>
                </c:pt>
                <c:pt idx="48">
                  <c:v>371.88214774985971</c:v>
                </c:pt>
                <c:pt idx="49">
                  <c:v>384.91268544829836</c:v>
                </c:pt>
                <c:pt idx="50">
                  <c:v>397.93364074958509</c:v>
                </c:pt>
                <c:pt idx="51">
                  <c:v>355.48670909410652</c:v>
                </c:pt>
                <c:pt idx="52">
                  <c:v>368.90235411823824</c:v>
                </c:pt>
                <c:pt idx="53">
                  <c:v>382.30735640887298</c:v>
                </c:pt>
                <c:pt idx="54">
                  <c:v>395.7021417186665</c:v>
                </c:pt>
                <c:pt idx="55">
                  <c:v>409.0871046234933</c:v>
                </c:pt>
                <c:pt idx="56">
                  <c:v>360.33250350315171</c:v>
                </c:pt>
                <c:pt idx="57">
                  <c:v>374.8614207616456</c:v>
                </c:pt>
                <c:pt idx="58">
                  <c:v>389.37807388667096</c:v>
                </c:pt>
                <c:pt idx="59">
                  <c:v>403.88298445816571</c:v>
                </c:pt>
                <c:pt idx="60">
                  <c:v>418.37663353903241</c:v>
                </c:pt>
                <c:pt idx="61">
                  <c:v>364.80427894845388</c:v>
                </c:pt>
                <c:pt idx="62">
                  <c:v>380.07390996625037</c:v>
                </c:pt>
                <c:pt idx="63">
                  <c:v>395.33019874057254</c:v>
                </c:pt>
                <c:pt idx="64">
                  <c:v>410.57373258133998</c:v>
                </c:pt>
                <c:pt idx="65">
                  <c:v>425.80505163704919</c:v>
                </c:pt>
                <c:pt idx="66">
                  <c:v>367.41226056988825</c:v>
                </c:pt>
                <c:pt idx="67">
                  <c:v>383.42397311131043</c:v>
                </c:pt>
                <c:pt idx="68">
                  <c:v>399.42115608877924</c:v>
                </c:pt>
                <c:pt idx="69">
                  <c:v>415.40447321133939</c:v>
                </c:pt>
                <c:pt idx="70">
                  <c:v>431.37453295867732</c:v>
                </c:pt>
                <c:pt idx="71">
                  <c:v>368.52984306951663</c:v>
                </c:pt>
                <c:pt idx="72">
                  <c:v>385.65699465901588</c:v>
                </c:pt>
                <c:pt idx="73">
                  <c:v>402.76762782233124</c:v>
                </c:pt>
                <c:pt idx="74">
                  <c:v>419.86254283875792</c:v>
                </c:pt>
                <c:pt idx="75">
                  <c:v>436.94246952460412</c:v>
                </c:pt>
                <c:pt idx="76">
                  <c:v>369.27485695721379</c:v>
                </c:pt>
                <c:pt idx="77">
                  <c:v>387.14551950995366</c:v>
                </c:pt>
                <c:pt idx="78">
                  <c:v>404.9982744755884</c:v>
                </c:pt>
                <c:pt idx="79">
                  <c:v>422.83402201018407</c:v>
                </c:pt>
                <c:pt idx="80">
                  <c:v>440.65358016358778</c:v>
                </c:pt>
                <c:pt idx="81">
                  <c:v>370.01983804377841</c:v>
                </c:pt>
                <c:pt idx="82">
                  <c:v>388.63392005694851</c:v>
                </c:pt>
                <c:pt idx="83">
                  <c:v>407.22865549260882</c:v>
                </c:pt>
                <c:pt idx="84">
                  <c:v>425.80505163704896</c:v>
                </c:pt>
                <c:pt idx="85">
                  <c:v>444.36402075569316</c:v>
                </c:pt>
                <c:pt idx="86">
                  <c:v>370.76478640470503</c:v>
                </c:pt>
                <c:pt idx="87">
                  <c:v>390.1221968440866</c:v>
                </c:pt>
                <c:pt idx="88">
                  <c:v>409.45877253580011</c:v>
                </c:pt>
                <c:pt idx="89">
                  <c:v>428.77563530272073</c:v>
                </c:pt>
                <c:pt idx="90">
                  <c:v>448.07379769140431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1.9643395456387107</c:v>
                </c:pt>
                <c:pt idx="2">
                  <c:v>2.4881261590493122</c:v>
                </c:pt>
                <c:pt idx="3">
                  <c:v>3.1521355814272169</c:v>
                </c:pt>
                <c:pt idx="4">
                  <c:v>3.9940474607137815</c:v>
                </c:pt>
                <c:pt idx="5">
                  <c:v>5.0617018518733916</c:v>
                </c:pt>
                <c:pt idx="6">
                  <c:v>6.4158478765989528</c:v>
                </c:pt>
                <c:pt idx="7">
                  <c:v>8.1336381885409299</c:v>
                </c:pt>
                <c:pt idx="8">
                  <c:v>10.313072159813103</c:v>
                </c:pt>
                <c:pt idx="9">
                  <c:v>13.078646050443822</c:v>
                </c:pt>
                <c:pt idx="10">
                  <c:v>16.588538898175312</c:v>
                </c:pt>
                <c:pt idx="11">
                  <c:v>21.043752615991185</c:v>
                </c:pt>
                <c:pt idx="12">
                  <c:v>26.699739090732631</c:v>
                </c:pt>
                <c:pt idx="13">
                  <c:v>33.881192669862806</c:v>
                </c:pt>
                <c:pt idx="14">
                  <c:v>43.000871885209015</c:v>
                </c:pt>
                <c:pt idx="15">
                  <c:v>54.5835505298013</c:v>
                </c:pt>
                <c:pt idx="16">
                  <c:v>69.296499219775797</c:v>
                </c:pt>
                <c:pt idx="17">
                  <c:v>70.357535526641954</c:v>
                </c:pt>
                <c:pt idx="18">
                  <c:v>81.474868458628492</c:v>
                </c:pt>
                <c:pt idx="19">
                  <c:v>92.553783244187045</c:v>
                </c:pt>
                <c:pt idx="20">
                  <c:v>103.59953784158667</c:v>
                </c:pt>
                <c:pt idx="21">
                  <c:v>98.014781676265798</c:v>
                </c:pt>
                <c:pt idx="22">
                  <c:v>110.55368261399435</c:v>
                </c:pt>
                <c:pt idx="23">
                  <c:v>123.05763612437454</c:v>
                </c:pt>
                <c:pt idx="24">
                  <c:v>135.53069857495038</c:v>
                </c:pt>
                <c:pt idx="25">
                  <c:v>123.35184530916695</c:v>
                </c:pt>
                <c:pt idx="26">
                  <c:v>136.90034310409251</c:v>
                </c:pt>
                <c:pt idx="27">
                  <c:v>150.41657896326168</c:v>
                </c:pt>
                <c:pt idx="28">
                  <c:v>163.90386287643108</c:v>
                </c:pt>
                <c:pt idx="29">
                  <c:v>145.54554545296011</c:v>
                </c:pt>
                <c:pt idx="30">
                  <c:v>157.62404747368961</c:v>
                </c:pt>
                <c:pt idx="31">
                  <c:v>169.68059000261428</c:v>
                </c:pt>
                <c:pt idx="32">
                  <c:v>181.71695444758393</c:v>
                </c:pt>
                <c:pt idx="33">
                  <c:v>193.73466663375737</c:v>
                </c:pt>
                <c:pt idx="34">
                  <c:v>205.73504740275897</c:v>
                </c:pt>
                <c:pt idx="35">
                  <c:v>170.52398954267196</c:v>
                </c:pt>
                <c:pt idx="36">
                  <c:v>184.9119325380326</c:v>
                </c:pt>
                <c:pt idx="37">
                  <c:v>199.27372678226001</c:v>
                </c:pt>
                <c:pt idx="38">
                  <c:v>213.61152302149856</c:v>
                </c:pt>
                <c:pt idx="39">
                  <c:v>227.92715942733048</c:v>
                </c:pt>
                <c:pt idx="40">
                  <c:v>242.22222423091577</c:v>
                </c:pt>
                <c:pt idx="41">
                  <c:v>213.65454524173359</c:v>
                </c:pt>
                <c:pt idx="42">
                  <c:v>224.91962402963114</c:v>
                </c:pt>
                <c:pt idx="43">
                  <c:v>236.17177705485597</c:v>
                </c:pt>
                <c:pt idx="44">
                  <c:v>247.41170733407716</c:v>
                </c:pt>
                <c:pt idx="45">
                  <c:v>258.64004874205006</c:v>
                </c:pt>
                <c:pt idx="46">
                  <c:v>269.85737558311484</c:v>
                </c:pt>
                <c:pt idx="47">
                  <c:v>247.19195537786928</c:v>
                </c:pt>
                <c:pt idx="48">
                  <c:v>253.95937238615247</c:v>
                </c:pt>
                <c:pt idx="49">
                  <c:v>260.72270655683951</c:v>
                </c:pt>
                <c:pt idx="50">
                  <c:v>267.48207888513389</c:v>
                </c:pt>
                <c:pt idx="51">
                  <c:v>274.23760374377406</c:v>
                </c:pt>
                <c:pt idx="52">
                  <c:v>280.98938940336717</c:v>
                </c:pt>
                <c:pt idx="53">
                  <c:v>287.73753850004283</c:v>
                </c:pt>
                <c:pt idx="54">
                  <c:v>294.48214845689864</c:v>
                </c:pt>
                <c:pt idx="55">
                  <c:v>270.62764077796049</c:v>
                </c:pt>
                <c:pt idx="56">
                  <c:v>275.50484772237797</c:v>
                </c:pt>
                <c:pt idx="57">
                  <c:v>280.38011536928462</c:v>
                </c:pt>
                <c:pt idx="58">
                  <c:v>285.25348225348012</c:v>
                </c:pt>
                <c:pt idx="59">
                  <c:v>290.12498548350482</c:v>
                </c:pt>
                <c:pt idx="60">
                  <c:v>294.99466081803865</c:v>
                </c:pt>
                <c:pt idx="61">
                  <c:v>299.86254273698574</c:v>
                </c:pt>
                <c:pt idx="62">
                  <c:v>304.72866450769766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7" zoomScale="80" zoomScaleNormal="80" workbookViewId="0">
      <selection activeCell="A114" sqref="A114:H12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32.4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0.4</v>
      </c>
      <c r="D9" s="33">
        <f t="shared" ref="D9:D18" si="0">C9*$C$5</f>
        <v>12.96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12</v>
      </c>
      <c r="C10" s="32">
        <v>0.4</v>
      </c>
      <c r="D10" s="33">
        <f t="shared" si="0"/>
        <v>12.96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13</v>
      </c>
      <c r="C11" s="32">
        <v>0.17</v>
      </c>
      <c r="D11" s="33">
        <f t="shared" si="0"/>
        <v>5.508</v>
      </c>
      <c r="E11" s="34">
        <v>90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36</v>
      </c>
      <c r="C12" s="32">
        <v>0.03</v>
      </c>
      <c r="D12" s="33">
        <f t="shared" si="0"/>
        <v>0.97199999999999998</v>
      </c>
      <c r="E12" s="34">
        <v>62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32.4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25</v>
      </c>
      <c r="B36" s="60">
        <v>70</v>
      </c>
      <c r="C36" s="60">
        <v>1</v>
      </c>
      <c r="D36" s="60">
        <v>8</v>
      </c>
      <c r="E36" s="51"/>
      <c r="F36" s="51"/>
      <c r="G36" s="51">
        <v>0.4</v>
      </c>
      <c r="H36" s="51">
        <v>0.6</v>
      </c>
      <c r="I36" s="49">
        <f>IFERROR(B36/A36,"")</f>
        <v>2.8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30</v>
      </c>
      <c r="B37" s="60">
        <v>97</v>
      </c>
      <c r="C37" s="60">
        <v>2</v>
      </c>
      <c r="D37" s="60">
        <v>21</v>
      </c>
      <c r="E37" s="51"/>
      <c r="F37" s="51"/>
      <c r="G37" s="51">
        <v>0.4</v>
      </c>
      <c r="H37" s="51">
        <v>0.6</v>
      </c>
      <c r="I37" s="53">
        <f t="shared" ref="I37:I55" si="1">IF(A37&lt;&gt;0,(B37-(B36-D36))/(A37-A36),"")</f>
        <v>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40</v>
      </c>
      <c r="B38" s="60">
        <v>158</v>
      </c>
      <c r="C38" s="60">
        <v>3</v>
      </c>
      <c r="D38" s="60">
        <v>42</v>
      </c>
      <c r="E38" s="51"/>
      <c r="F38" s="51"/>
      <c r="G38" s="51"/>
      <c r="H38" s="51"/>
      <c r="I38" s="53">
        <f t="shared" si="1"/>
        <v>8.1999999999999993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50</v>
      </c>
      <c r="B39" s="60">
        <v>199</v>
      </c>
      <c r="C39" s="60">
        <v>4</v>
      </c>
      <c r="D39" s="60">
        <v>42</v>
      </c>
      <c r="E39" s="51"/>
      <c r="F39" s="51"/>
      <c r="G39" s="51"/>
      <c r="H39" s="51"/>
      <c r="I39" s="49">
        <f t="shared" si="1"/>
        <v>8.3000000000000007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60</v>
      </c>
      <c r="B40" s="60">
        <v>235</v>
      </c>
      <c r="C40" s="60">
        <v>5</v>
      </c>
      <c r="D40" s="60">
        <v>42</v>
      </c>
      <c r="E40" s="51"/>
      <c r="F40" s="51"/>
      <c r="G40" s="51"/>
      <c r="H40" s="51"/>
      <c r="I40" s="49">
        <f t="shared" si="1"/>
        <v>7.8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70</v>
      </c>
      <c r="B41" s="60">
        <v>263</v>
      </c>
      <c r="C41" s="60">
        <v>6</v>
      </c>
      <c r="D41" s="60">
        <v>42</v>
      </c>
      <c r="E41" s="51"/>
      <c r="F41" s="51"/>
      <c r="G41" s="51"/>
      <c r="H41" s="51"/>
      <c r="I41" s="53">
        <f t="shared" si="1"/>
        <v>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80</v>
      </c>
      <c r="B42" s="60">
        <v>282</v>
      </c>
      <c r="C42" s="60">
        <v>7</v>
      </c>
      <c r="D42" s="60">
        <v>42</v>
      </c>
      <c r="E42" s="51"/>
      <c r="F42" s="51"/>
      <c r="G42" s="51"/>
      <c r="H42" s="51"/>
      <c r="I42" s="53">
        <f t="shared" si="1"/>
        <v>6.1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90</v>
      </c>
      <c r="B43" s="60">
        <v>296</v>
      </c>
      <c r="C43" s="60">
        <v>8</v>
      </c>
      <c r="D43" s="60">
        <v>42</v>
      </c>
      <c r="E43" s="51"/>
      <c r="F43" s="51"/>
      <c r="G43" s="51"/>
      <c r="H43" s="51"/>
      <c r="I43" s="49">
        <f t="shared" si="1"/>
        <v>5.6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100</v>
      </c>
      <c r="B44" s="60">
        <v>303</v>
      </c>
      <c r="C44" s="60" t="s">
        <v>324</v>
      </c>
      <c r="D44" s="60">
        <v>303</v>
      </c>
      <c r="E44" s="51"/>
      <c r="F44" s="51"/>
      <c r="G44" s="51"/>
      <c r="H44" s="51"/>
      <c r="I44" s="49">
        <f t="shared" si="1"/>
        <v>4.9000000000000004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25</v>
      </c>
      <c r="B62" s="60">
        <v>70</v>
      </c>
      <c r="C62" s="60">
        <v>1</v>
      </c>
      <c r="D62" s="60">
        <v>8</v>
      </c>
      <c r="E62" s="51"/>
      <c r="F62" s="51"/>
      <c r="G62" s="51">
        <v>0.4</v>
      </c>
      <c r="H62" s="51">
        <v>0.6</v>
      </c>
      <c r="I62" s="53">
        <f>IFERROR(B62/A62,"")</f>
        <v>2.8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v>97</v>
      </c>
      <c r="C63" s="60">
        <v>2</v>
      </c>
      <c r="D63" s="60">
        <v>21</v>
      </c>
      <c r="E63" s="51"/>
      <c r="F63" s="51"/>
      <c r="G63" s="51">
        <v>0.4</v>
      </c>
      <c r="H63" s="51">
        <v>0.6</v>
      </c>
      <c r="I63" s="49">
        <f>IF(A63&lt;&gt;0,(B63-(B62-D62))/(A63-A62),"")</f>
        <v>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v>158</v>
      </c>
      <c r="C64" s="60">
        <v>3</v>
      </c>
      <c r="D64" s="60">
        <v>42</v>
      </c>
      <c r="E64" s="51"/>
      <c r="F64" s="51"/>
      <c r="G64" s="51"/>
      <c r="H64" s="51"/>
      <c r="I64" s="49">
        <f>IF(A64&lt;&gt;0,(B64-(B63-D63))/(A64-A63),"")</f>
        <v>8.1999999999999993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199</v>
      </c>
      <c r="C65" s="60">
        <v>4</v>
      </c>
      <c r="D65" s="60">
        <v>42</v>
      </c>
      <c r="E65" s="51"/>
      <c r="F65" s="51"/>
      <c r="G65" s="51"/>
      <c r="H65" s="51"/>
      <c r="I65" s="49">
        <f>IF(A65&lt;&gt;0,(B65-(B64-D64))/(A65-A64),"")</f>
        <v>8.3000000000000007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235</v>
      </c>
      <c r="C66" s="60">
        <v>5</v>
      </c>
      <c r="D66" s="60">
        <v>42</v>
      </c>
      <c r="E66" s="51"/>
      <c r="F66" s="51"/>
      <c r="G66" s="51"/>
      <c r="H66" s="51"/>
      <c r="I66" s="49">
        <f t="shared" ref="I66:I81" si="2">IF(A66&lt;&gt;0,(B66-(B65-D65))/(A66-A65),"")</f>
        <v>7.8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v>263</v>
      </c>
      <c r="C67" s="60">
        <v>6</v>
      </c>
      <c r="D67" s="60">
        <v>42</v>
      </c>
      <c r="E67" s="51"/>
      <c r="F67" s="51"/>
      <c r="G67" s="51"/>
      <c r="H67" s="51"/>
      <c r="I67" s="49">
        <f t="shared" si="2"/>
        <v>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v>282</v>
      </c>
      <c r="C68" s="60">
        <v>7</v>
      </c>
      <c r="D68" s="60">
        <v>42</v>
      </c>
      <c r="E68" s="51"/>
      <c r="F68" s="51"/>
      <c r="G68" s="51"/>
      <c r="H68" s="51"/>
      <c r="I68" s="49">
        <f t="shared" si="2"/>
        <v>6.1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v>296</v>
      </c>
      <c r="C69" s="50">
        <v>8</v>
      </c>
      <c r="D69" s="50">
        <v>42</v>
      </c>
      <c r="E69" s="51"/>
      <c r="F69" s="51"/>
      <c r="G69" s="51"/>
      <c r="H69" s="51"/>
      <c r="I69" s="49">
        <f t="shared" si="2"/>
        <v>5.6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100</v>
      </c>
      <c r="B70" s="50">
        <v>303</v>
      </c>
      <c r="C70" s="50" t="s">
        <v>324</v>
      </c>
      <c r="D70" s="50">
        <v>303</v>
      </c>
      <c r="E70" s="51"/>
      <c r="F70" s="51"/>
      <c r="G70" s="51"/>
      <c r="H70" s="51"/>
      <c r="I70" s="49">
        <f t="shared" si="2"/>
        <v>4.9000000000000004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rouge d'Amérique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132</v>
      </c>
      <c r="C88" s="60">
        <v>1</v>
      </c>
      <c r="D88" s="60">
        <v>9</v>
      </c>
      <c r="E88" s="51"/>
      <c r="F88" s="51"/>
      <c r="G88" s="51">
        <v>0.5</v>
      </c>
      <c r="H88" s="87">
        <v>0.5</v>
      </c>
      <c r="I88" s="53">
        <f>IFERROR(B88/A88,"")</f>
        <v>6.6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25</v>
      </c>
      <c r="B89" s="60">
        <v>143</v>
      </c>
      <c r="C89" s="60">
        <v>2</v>
      </c>
      <c r="D89" s="60">
        <v>12</v>
      </c>
      <c r="E89" s="51"/>
      <c r="F89" s="51"/>
      <c r="G89" s="51"/>
      <c r="H89" s="87"/>
      <c r="I89" s="53">
        <f t="shared" ref="I89:I107" si="3">IF(A89&lt;&gt;0,(B89-(B88-D88))/(A89-A88),"")</f>
        <v>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v>163</v>
      </c>
      <c r="C90" s="60">
        <v>3</v>
      </c>
      <c r="D90" s="60">
        <v>16</v>
      </c>
      <c r="E90" s="87"/>
      <c r="F90" s="87"/>
      <c r="G90" s="87"/>
      <c r="H90" s="87"/>
      <c r="I90" s="53">
        <f t="shared" si="3"/>
        <v>6.4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35</v>
      </c>
      <c r="B91" s="60">
        <v>179</v>
      </c>
      <c r="C91" s="60">
        <v>4</v>
      </c>
      <c r="D91" s="60">
        <v>20</v>
      </c>
      <c r="E91" s="87"/>
      <c r="F91" s="87"/>
      <c r="G91" s="87"/>
      <c r="H91" s="87"/>
      <c r="I91" s="53">
        <f t="shared" si="3"/>
        <v>6.4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40</v>
      </c>
      <c r="B92" s="60">
        <v>191</v>
      </c>
      <c r="C92" s="60">
        <v>5</v>
      </c>
      <c r="D92" s="60">
        <v>23</v>
      </c>
      <c r="E92" s="87"/>
      <c r="F92" s="87"/>
      <c r="G92" s="87"/>
      <c r="H92" s="87"/>
      <c r="I92" s="53">
        <f t="shared" si="3"/>
        <v>6.4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45</v>
      </c>
      <c r="B93" s="60">
        <v>201</v>
      </c>
      <c r="C93" s="60">
        <v>6</v>
      </c>
      <c r="D93" s="60">
        <v>27</v>
      </c>
      <c r="E93" s="87"/>
      <c r="F93" s="87"/>
      <c r="G93" s="87"/>
      <c r="H93" s="87"/>
      <c r="I93" s="53">
        <f t="shared" si="3"/>
        <v>6.6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50</v>
      </c>
      <c r="B94" s="60">
        <v>209</v>
      </c>
      <c r="C94" s="60">
        <v>7</v>
      </c>
      <c r="D94" s="60">
        <v>30</v>
      </c>
      <c r="E94" s="87"/>
      <c r="F94" s="87"/>
      <c r="G94" s="87"/>
      <c r="H94" s="87"/>
      <c r="I94" s="53">
        <f t="shared" si="3"/>
        <v>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55</v>
      </c>
      <c r="B95" s="60">
        <v>215</v>
      </c>
      <c r="C95" s="60">
        <v>8</v>
      </c>
      <c r="D95" s="60">
        <v>34</v>
      </c>
      <c r="E95" s="87"/>
      <c r="F95" s="87"/>
      <c r="G95" s="87"/>
      <c r="H95" s="87"/>
      <c r="I95" s="53">
        <f t="shared" si="3"/>
        <v>7.2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60</v>
      </c>
      <c r="B96" s="60">
        <v>220</v>
      </c>
      <c r="C96" s="60">
        <v>9</v>
      </c>
      <c r="D96" s="60">
        <v>37</v>
      </c>
      <c r="E96" s="87"/>
      <c r="F96" s="87"/>
      <c r="G96" s="87"/>
      <c r="H96" s="87"/>
      <c r="I96" s="53">
        <f t="shared" si="3"/>
        <v>7.8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65</v>
      </c>
      <c r="B97" s="60">
        <v>224</v>
      </c>
      <c r="C97" s="60">
        <v>10</v>
      </c>
      <c r="D97" s="60">
        <v>40</v>
      </c>
      <c r="E97" s="87"/>
      <c r="F97" s="87"/>
      <c r="G97" s="87"/>
      <c r="H97" s="87"/>
      <c r="I97" s="53">
        <f t="shared" si="3"/>
        <v>8.1999999999999993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70</v>
      </c>
      <c r="B98" s="60">
        <v>227</v>
      </c>
      <c r="C98" s="60">
        <v>11</v>
      </c>
      <c r="D98" s="60">
        <v>43</v>
      </c>
      <c r="E98" s="87"/>
      <c r="F98" s="87"/>
      <c r="G98" s="87"/>
      <c r="H98" s="87"/>
      <c r="I98" s="53">
        <f t="shared" si="3"/>
        <v>8.6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75</v>
      </c>
      <c r="B99" s="60">
        <v>230</v>
      </c>
      <c r="C99" s="60">
        <v>12</v>
      </c>
      <c r="D99" s="60">
        <v>46</v>
      </c>
      <c r="E99" s="87"/>
      <c r="F99" s="87"/>
      <c r="G99" s="87"/>
      <c r="H99" s="87"/>
      <c r="I99" s="53">
        <f t="shared" si="3"/>
        <v>9.1999999999999993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80</v>
      </c>
      <c r="B100" s="60">
        <v>232</v>
      </c>
      <c r="C100" s="60">
        <v>13</v>
      </c>
      <c r="D100" s="60">
        <v>48</v>
      </c>
      <c r="E100" s="65"/>
      <c r="F100" s="65"/>
      <c r="G100" s="65"/>
      <c r="H100" s="65"/>
      <c r="I100" s="53">
        <f t="shared" si="3"/>
        <v>9.6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85</v>
      </c>
      <c r="B101" s="60">
        <v>234</v>
      </c>
      <c r="C101" s="60">
        <v>14</v>
      </c>
      <c r="D101" s="60">
        <v>50</v>
      </c>
      <c r="E101" s="65"/>
      <c r="F101" s="65"/>
      <c r="G101" s="65"/>
      <c r="H101" s="65"/>
      <c r="I101" s="53">
        <f t="shared" si="3"/>
        <v>10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90</v>
      </c>
      <c r="B102" s="50">
        <v>236</v>
      </c>
      <c r="C102" s="60" t="s">
        <v>324</v>
      </c>
      <c r="D102" s="50">
        <v>236</v>
      </c>
      <c r="E102" s="54"/>
      <c r="F102" s="54"/>
      <c r="G102" s="54"/>
      <c r="H102" s="54"/>
      <c r="I102" s="53">
        <f t="shared" si="3"/>
        <v>10.4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Pin maritime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16</v>
      </c>
      <c r="B114" s="60">
        <v>50.8</v>
      </c>
      <c r="C114" s="50">
        <v>1</v>
      </c>
      <c r="D114" s="60">
        <v>7.6</v>
      </c>
      <c r="E114" s="51"/>
      <c r="F114" s="51"/>
      <c r="G114" s="51">
        <v>0.5</v>
      </c>
      <c r="H114" s="51">
        <v>0.5</v>
      </c>
      <c r="I114" s="53">
        <f>IFERROR(B114/A114,"")</f>
        <v>3.1749999999999998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20</v>
      </c>
      <c r="B115" s="60">
        <v>76.8</v>
      </c>
      <c r="C115" s="50">
        <v>2</v>
      </c>
      <c r="D115" s="60">
        <v>13.8</v>
      </c>
      <c r="E115" s="51"/>
      <c r="F115" s="51"/>
      <c r="G115" s="51">
        <v>0.5</v>
      </c>
      <c r="H115" s="51">
        <v>0.5</v>
      </c>
      <c r="I115" s="53">
        <f t="shared" ref="I115:I133" si="4">IF(A115&lt;&gt;0,(B115-(B114-D114))/(A115-A114),"")</f>
        <v>8.4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24</v>
      </c>
      <c r="B116" s="60">
        <v>101.2</v>
      </c>
      <c r="C116" s="50">
        <v>3</v>
      </c>
      <c r="D116" s="60">
        <v>19.7</v>
      </c>
      <c r="E116" s="51"/>
      <c r="F116" s="51"/>
      <c r="G116" s="51">
        <v>0.5</v>
      </c>
      <c r="H116" s="51">
        <v>0.5</v>
      </c>
      <c r="I116" s="53">
        <f t="shared" si="4"/>
        <v>9.5500000000000007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28</v>
      </c>
      <c r="B117" s="60">
        <v>123</v>
      </c>
      <c r="C117" s="50">
        <v>4</v>
      </c>
      <c r="D117" s="60">
        <v>23.4</v>
      </c>
      <c r="E117" s="51"/>
      <c r="F117" s="51"/>
      <c r="G117" s="51"/>
      <c r="H117" s="51"/>
      <c r="I117" s="53">
        <f t="shared" si="4"/>
        <v>10.375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34</v>
      </c>
      <c r="B118" s="60">
        <v>155.30000000000001</v>
      </c>
      <c r="C118" s="50">
        <v>5</v>
      </c>
      <c r="D118" s="60">
        <v>38.299999999999997</v>
      </c>
      <c r="E118" s="51"/>
      <c r="F118" s="51"/>
      <c r="G118" s="51"/>
      <c r="H118" s="51"/>
      <c r="I118" s="53">
        <f t="shared" si="4"/>
        <v>9.2833333333333368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40</v>
      </c>
      <c r="B119" s="60">
        <v>183.6</v>
      </c>
      <c r="C119" s="50">
        <v>6</v>
      </c>
      <c r="D119" s="60">
        <v>30.9</v>
      </c>
      <c r="E119" s="51"/>
      <c r="F119" s="51"/>
      <c r="G119" s="51"/>
      <c r="H119" s="51"/>
      <c r="I119" s="53">
        <f t="shared" si="4"/>
        <v>11.099999999999996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46</v>
      </c>
      <c r="B120" s="60">
        <v>205.1</v>
      </c>
      <c r="C120" s="60">
        <v>7</v>
      </c>
      <c r="D120" s="60">
        <v>22.9</v>
      </c>
      <c r="E120" s="87"/>
      <c r="F120" s="87"/>
      <c r="G120" s="87"/>
      <c r="H120" s="87"/>
      <c r="I120" s="53">
        <f t="shared" si="4"/>
        <v>8.7333333333333343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54</v>
      </c>
      <c r="B121" s="60">
        <v>224.3</v>
      </c>
      <c r="C121" s="60">
        <v>8</v>
      </c>
      <c r="D121" s="60">
        <v>22.4</v>
      </c>
      <c r="E121" s="87"/>
      <c r="F121" s="87"/>
      <c r="G121" s="87"/>
      <c r="H121" s="87"/>
      <c r="I121" s="53">
        <f t="shared" si="4"/>
        <v>5.2625000000000028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62</v>
      </c>
      <c r="B122" s="60">
        <v>232.3</v>
      </c>
      <c r="C122" s="60" t="s">
        <v>324</v>
      </c>
      <c r="D122" s="60">
        <v>232.3</v>
      </c>
      <c r="E122" s="87"/>
      <c r="F122" s="87"/>
      <c r="G122" s="87"/>
      <c r="H122" s="87"/>
      <c r="I122" s="53">
        <f t="shared" si="4"/>
        <v>3.8000000000000007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rouge d'Amérique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Pin maritime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344.4940855044307</v>
      </c>
      <c r="T3" s="59">
        <f>IF('Données projet'!E9&gt;30,$R$33-$H$33,LOOKUP('Données projet'!$E$9,$A$3:$A$203,R3:R203)-LOOKUP('Données projet'!$E$9,$A$3:$A$203,$H$3:$H$203))</f>
        <v>231.36959598460686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381.39660508997315</v>
      </c>
      <c r="AO3" s="59">
        <f>IF('Données projet'!E10&gt;30,$AM$33-$H$33,LOOKUP('Données projet'!$E$10,$A$3:$A$203,AM3:AM203)-LOOKUP('Données projet'!$E$10,$A$3:$A$203,$H$3:$H$203))</f>
        <v>254.25036207346591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325.25346097861518</v>
      </c>
      <c r="BJ3" s="59">
        <f>IF('Données projet'!E11&gt;30,$BH$33-$H$33,LOOKUP('Données projet'!$E$11,$A$3:$A$203,BH3:BH203)-LOOKUP('Données projet'!$E$11,$A$3:$A$203,$H$3:$H$203))</f>
        <v>348.84706693879735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185.11936093150575</v>
      </c>
      <c r="CE3" s="59">
        <f>IF('Données projet'!E12&gt;30,$CC$33-$H$33,LOOKUP('Données projet'!$E$12,$A$3:$A$203,CC3:CC203)-LOOKUP('Données projet'!$E$12,$A$3:$A$203,$H$3:$H$203))</f>
        <v>194.29071414035622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2.8</v>
      </c>
      <c r="N4" s="13">
        <f>IF('Données projet'!$A$36&gt;35,N3+M4-V3,IF(A4&lt;'Données projet'!$A$36,$K$205^A4,IF(A4='Données projet'!$A$36,'Données projet'!$B$36,N3+M4-V3)))</f>
        <v>1.1852335095914694</v>
      </c>
      <c r="O4" s="13">
        <f>N4*VLOOKUP('Données projet'!$B$9,Paramètres!$A$1:$I$89,3,0)*VLOOKUP('Données projet'!$B$9,Paramètres!$A$1:$I$89,5,0)</f>
        <v>1.0723992794783614</v>
      </c>
      <c r="P4" s="13">
        <f>EXP(-1.0587+0.8836*LN(O4)+0.284)</f>
        <v>0.49020200157376026</v>
      </c>
      <c r="Q4" s="20">
        <f t="shared" ref="Q4:Q34" si="2">(O4+P4)*0.475*44/12</f>
        <v>2.7215305644991119</v>
      </c>
      <c r="R4" s="59">
        <f t="shared" si="0"/>
        <v>260.61041945338798</v>
      </c>
      <c r="S4" s="59">
        <f ca="1">AVERAGE(OFFSET($R$3,0,0,'Données projet'!$E$9+1,1))-AVERAGE(OFFSET($H$3,0,0,'Données projet'!$E$9+1,1))</f>
        <v>344.4940855044307</v>
      </c>
      <c r="T4" s="59">
        <f>$T$3</f>
        <v>231.36959598460686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2.8</v>
      </c>
      <c r="AI4" s="13">
        <f>IF('Données projet'!$A$62&gt;35,AI3+AH4-AQ3,IF(A4&lt;'Données projet'!$A$62,$AF$205^A4,IF(A4='Données projet'!$A$62,'Données projet'!$B$62,AI3+AH4-AQ3)))</f>
        <v>1.1852335095914694</v>
      </c>
      <c r="AJ4" s="13">
        <f>AI4*VLOOKUP('Données projet'!$B$10,Paramètres!$A$1:$I$89,3,0)*VLOOKUP('Données projet'!$B$10,Paramètres!$A$1:$I$89,5,0)</f>
        <v>1.2018267787257499</v>
      </c>
      <c r="AK4" s="13">
        <f>EXP(-1.0587+0.8836*LN(AJ4)+0.284)</f>
        <v>0.5421261382842083</v>
      </c>
      <c r="AL4" s="20">
        <f t="shared" ref="AL4:AL67" si="4">(AJ4+AK4)*0.475*44/12</f>
        <v>3.0373846637923445</v>
      </c>
      <c r="AM4" s="59">
        <f t="shared" ref="AM4:AM67" si="5">AL4+(AD4+AE4)*44/12</f>
        <v>260.92627355268121</v>
      </c>
      <c r="AN4" s="59">
        <f ca="1">AVERAGE(OFFSET($AM$3,0,0,'Données projet'!$E$10+1,1))-AVERAGE(OFFSET($H$3,0,0,'Données projet'!$E$10+1,1))</f>
        <v>381.39660508997315</v>
      </c>
      <c r="AO4" s="59">
        <f>$AO$3</f>
        <v>254.25036207346591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6.6</v>
      </c>
      <c r="BD4" s="12">
        <f>IF('Données projet'!$A$88&gt;35,BD3+BC4-BL3,IF(A4&lt;'Données projet'!$A$88,$BA$205^A4,IF(A4='Données projet'!$A$88,'Données projet'!$B$88,BD3+BC4-BL3)))</f>
        <v>1.2765231539157764</v>
      </c>
      <c r="BE4" s="13">
        <f>BD4*VLOOKUP('Données projet'!$B$11,Paramètres!$A$1:$I$89,3,0)*VLOOKUP('Données projet'!$B$11,Paramètres!$A$1:$I$89,5,0)</f>
        <v>1.1151706272608224</v>
      </c>
      <c r="BF4" s="13">
        <f>EXP(-1.0587+0.8836*LN(BE4)+0.284)</f>
        <v>0.50743784838663863</v>
      </c>
      <c r="BG4" s="20">
        <f t="shared" ref="BG4:BG67" si="7">(BE4+BF4)*0.475*44/12</f>
        <v>2.8260430950859945</v>
      </c>
      <c r="BH4" s="59">
        <f t="shared" ref="BH4:BH67" si="8">BG4+(AY4+AZ4)*44/12</f>
        <v>260.71493198397485</v>
      </c>
      <c r="BI4" s="59">
        <f ca="1">AVERAGE(OFFSET($BH$3,0,0,'Données projet'!$E$11+1,1))-AVERAGE(OFFSET($H$3,0,0,'Données projet'!$E$11+1,1))</f>
        <v>325.25346097861518</v>
      </c>
      <c r="BJ4" s="59">
        <f>$BJ$3</f>
        <v>348.84706693879735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3.1749999999999998</v>
      </c>
      <c r="BY4" s="12">
        <f>IF('Données projet'!$A$114&gt;35,BY3+BX4-CG3,IF(A4&lt;'Données projet'!$A$114,$BV$205^A4,IF(A4='Données projet'!$A$114,'Données projet'!$B$114,BY3+BX4-CG3)))</f>
        <v>1.2782520032539497</v>
      </c>
      <c r="BZ4" s="13">
        <f>BY4*VLOOKUP('Données projet'!$B$12,Paramètres!$A$1:$I$89,3,0)*VLOOKUP('Données projet'!$B$12,Paramètres!$A$1:$I$89,5,0)</f>
        <v>0.76439469794586201</v>
      </c>
      <c r="CA4" s="13">
        <f>EXP(-1.0587+0.8836*LN(BZ4)+0.284)</f>
        <v>0.36345575888019188</v>
      </c>
      <c r="CB4" s="20">
        <f t="shared" ref="CB4:CB67" si="10">(BZ4+CA4)*0.475*44/12</f>
        <v>1.9643395456387107</v>
      </c>
      <c r="CC4" s="59">
        <f t="shared" ref="CC4:CC67" si="11">CB4+(BT4+BU4)*44/12</f>
        <v>259.85322843452758</v>
      </c>
      <c r="CD4" s="59">
        <f ca="1">AVERAGE(OFFSET($CC$3,0,0,'Données projet'!$E$12+1,1))-AVERAGE(OFFSET($H$3,0,0,'Données projet'!$E$12+1,1))</f>
        <v>185.11936093150575</v>
      </c>
      <c r="CE4" s="59">
        <f>$CE$3</f>
        <v>194.29071414035622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2.8</v>
      </c>
      <c r="N5" s="13">
        <f>IF('Données projet'!$A$36&gt;35,N4+M5-V4,IF(A5&lt;'Données projet'!$A$36,$K$205^A5,IF(A5='Données projet'!$A$36,'Données projet'!$B$36,N4+M5-V4)))</f>
        <v>1.4047784722585119</v>
      </c>
      <c r="O5" s="13">
        <f>N5*VLOOKUP('Données projet'!$B$9,Paramètres!$A$1:$I$89,3,0)*VLOOKUP('Données projet'!$B$9,Paramètres!$A$1:$I$89,5,0)</f>
        <v>1.2710435616995015</v>
      </c>
      <c r="P5" s="13">
        <f t="shared" ref="P5:P68" si="33">EXP(-1.0587+0.8836*LN(O5)+0.284)</f>
        <v>0.56962392939903683</v>
      </c>
      <c r="Q5" s="20">
        <f t="shared" si="2"/>
        <v>3.2058292136632871</v>
      </c>
      <c r="R5" s="59">
        <f t="shared" si="0"/>
        <v>262.31694032477441</v>
      </c>
      <c r="S5" s="59">
        <f ca="1">AVERAGE(OFFSET($R$3,0,0,'Données projet'!$E$9+1,1))-AVERAGE(OFFSET($H$3,0,0,'Données projet'!$E$9+1,1))</f>
        <v>344.4940855044307</v>
      </c>
      <c r="T5" s="59">
        <f t="shared" ref="T5:T68" si="34">$T$3</f>
        <v>231.36959598460686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2.8</v>
      </c>
      <c r="AI5" s="13">
        <f>IF('Données projet'!$A$62&gt;35,AI4+AH5-AQ4,IF(A5&lt;'Données projet'!$A$62,$AF$205^A5,IF(A5='Données projet'!$A$62,'Données projet'!$B$62,AI4+AH5-AQ4)))</f>
        <v>1.4047784722585119</v>
      </c>
      <c r="AJ5" s="13">
        <f>AI5*VLOOKUP('Données projet'!$B$10,Paramètres!$A$1:$I$89,3,0)*VLOOKUP('Données projet'!$B$10,Paramètres!$A$1:$I$89,5,0)</f>
        <v>1.4244453708701312</v>
      </c>
      <c r="AK5" s="13">
        <f t="shared" ref="AK5:AK68" si="35">EXP(-1.0587+0.8836*LN(AJ5)+0.284)</f>
        <v>0.62996075113518346</v>
      </c>
      <c r="AL5" s="20">
        <f t="shared" si="4"/>
        <v>3.5780906624925897</v>
      </c>
      <c r="AM5" s="59">
        <f t="shared" si="5"/>
        <v>262.68920177360371</v>
      </c>
      <c r="AN5" s="59">
        <f ca="1">AVERAGE(OFFSET($AM$3,0,0,'Données projet'!$E$10+1,1))-AVERAGE(OFFSET($H$3,0,0,'Données projet'!$E$10+1,1))</f>
        <v>381.39660508997315</v>
      </c>
      <c r="AO5" s="59">
        <f t="shared" ref="AO5:AO68" si="36">$AO$3</f>
        <v>254.25036207346591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6.6</v>
      </c>
      <c r="BD5" s="12">
        <f>IF('Données projet'!$A$88&gt;35,BD4+BC5-BL4,IF(A5&lt;'Données projet'!$A$88,$BA$205^A5,IF(A5='Données projet'!$A$88,'Données projet'!$B$88,BD4+BC5-BL4)))</f>
        <v>1.629511362483081</v>
      </c>
      <c r="BE5" s="13">
        <f>BD5*VLOOKUP('Données projet'!$B$11,Paramètres!$A$1:$I$89,3,0)*VLOOKUP('Données projet'!$B$11,Paramètres!$A$1:$I$89,5,0)</f>
        <v>1.4235411262652198</v>
      </c>
      <c r="BF5" s="13">
        <f t="shared" ref="BF5:BF68" si="37">EXP(-1.0587+0.8836*LN(BE5)+0.284)</f>
        <v>0.62960738463416654</v>
      </c>
      <c r="BG5" s="20">
        <f t="shared" si="7"/>
        <v>3.5759003231497637</v>
      </c>
      <c r="BH5" s="59">
        <f t="shared" si="8"/>
        <v>262.68701143426091</v>
      </c>
      <c r="BI5" s="59">
        <f ca="1">AVERAGE(OFFSET($BH$3,0,0,'Données projet'!$E$11+1,1))-AVERAGE(OFFSET($H$3,0,0,'Données projet'!$E$11+1,1))</f>
        <v>325.25346097861518</v>
      </c>
      <c r="BJ5" s="59">
        <f t="shared" ref="BJ5:BJ68" si="38">$BJ$3</f>
        <v>348.84706693879735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3.1749999999999998</v>
      </c>
      <c r="BY5" s="12">
        <f>IF('Données projet'!$A$114&gt;35,BY4+BX5-CG4,IF(A5&lt;'Données projet'!$A$114,$BV$205^A5,IF(A5='Données projet'!$A$114,'Données projet'!$B$114,BY4+BX5-CG4)))</f>
        <v>1.6339281838227355</v>
      </c>
      <c r="BZ5" s="13">
        <f>BY5*VLOOKUP('Données projet'!$B$12,Paramètres!$A$1:$I$89,3,0)*VLOOKUP('Données projet'!$B$12,Paramètres!$A$1:$I$89,5,0)</f>
        <v>0.97708905392599588</v>
      </c>
      <c r="CA5" s="13">
        <f t="shared" ref="CA5:CA68" si="39">EXP(-1.0587+0.8836*LN(BZ5)+0.284)</f>
        <v>0.45150012830327435</v>
      </c>
      <c r="CB5" s="20">
        <f t="shared" si="10"/>
        <v>2.4881261590493122</v>
      </c>
      <c r="CC5" s="59">
        <f t="shared" si="11"/>
        <v>261.59923727016047</v>
      </c>
      <c r="CD5" s="59">
        <f ca="1">AVERAGE(OFFSET($CC$3,0,0,'Données projet'!$E$12+1,1))-AVERAGE(OFFSET($H$3,0,0,'Données projet'!$E$12+1,1))</f>
        <v>185.11936093150575</v>
      </c>
      <c r="CE5" s="59">
        <f t="shared" ref="CE5:CE68" si="40">$CE$3</f>
        <v>194.29071414035622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2.8</v>
      </c>
      <c r="N6" s="13">
        <f>IF('Données projet'!$A$36&gt;35,N5+M6-V5,IF(A6&lt;'Données projet'!$A$36,$K$205^A6,IF(A6='Données projet'!$A$36,'Données projet'!$B$36,N5+M6-V5)))</f>
        <v>1.6649905188734988</v>
      </c>
      <c r="O6" s="13">
        <f>N6*VLOOKUP('Données projet'!$B$9,Paramètres!$A$1:$I$89,3,0)*VLOOKUP('Données projet'!$B$9,Paramètres!$A$1:$I$89,5,0)</f>
        <v>1.5064834214767417</v>
      </c>
      <c r="P6" s="13">
        <f t="shared" si="33"/>
        <v>0.66191370068319888</v>
      </c>
      <c r="Q6" s="20">
        <f t="shared" si="2"/>
        <v>3.7766249877618967</v>
      </c>
      <c r="R6" s="59">
        <f t="shared" si="0"/>
        <v>264.10995832109523</v>
      </c>
      <c r="S6" s="59">
        <f ca="1">AVERAGE(OFFSET($R$3,0,0,'Données projet'!$E$9+1,1))-AVERAGE(OFFSET($H$3,0,0,'Données projet'!$E$9+1,1))</f>
        <v>344.4940855044307</v>
      </c>
      <c r="T6" s="59">
        <f t="shared" si="34"/>
        <v>231.36959598460686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2.8</v>
      </c>
      <c r="AI6" s="13">
        <f>IF('Données projet'!$A$62&gt;35,AI5+AH6-AQ5,IF(A6&lt;'Données projet'!$A$62,$AF$205^A6,IF(A6='Données projet'!$A$62,'Données projet'!$B$62,AI5+AH6-AQ5)))</f>
        <v>1.6649905188734988</v>
      </c>
      <c r="AJ6" s="13">
        <f>AI6*VLOOKUP('Données projet'!$B$10,Paramètres!$A$1:$I$89,3,0)*VLOOKUP('Données projet'!$B$10,Paramètres!$A$1:$I$89,5,0)</f>
        <v>1.6883003861377279</v>
      </c>
      <c r="AK6" s="13">
        <f t="shared" si="35"/>
        <v>0.7320262203678447</v>
      </c>
      <c r="AL6" s="20">
        <f t="shared" si="4"/>
        <v>4.215402172997206</v>
      </c>
      <c r="AM6" s="59">
        <f t="shared" si="5"/>
        <v>264.5487355063305</v>
      </c>
      <c r="AN6" s="59">
        <f ca="1">AVERAGE(OFFSET($AM$3,0,0,'Données projet'!$E$10+1,1))-AVERAGE(OFFSET($H$3,0,0,'Données projet'!$E$10+1,1))</f>
        <v>381.39660508997315</v>
      </c>
      <c r="AO6" s="59">
        <f t="shared" si="36"/>
        <v>254.25036207346591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6.6</v>
      </c>
      <c r="BD6" s="12">
        <f>IF('Données projet'!$A$88&gt;35,BD5+BC6-BL5,IF(A6&lt;'Données projet'!$A$88,$BA$205^A6,IF(A6='Données projet'!$A$88,'Données projet'!$B$88,BD5+BC6-BL5)))</f>
        <v>2.0801089837784965</v>
      </c>
      <c r="BE6" s="13">
        <f>BD6*VLOOKUP('Données projet'!$B$11,Paramètres!$A$1:$I$89,3,0)*VLOOKUP('Données projet'!$B$11,Paramètres!$A$1:$I$89,5,0)</f>
        <v>1.8171832082288948</v>
      </c>
      <c r="BF6" s="13">
        <f t="shared" si="37"/>
        <v>0.7811901694881791</v>
      </c>
      <c r="BG6" s="20">
        <f t="shared" si="7"/>
        <v>4.5255002995239044</v>
      </c>
      <c r="BH6" s="59">
        <f t="shared" si="8"/>
        <v>264.85883363285723</v>
      </c>
      <c r="BI6" s="59">
        <f ca="1">AVERAGE(OFFSET($BH$3,0,0,'Données projet'!$E$11+1,1))-AVERAGE(OFFSET($H$3,0,0,'Données projet'!$E$11+1,1))</f>
        <v>325.25346097861518</v>
      </c>
      <c r="BJ6" s="59">
        <f t="shared" si="38"/>
        <v>348.84706693879735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3.1749999999999998</v>
      </c>
      <c r="BY6" s="12">
        <f>IF('Données projet'!$A$114&gt;35,BY5+BX6-CG5,IF(A6&lt;'Données projet'!$A$114,$BV$205^A6,IF(A6='Données projet'!$A$114,'Données projet'!$B$114,BY5+BX6-CG5)))</f>
        <v>2.0885719741444997</v>
      </c>
      <c r="BZ6" s="13">
        <f>BY6*VLOOKUP('Données projet'!$B$12,Paramètres!$A$1:$I$89,3,0)*VLOOKUP('Données projet'!$B$12,Paramètres!$A$1:$I$89,5,0)</f>
        <v>1.2489660405384109</v>
      </c>
      <c r="CA6" s="13">
        <f t="shared" si="39"/>
        <v>0.56087257080735986</v>
      </c>
      <c r="CB6" s="20">
        <f t="shared" si="10"/>
        <v>3.1521355814272169</v>
      </c>
      <c r="CC6" s="59">
        <f t="shared" si="11"/>
        <v>263.48546891476053</v>
      </c>
      <c r="CD6" s="59">
        <f ca="1">AVERAGE(OFFSET($CC$3,0,0,'Données projet'!$E$12+1,1))-AVERAGE(OFFSET($H$3,0,0,'Données projet'!$E$12+1,1))</f>
        <v>185.11936093150575</v>
      </c>
      <c r="CE6" s="59">
        <f t="shared" si="40"/>
        <v>194.29071414035622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2.8</v>
      </c>
      <c r="N7" s="13">
        <f>IF('Données projet'!$A$36&gt;35,N6+M7-V6,IF(A7&lt;'Données projet'!$A$36,$K$205^A7,IF(A7='Données projet'!$A$36,'Données projet'!$B$36,N6+M7-V6)))</f>
        <v>1.9734025561209587</v>
      </c>
      <c r="O7" s="13">
        <f>N7*VLOOKUP('Données projet'!$B$9,Paramètres!$A$1:$I$89,3,0)*VLOOKUP('Données projet'!$B$9,Paramètres!$A$1:$I$89,5,0)</f>
        <v>1.7855346327782433</v>
      </c>
      <c r="P7" s="13">
        <f t="shared" si="33"/>
        <v>0.7691561476610751</v>
      </c>
      <c r="Q7" s="20">
        <f t="shared" si="2"/>
        <v>4.4494197759318128</v>
      </c>
      <c r="R7" s="59">
        <f t="shared" si="0"/>
        <v>266.00497533148734</v>
      </c>
      <c r="S7" s="59">
        <f ca="1">AVERAGE(OFFSET($R$3,0,0,'Données projet'!$E$9+1,1))-AVERAGE(OFFSET($H$3,0,0,'Données projet'!$E$9+1,1))</f>
        <v>344.4940855044307</v>
      </c>
      <c r="T7" s="59">
        <f t="shared" si="34"/>
        <v>231.36959598460686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2.8</v>
      </c>
      <c r="AI7" s="13">
        <f>IF('Données projet'!$A$62&gt;35,AI6+AH7-AQ6,IF(A7&lt;'Données projet'!$A$62,$AF$205^A7,IF(A7='Données projet'!$A$62,'Données projet'!$B$62,AI6+AH7-AQ6)))</f>
        <v>1.9734025561209587</v>
      </c>
      <c r="AJ7" s="13">
        <f>AI7*VLOOKUP('Données projet'!$B$10,Paramètres!$A$1:$I$89,3,0)*VLOOKUP('Données projet'!$B$10,Paramètres!$A$1:$I$89,5,0)</f>
        <v>2.001030191906652</v>
      </c>
      <c r="AK7" s="13">
        <f t="shared" si="35"/>
        <v>0.85062821190115911</v>
      </c>
      <c r="AL7" s="20">
        <f t="shared" si="4"/>
        <v>4.9666383866319377</v>
      </c>
      <c r="AM7" s="59">
        <f t="shared" si="5"/>
        <v>266.52219394218747</v>
      </c>
      <c r="AN7" s="59">
        <f ca="1">AVERAGE(OFFSET($AM$3,0,0,'Données projet'!$E$10+1,1))-AVERAGE(OFFSET($H$3,0,0,'Données projet'!$E$10+1,1))</f>
        <v>381.39660508997315</v>
      </c>
      <c r="AO7" s="59">
        <f t="shared" si="36"/>
        <v>254.25036207346591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6.6</v>
      </c>
      <c r="BD7" s="12">
        <f>IF('Données projet'!$A$88&gt;35,BD6+BC7-BL6,IF(A7&lt;'Données projet'!$A$88,$BA$205^A7,IF(A7='Données projet'!$A$88,'Données projet'!$B$88,BD6+BC7-BL6)))</f>
        <v>2.655307280461467</v>
      </c>
      <c r="BE7" s="13">
        <f>BD7*VLOOKUP('Données projet'!$B$11,Paramètres!$A$1:$I$89,3,0)*VLOOKUP('Données projet'!$B$11,Paramètres!$A$1:$I$89,5,0)</f>
        <v>2.3196764402111376</v>
      </c>
      <c r="BF7" s="13">
        <f t="shared" si="37"/>
        <v>0.96926766711854973</v>
      </c>
      <c r="BG7" s="20">
        <f t="shared" si="7"/>
        <v>5.7282443202658717</v>
      </c>
      <c r="BH7" s="59">
        <f t="shared" si="8"/>
        <v>267.28379987582139</v>
      </c>
      <c r="BI7" s="59">
        <f ca="1">AVERAGE(OFFSET($BH$3,0,0,'Données projet'!$E$11+1,1))-AVERAGE(OFFSET($H$3,0,0,'Données projet'!$E$11+1,1))</f>
        <v>325.25346097861518</v>
      </c>
      <c r="BJ7" s="59">
        <f t="shared" si="38"/>
        <v>348.84706693879735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3.1749999999999998</v>
      </c>
      <c r="BY7" s="12">
        <f>IF('Données projet'!$A$114&gt;35,BY6+BX7-CG6,IF(A7&lt;'Données projet'!$A$114,$BV$205^A7,IF(A7='Données projet'!$A$114,'Données projet'!$B$114,BY6+BX7-CG6)))</f>
        <v>2.6697213098902628</v>
      </c>
      <c r="BZ7" s="13">
        <f>BY7*VLOOKUP('Données projet'!$B$12,Paramètres!$A$1:$I$89,3,0)*VLOOKUP('Données projet'!$B$12,Paramètres!$A$1:$I$89,5,0)</f>
        <v>1.5964933433143773</v>
      </c>
      <c r="CA7" s="13">
        <f t="shared" si="39"/>
        <v>0.69673964848300918</v>
      </c>
      <c r="CB7" s="20">
        <f t="shared" si="10"/>
        <v>3.9940474607137815</v>
      </c>
      <c r="CC7" s="59">
        <f t="shared" si="11"/>
        <v>265.54960301626932</v>
      </c>
      <c r="CD7" s="59">
        <f ca="1">AVERAGE(OFFSET($CC$3,0,0,'Données projet'!$E$12+1,1))-AVERAGE(OFFSET($H$3,0,0,'Données projet'!$E$12+1,1))</f>
        <v>185.11936093150575</v>
      </c>
      <c r="CE7" s="59">
        <f t="shared" si="40"/>
        <v>194.29071414035622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2.8</v>
      </c>
      <c r="N8" s="13">
        <f>IF('Données projet'!$A$36&gt;35,N7+M8-V7,IF(A8&lt;'Données projet'!$A$36,$K$205^A8,IF(A8='Données projet'!$A$36,'Données projet'!$B$36,N7+M8-V7)))</f>
        <v>2.3389428374280206</v>
      </c>
      <c r="O8" s="13">
        <f>N8*VLOOKUP('Données projet'!$B$9,Paramètres!$A$1:$I$89,3,0)*VLOOKUP('Données projet'!$B$9,Paramètres!$A$1:$I$89,5,0)</f>
        <v>2.1162754793048726</v>
      </c>
      <c r="P8" s="13">
        <f t="shared" si="33"/>
        <v>0.89377388453237949</v>
      </c>
      <c r="Q8" s="20">
        <f t="shared" si="2"/>
        <v>5.2425026420165475</v>
      </c>
      <c r="R8" s="59">
        <f t="shared" si="0"/>
        <v>268.02028041979435</v>
      </c>
      <c r="S8" s="59">
        <f ca="1">AVERAGE(OFFSET($R$3,0,0,'Données projet'!$E$9+1,1))-AVERAGE(OFFSET($H$3,0,0,'Données projet'!$E$9+1,1))</f>
        <v>344.4940855044307</v>
      </c>
      <c r="T8" s="59">
        <f t="shared" si="34"/>
        <v>231.36959598460686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2.8</v>
      </c>
      <c r="AI8" s="13">
        <f>IF('Données projet'!$A$62&gt;35,AI7+AH8-AQ7,IF(A8&lt;'Données projet'!$A$62,$AF$205^A8,IF(A8='Données projet'!$A$62,'Données projet'!$B$62,AI7+AH8-AQ7)))</f>
        <v>2.3389428374280206</v>
      </c>
      <c r="AJ8" s="13">
        <f>AI8*VLOOKUP('Données projet'!$B$10,Paramètres!$A$1:$I$89,3,0)*VLOOKUP('Données projet'!$B$10,Paramètres!$A$1:$I$89,5,0)</f>
        <v>2.3716880371520133</v>
      </c>
      <c r="AK8" s="13">
        <f t="shared" si="35"/>
        <v>0.98844595282197545</v>
      </c>
      <c r="AL8" s="20">
        <f t="shared" si="4"/>
        <v>5.8522333658713634</v>
      </c>
      <c r="AM8" s="59">
        <f t="shared" si="5"/>
        <v>268.63001114364914</v>
      </c>
      <c r="AN8" s="59">
        <f ca="1">AVERAGE(OFFSET($AM$3,0,0,'Données projet'!$E$10+1,1))-AVERAGE(OFFSET($H$3,0,0,'Données projet'!$E$10+1,1))</f>
        <v>381.39660508997315</v>
      </c>
      <c r="AO8" s="59">
        <f t="shared" si="36"/>
        <v>254.25036207346591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6.6</v>
      </c>
      <c r="BD8" s="12">
        <f>IF('Données projet'!$A$88&gt;35,BD7+BC8-BL7,IF(A8&lt;'Données projet'!$A$88,$BA$205^A8,IF(A8='Données projet'!$A$88,'Données projet'!$B$88,BD7+BC8-BL7)))</f>
        <v>3.3895612242701949</v>
      </c>
      <c r="BE8" s="13">
        <f>BD8*VLOOKUP('Données projet'!$B$11,Paramètres!$A$1:$I$89,3,0)*VLOOKUP('Données projet'!$B$11,Paramètres!$A$1:$I$89,5,0)</f>
        <v>2.9611206855224426</v>
      </c>
      <c r="BF8" s="13">
        <f t="shared" si="37"/>
        <v>1.2026262582604759</v>
      </c>
      <c r="BG8" s="20">
        <f t="shared" si="7"/>
        <v>7.2518592604219156</v>
      </c>
      <c r="BH8" s="59">
        <f t="shared" si="8"/>
        <v>270.02963703819967</v>
      </c>
      <c r="BI8" s="59">
        <f ca="1">AVERAGE(OFFSET($BH$3,0,0,'Données projet'!$E$11+1,1))-AVERAGE(OFFSET($H$3,0,0,'Données projet'!$E$11+1,1))</f>
        <v>325.25346097861518</v>
      </c>
      <c r="BJ8" s="59">
        <f t="shared" si="38"/>
        <v>348.84706693879735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3.1749999999999998</v>
      </c>
      <c r="BY8" s="12">
        <f>IF('Données projet'!$A$114&gt;35,BY7+BX8-CG7,IF(A8&lt;'Données projet'!$A$114,$BV$205^A8,IF(A8='Données projet'!$A$114,'Données projet'!$B$114,BY7+BX8-CG7)))</f>
        <v>3.412576612496987</v>
      </c>
      <c r="BZ8" s="13">
        <f>BY8*VLOOKUP('Données projet'!$B$12,Paramètres!$A$1:$I$89,3,0)*VLOOKUP('Données projet'!$B$12,Paramètres!$A$1:$I$89,5,0)</f>
        <v>2.0407208142731981</v>
      </c>
      <c r="CA8" s="13">
        <f t="shared" si="39"/>
        <v>0.86551948345315133</v>
      </c>
      <c r="CB8" s="20">
        <f t="shared" si="10"/>
        <v>5.0617018518733916</v>
      </c>
      <c r="CC8" s="59">
        <f t="shared" si="11"/>
        <v>267.83947962965118</v>
      </c>
      <c r="CD8" s="59">
        <f ca="1">AVERAGE(OFFSET($CC$3,0,0,'Données projet'!$E$12+1,1))-AVERAGE(OFFSET($H$3,0,0,'Données projet'!$E$12+1,1))</f>
        <v>185.11936093150575</v>
      </c>
      <c r="CE8" s="59">
        <f t="shared" si="40"/>
        <v>194.29071414035622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2.8</v>
      </c>
      <c r="N9" s="13">
        <f>IF('Données projet'!$A$36&gt;35,N8+M9-V8,IF(A9&lt;'Données projet'!$A$36,$K$205^A9,IF(A9='Données projet'!$A$36,'Données projet'!$B$36,N8+M9-V8)))</f>
        <v>2.7721934279386429</v>
      </c>
      <c r="O9" s="13">
        <f>N9*VLOOKUP('Données projet'!$B$9,Paramètres!$A$1:$I$89,3,0)*VLOOKUP('Données projet'!$B$9,Paramètres!$A$1:$I$89,5,0)</f>
        <v>2.5082806135988838</v>
      </c>
      <c r="P9" s="13">
        <f t="shared" si="33"/>
        <v>1.0385820344818992</v>
      </c>
      <c r="Q9" s="20">
        <f t="shared" si="2"/>
        <v>6.1774524454073623</v>
      </c>
      <c r="R9" s="59">
        <f t="shared" si="0"/>
        <v>270.17745244540737</v>
      </c>
      <c r="S9" s="59">
        <f ca="1">AVERAGE(OFFSET($R$3,0,0,'Données projet'!$E$9+1,1))-AVERAGE(OFFSET($H$3,0,0,'Données projet'!$E$9+1,1))</f>
        <v>344.4940855044307</v>
      </c>
      <c r="T9" s="59">
        <f t="shared" si="34"/>
        <v>231.36959598460686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2.8</v>
      </c>
      <c r="AI9" s="13">
        <f>IF('Données projet'!$A$62&gt;35,AI8+AH9-AQ8,IF(A9&lt;'Données projet'!$A$62,$AF$205^A9,IF(A9='Données projet'!$A$62,'Données projet'!$B$62,AI8+AH9-AQ8)))</f>
        <v>2.7721934279386429</v>
      </c>
      <c r="AJ9" s="13">
        <f>AI9*VLOOKUP('Données projet'!$B$10,Paramètres!$A$1:$I$89,3,0)*VLOOKUP('Données projet'!$B$10,Paramètres!$A$1:$I$89,5,0)</f>
        <v>2.8110041359297839</v>
      </c>
      <c r="AK9" s="13">
        <f t="shared" si="35"/>
        <v>1.1485927553078508</v>
      </c>
      <c r="AL9" s="20">
        <f t="shared" si="4"/>
        <v>6.8962979189055469</v>
      </c>
      <c r="AM9" s="59">
        <f t="shared" si="5"/>
        <v>270.89629791890553</v>
      </c>
      <c r="AN9" s="59">
        <f ca="1">AVERAGE(OFFSET($AM$3,0,0,'Données projet'!$E$10+1,1))-AVERAGE(OFFSET($H$3,0,0,'Données projet'!$E$10+1,1))</f>
        <v>381.39660508997315</v>
      </c>
      <c r="AO9" s="59">
        <f t="shared" si="36"/>
        <v>254.25036207346591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6.6</v>
      </c>
      <c r="BD9" s="12">
        <f>IF('Données projet'!$A$88&gt;35,BD8+BC9-BL8,IF(A9&lt;'Données projet'!$A$88,$BA$205^A9,IF(A9='Données projet'!$A$88,'Données projet'!$B$88,BD8+BC9-BL8)))</f>
        <v>4.32685338439601</v>
      </c>
      <c r="BE9" s="13">
        <f>BD9*VLOOKUP('Données projet'!$B$11,Paramètres!$A$1:$I$89,3,0)*VLOOKUP('Données projet'!$B$11,Paramètres!$A$1:$I$89,5,0)</f>
        <v>3.7799391166083551</v>
      </c>
      <c r="BF9" s="13">
        <f t="shared" si="37"/>
        <v>1.4921677118944865</v>
      </c>
      <c r="BG9" s="20">
        <f t="shared" si="7"/>
        <v>9.1822527263091143</v>
      </c>
      <c r="BH9" s="59">
        <f t="shared" si="8"/>
        <v>273.18225272630912</v>
      </c>
      <c r="BI9" s="59">
        <f ca="1">AVERAGE(OFFSET($BH$3,0,0,'Données projet'!$E$11+1,1))-AVERAGE(OFFSET($H$3,0,0,'Données projet'!$E$11+1,1))</f>
        <v>325.25346097861518</v>
      </c>
      <c r="BJ9" s="59">
        <f t="shared" si="38"/>
        <v>348.84706693879735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3.1749999999999998</v>
      </c>
      <c r="BY9" s="12">
        <f>IF('Données projet'!$A$114&gt;35,BY8+BX9-CG8,IF(A9&lt;'Données projet'!$A$114,$BV$205^A9,IF(A9='Données projet'!$A$114,'Données projet'!$B$114,BY8+BX9-CG8)))</f>
        <v>4.3621328911818518</v>
      </c>
      <c r="BZ9" s="13">
        <f>BY9*VLOOKUP('Données projet'!$B$12,Paramètres!$A$1:$I$89,3,0)*VLOOKUP('Données projet'!$B$12,Paramètres!$A$1:$I$89,5,0)</f>
        <v>2.6085554689267476</v>
      </c>
      <c r="CA9" s="13">
        <f t="shared" si="39"/>
        <v>1.0751849386898762</v>
      </c>
      <c r="CB9" s="20">
        <f t="shared" si="10"/>
        <v>6.4158478765989528</v>
      </c>
      <c r="CC9" s="59">
        <f t="shared" si="11"/>
        <v>270.41584787659895</v>
      </c>
      <c r="CD9" s="59">
        <f ca="1">AVERAGE(OFFSET($CC$3,0,0,'Données projet'!$E$12+1,1))-AVERAGE(OFFSET($H$3,0,0,'Données projet'!$E$12+1,1))</f>
        <v>185.11936093150575</v>
      </c>
      <c r="CE9" s="59">
        <f t="shared" si="40"/>
        <v>194.29071414035622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2.8</v>
      </c>
      <c r="N10" s="13">
        <f>IF('Données projet'!$A$36&gt;35,N9+M10-V9,IF(A10&lt;'Données projet'!$A$36,$K$205^A10,IF(A10='Données projet'!$A$36,'Données projet'!$B$36,N9+M10-V9)))</f>
        <v>3.2856965458621241</v>
      </c>
      <c r="O10" s="13">
        <f>N10*VLOOKUP('Données projet'!$B$9,Paramètres!$A$1:$I$89,3,0)*VLOOKUP('Données projet'!$B$9,Paramètres!$A$1:$I$89,5,0)</f>
        <v>2.9728982346960495</v>
      </c>
      <c r="P10" s="13">
        <f t="shared" si="33"/>
        <v>1.2068518235044534</v>
      </c>
      <c r="Q10" s="20">
        <f t="shared" si="2"/>
        <v>7.279731351365875</v>
      </c>
      <c r="R10" s="59">
        <f t="shared" si="0"/>
        <v>272.50195357358808</v>
      </c>
      <c r="S10" s="59">
        <f ca="1">AVERAGE(OFFSET($R$3,0,0,'Données projet'!$E$9+1,1))-AVERAGE(OFFSET($H$3,0,0,'Données projet'!$E$9+1,1))</f>
        <v>344.4940855044307</v>
      </c>
      <c r="T10" s="59">
        <f t="shared" si="34"/>
        <v>231.36959598460686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2.8</v>
      </c>
      <c r="AI10" s="13">
        <f>IF('Données projet'!$A$62&gt;35,AI9+AH10-AQ9,IF(A10&lt;'Données projet'!$A$62,$AF$205^A10,IF(A10='Données projet'!$A$62,'Données projet'!$B$62,AI9+AH10-AQ9)))</f>
        <v>3.2856965458621241</v>
      </c>
      <c r="AJ10" s="13">
        <f>AI10*VLOOKUP('Données projet'!$B$10,Paramètres!$A$1:$I$89,3,0)*VLOOKUP('Données projet'!$B$10,Paramètres!$A$1:$I$89,5,0)</f>
        <v>3.3316962975041937</v>
      </c>
      <c r="AK10" s="13">
        <f t="shared" si="35"/>
        <v>1.3346863465617191</v>
      </c>
      <c r="AL10" s="20">
        <f t="shared" si="4"/>
        <v>8.1272831050814656</v>
      </c>
      <c r="AM10" s="59">
        <f t="shared" si="5"/>
        <v>273.34950532730369</v>
      </c>
      <c r="AN10" s="59">
        <f ca="1">AVERAGE(OFFSET($AM$3,0,0,'Données projet'!$E$10+1,1))-AVERAGE(OFFSET($H$3,0,0,'Données projet'!$E$10+1,1))</f>
        <v>381.39660508997315</v>
      </c>
      <c r="AO10" s="59">
        <f t="shared" si="36"/>
        <v>254.25036207346591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6.6</v>
      </c>
      <c r="BD10" s="12">
        <f>IF('Données projet'!$A$88&gt;35,BD9+BC10-BL9,IF(A10&lt;'Données projet'!$A$88,$BA$205^A10,IF(A10='Données projet'!$A$88,'Données projet'!$B$88,BD9+BC10-BL9)))</f>
        <v>5.5233285287803451</v>
      </c>
      <c r="BE10" s="13">
        <f>BD10*VLOOKUP('Données projet'!$B$11,Paramètres!$A$1:$I$89,3,0)*VLOOKUP('Données projet'!$B$11,Paramètres!$A$1:$I$89,5,0)</f>
        <v>4.8251798027425101</v>
      </c>
      <c r="BF10" s="13">
        <f t="shared" si="37"/>
        <v>1.8514184811173284</v>
      </c>
      <c r="BG10" s="20">
        <f t="shared" si="7"/>
        <v>11.628408677722552</v>
      </c>
      <c r="BH10" s="59">
        <f t="shared" si="8"/>
        <v>276.8506308999448</v>
      </c>
      <c r="BI10" s="59">
        <f ca="1">AVERAGE(OFFSET($BH$3,0,0,'Données projet'!$E$11+1,1))-AVERAGE(OFFSET($H$3,0,0,'Données projet'!$E$11+1,1))</f>
        <v>325.25346097861518</v>
      </c>
      <c r="BJ10" s="59">
        <f t="shared" si="38"/>
        <v>348.84706693879735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3.1749999999999998</v>
      </c>
      <c r="BY10" s="12">
        <f>IF('Données projet'!$A$114&gt;35,BY9+BX10-CG9,IF(A10&lt;'Données projet'!$A$114,$BV$205^A10,IF(A10='Données projet'!$A$114,'Données projet'!$B$114,BY9+BX10-CG9)))</f>
        <v>5.5759051066131455</v>
      </c>
      <c r="BZ10" s="13">
        <f>BY10*VLOOKUP('Données projet'!$B$12,Paramètres!$A$1:$I$89,3,0)*VLOOKUP('Données projet'!$B$12,Paramètres!$A$1:$I$89,5,0)</f>
        <v>3.3343912537546614</v>
      </c>
      <c r="CA10" s="13">
        <f t="shared" si="39"/>
        <v>1.3356402420583127</v>
      </c>
      <c r="CB10" s="20">
        <f t="shared" si="10"/>
        <v>8.1336381885409299</v>
      </c>
      <c r="CC10" s="59">
        <f t="shared" si="11"/>
        <v>273.35586041076317</v>
      </c>
      <c r="CD10" s="59">
        <f ca="1">AVERAGE(OFFSET($CC$3,0,0,'Données projet'!$E$12+1,1))-AVERAGE(OFFSET($H$3,0,0,'Données projet'!$E$12+1,1))</f>
        <v>185.11936093150575</v>
      </c>
      <c r="CE10" s="59">
        <f t="shared" si="40"/>
        <v>194.29071414035622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2.8</v>
      </c>
      <c r="N11" s="13">
        <f>IF('Données projet'!$A$36&gt;35,N10+M11-V10,IF(A11&lt;'Données projet'!$A$36,$K$205^A11,IF(A11='Données projet'!$A$36,'Données projet'!$B$36,N10+M11-V10)))</f>
        <v>3.8943176485047335</v>
      </c>
      <c r="O11" s="13">
        <f>N11*VLOOKUP('Données projet'!$B$9,Paramètres!$A$1:$I$89,3,0)*VLOOKUP('Données projet'!$B$9,Paramètres!$A$1:$I$89,5,0)</f>
        <v>3.5235786083670826</v>
      </c>
      <c r="P11" s="13">
        <f t="shared" si="33"/>
        <v>1.4023844776234748</v>
      </c>
      <c r="Q11" s="20">
        <f t="shared" si="2"/>
        <v>8.5793857081002205</v>
      </c>
      <c r="R11" s="59">
        <f t="shared" si="0"/>
        <v>275.02383015254469</v>
      </c>
      <c r="S11" s="59">
        <f ca="1">AVERAGE(OFFSET($R$3,0,0,'Données projet'!$E$9+1,1))-AVERAGE(OFFSET($H$3,0,0,'Données projet'!$E$9+1,1))</f>
        <v>344.4940855044307</v>
      </c>
      <c r="T11" s="59">
        <f t="shared" si="34"/>
        <v>231.36959598460686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2.8</v>
      </c>
      <c r="AI11" s="13">
        <f>IF('Données projet'!$A$62&gt;35,AI10+AH11-AQ10,IF(A11&lt;'Données projet'!$A$62,$AF$205^A11,IF(A11='Données projet'!$A$62,'Données projet'!$B$62,AI10+AH11-AQ10)))</f>
        <v>3.8943176485047335</v>
      </c>
      <c r="AJ11" s="13">
        <f>AI11*VLOOKUP('Données projet'!$B$10,Paramètres!$A$1:$I$89,3,0)*VLOOKUP('Données projet'!$B$10,Paramètres!$A$1:$I$89,5,0)</f>
        <v>3.9488380955837998</v>
      </c>
      <c r="AK11" s="13">
        <f t="shared" si="35"/>
        <v>1.5509305935164246</v>
      </c>
      <c r="AL11" s="20">
        <f t="shared" si="4"/>
        <v>9.578763800182891</v>
      </c>
      <c r="AM11" s="59">
        <f t="shared" si="5"/>
        <v>276.02320824462737</v>
      </c>
      <c r="AN11" s="59">
        <f ca="1">AVERAGE(OFFSET($AM$3,0,0,'Données projet'!$E$10+1,1))-AVERAGE(OFFSET($H$3,0,0,'Données projet'!$E$10+1,1))</f>
        <v>381.39660508997315</v>
      </c>
      <c r="AO11" s="59">
        <f t="shared" si="36"/>
        <v>254.25036207346591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6.6</v>
      </c>
      <c r="BD11" s="12">
        <f>IF('Données projet'!$A$88&gt;35,BD10+BC11-BL10,IF(A11&lt;'Données projet'!$A$88,$BA$205^A11,IF(A11='Données projet'!$A$88,'Données projet'!$B$88,BD10+BC11-BL10)))</f>
        <v>7.0506567536716718</v>
      </c>
      <c r="BE11" s="13">
        <f>BD11*VLOOKUP('Données projet'!$B$11,Paramètres!$A$1:$I$89,3,0)*VLOOKUP('Données projet'!$B$11,Paramètres!$A$1:$I$89,5,0)</f>
        <v>6.1594537400075735</v>
      </c>
      <c r="BF11" s="13">
        <f t="shared" si="37"/>
        <v>2.2971616158822084</v>
      </c>
      <c r="BG11" s="20">
        <f t="shared" si="7"/>
        <v>14.728605078174702</v>
      </c>
      <c r="BH11" s="59">
        <f t="shared" si="8"/>
        <v>281.17304952261918</v>
      </c>
      <c r="BI11" s="59">
        <f ca="1">AVERAGE(OFFSET($BH$3,0,0,'Données projet'!$E$11+1,1))-AVERAGE(OFFSET($H$3,0,0,'Données projet'!$E$11+1,1))</f>
        <v>325.25346097861518</v>
      </c>
      <c r="BJ11" s="59">
        <f t="shared" si="38"/>
        <v>348.84706693879735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3.1749999999999998</v>
      </c>
      <c r="BY11" s="12">
        <f>IF('Données projet'!$A$114&gt;35,BY10+BX11-CG10,IF(A11&lt;'Données projet'!$A$114,$BV$205^A11,IF(A11='Données projet'!$A$114,'Données projet'!$B$114,BY10+BX11-CG10)))</f>
        <v>7.1274118724821802</v>
      </c>
      <c r="BZ11" s="13">
        <f>BY11*VLOOKUP('Données projet'!$B$12,Paramètres!$A$1:$I$89,3,0)*VLOOKUP('Données projet'!$B$12,Paramètres!$A$1:$I$89,5,0)</f>
        <v>4.2621922997443438</v>
      </c>
      <c r="CA11" s="13">
        <f t="shared" si="39"/>
        <v>1.6591888446459548</v>
      </c>
      <c r="CB11" s="20">
        <f t="shared" si="10"/>
        <v>10.313072159813103</v>
      </c>
      <c r="CC11" s="59">
        <f t="shared" si="11"/>
        <v>276.75751660425755</v>
      </c>
      <c r="CD11" s="59">
        <f ca="1">AVERAGE(OFFSET($CC$3,0,0,'Données projet'!$E$12+1,1))-AVERAGE(OFFSET($H$3,0,0,'Données projet'!$E$12+1,1))</f>
        <v>185.11936093150575</v>
      </c>
      <c r="CE11" s="59">
        <f t="shared" si="40"/>
        <v>194.29071414035622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2.8</v>
      </c>
      <c r="N12" s="13">
        <f>IF('Données projet'!$A$36&gt;35,N11+M12-V11,IF(A12&lt;'Données projet'!$A$36,$K$205^A12,IF(A12='Données projet'!$A$36,'Données projet'!$B$36,N11+M12-V11)))</f>
        <v>4.6156757740012635</v>
      </c>
      <c r="O12" s="13">
        <f>N12*VLOOKUP('Données projet'!$B$9,Paramètres!$A$1:$I$89,3,0)*VLOOKUP('Données projet'!$B$9,Paramètres!$A$1:$I$89,5,0)</f>
        <v>4.176263440316343</v>
      </c>
      <c r="P12" s="13">
        <f t="shared" si="33"/>
        <v>1.6295970928464274</v>
      </c>
      <c r="Q12" s="20">
        <f t="shared" si="2"/>
        <v>10.111873761925157</v>
      </c>
      <c r="R12" s="59">
        <f t="shared" si="0"/>
        <v>277.77854042859184</v>
      </c>
      <c r="S12" s="59">
        <f ca="1">AVERAGE(OFFSET($R$3,0,0,'Données projet'!$E$9+1,1))-AVERAGE(OFFSET($H$3,0,0,'Données projet'!$E$9+1,1))</f>
        <v>344.4940855044307</v>
      </c>
      <c r="T12" s="59">
        <f t="shared" si="34"/>
        <v>231.36959598460686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2.8</v>
      </c>
      <c r="AI12" s="13">
        <f>IF('Données projet'!$A$62&gt;35,AI11+AH12-AQ11,IF(A12&lt;'Données projet'!$A$62,$AF$205^A12,IF(A12='Données projet'!$A$62,'Données projet'!$B$62,AI11+AH12-AQ11)))</f>
        <v>4.6156757740012635</v>
      </c>
      <c r="AJ12" s="13">
        <f>AI12*VLOOKUP('Données projet'!$B$10,Paramètres!$A$1:$I$89,3,0)*VLOOKUP('Données projet'!$B$10,Paramètres!$A$1:$I$89,5,0)</f>
        <v>4.6802952348372813</v>
      </c>
      <c r="AK12" s="13">
        <f t="shared" si="35"/>
        <v>1.8022104684757689</v>
      </c>
      <c r="AL12" s="20">
        <f t="shared" si="4"/>
        <v>11.290364099936896</v>
      </c>
      <c r="AM12" s="59">
        <f t="shared" si="5"/>
        <v>278.95703076660357</v>
      </c>
      <c r="AN12" s="59">
        <f ca="1">AVERAGE(OFFSET($AM$3,0,0,'Données projet'!$E$10+1,1))-AVERAGE(OFFSET($H$3,0,0,'Données projet'!$E$10+1,1))</f>
        <v>381.39660508997315</v>
      </c>
      <c r="AO12" s="59">
        <f t="shared" si="36"/>
        <v>254.25036207346591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6.6</v>
      </c>
      <c r="BD12" s="12">
        <f>IF('Données projet'!$A$88&gt;35,BD11+BC12-BL11,IF(A12&lt;'Données projet'!$A$88,$BA$205^A12,IF(A12='Données projet'!$A$88,'Données projet'!$B$88,BD11+BC12-BL11)))</f>
        <v>9.0003265963745314</v>
      </c>
      <c r="BE12" s="13">
        <f>BD12*VLOOKUP('Données projet'!$B$11,Paramètres!$A$1:$I$89,3,0)*VLOOKUP('Données projet'!$B$11,Paramètres!$A$1:$I$89,5,0)</f>
        <v>7.8626853145927917</v>
      </c>
      <c r="BF12" s="13">
        <f t="shared" si="37"/>
        <v>2.8502208135558442</v>
      </c>
      <c r="BG12" s="20">
        <f t="shared" si="7"/>
        <v>18.658311506525539</v>
      </c>
      <c r="BH12" s="59">
        <f t="shared" si="8"/>
        <v>286.32497817319222</v>
      </c>
      <c r="BI12" s="59">
        <f ca="1">AVERAGE(OFFSET($BH$3,0,0,'Données projet'!$E$11+1,1))-AVERAGE(OFFSET($H$3,0,0,'Données projet'!$E$11+1,1))</f>
        <v>325.25346097861518</v>
      </c>
      <c r="BJ12" s="59">
        <f t="shared" si="38"/>
        <v>348.84706693879735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3.1749999999999998</v>
      </c>
      <c r="BY12" s="12">
        <f>IF('Données projet'!$A$114&gt;35,BY11+BX12-CG11,IF(A12&lt;'Données projet'!$A$114,$BV$205^A12,IF(A12='Données projet'!$A$114,'Données projet'!$B$114,BY11+BX12-CG11)))</f>
        <v>9.1106285040163311</v>
      </c>
      <c r="BZ12" s="13">
        <f>BY12*VLOOKUP('Données projet'!$B$12,Paramètres!$A$1:$I$89,3,0)*VLOOKUP('Données projet'!$B$12,Paramètres!$A$1:$I$89,5,0)</f>
        <v>5.4481558454017671</v>
      </c>
      <c r="CA12" s="13">
        <f t="shared" si="39"/>
        <v>2.0611146141832033</v>
      </c>
      <c r="CB12" s="20">
        <f t="shared" si="10"/>
        <v>13.078646050443822</v>
      </c>
      <c r="CC12" s="59">
        <f t="shared" si="11"/>
        <v>280.74531271711049</v>
      </c>
      <c r="CD12" s="59">
        <f ca="1">AVERAGE(OFFSET($CC$3,0,0,'Données projet'!$E$12+1,1))-AVERAGE(OFFSET($H$3,0,0,'Données projet'!$E$12+1,1))</f>
        <v>185.11936093150575</v>
      </c>
      <c r="CE12" s="59">
        <f t="shared" si="40"/>
        <v>194.29071414035622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2.8</v>
      </c>
      <c r="N13" s="13">
        <f>IF('Données projet'!$A$36&gt;35,N12+M13-V12,IF(A13&lt;'Données projet'!$A$36,$K$205^A13,IF(A13='Données projet'!$A$36,'Données projet'!$B$36,N12+M13-V12)))</f>
        <v>5.4706535967558398</v>
      </c>
      <c r="O13" s="13">
        <f>N13*VLOOKUP('Données projet'!$B$9,Paramètres!$A$1:$I$89,3,0)*VLOOKUP('Données projet'!$B$9,Paramètres!$A$1:$I$89,5,0)</f>
        <v>4.9498473743446834</v>
      </c>
      <c r="P13" s="13">
        <f t="shared" si="33"/>
        <v>1.8936224176652101</v>
      </c>
      <c r="Q13" s="20">
        <f t="shared" si="2"/>
        <v>11.919043221083896</v>
      </c>
      <c r="R13" s="59">
        <f t="shared" si="0"/>
        <v>280.80793210997274</v>
      </c>
      <c r="S13" s="59">
        <f ca="1">AVERAGE(OFFSET($R$3,0,0,'Données projet'!$E$9+1,1))-AVERAGE(OFFSET($H$3,0,0,'Données projet'!$E$9+1,1))</f>
        <v>344.4940855044307</v>
      </c>
      <c r="T13" s="59">
        <f t="shared" si="34"/>
        <v>231.36959598460686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2.8</v>
      </c>
      <c r="AI13" s="13">
        <f>IF('Données projet'!$A$62&gt;35,AI12+AH13-AQ12,IF(A13&lt;'Données projet'!$A$62,$AF$205^A13,IF(A13='Données projet'!$A$62,'Données projet'!$B$62,AI12+AH13-AQ12)))</f>
        <v>5.4706535967558398</v>
      </c>
      <c r="AJ13" s="13">
        <f>AI13*VLOOKUP('Données projet'!$B$10,Paramètres!$A$1:$I$89,3,0)*VLOOKUP('Données projet'!$B$10,Paramètres!$A$1:$I$89,5,0)</f>
        <v>5.5472427471104222</v>
      </c>
      <c r="AK13" s="13">
        <f t="shared" si="35"/>
        <v>2.0942024009724034</v>
      </c>
      <c r="AL13" s="20">
        <f t="shared" si="4"/>
        <v>13.308850299577585</v>
      </c>
      <c r="AM13" s="59">
        <f t="shared" si="5"/>
        <v>282.19773918846647</v>
      </c>
      <c r="AN13" s="59">
        <f ca="1">AVERAGE(OFFSET($AM$3,0,0,'Données projet'!$E$10+1,1))-AVERAGE(OFFSET($H$3,0,0,'Données projet'!$E$10+1,1))</f>
        <v>381.39660508997315</v>
      </c>
      <c r="AO13" s="59">
        <f t="shared" si="36"/>
        <v>254.25036207346591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6.6</v>
      </c>
      <c r="BD13" s="12">
        <f>IF('Données projet'!$A$88&gt;35,BD12+BC13-BL12,IF(A13&lt;'Données projet'!$A$88,$BA$205^A13,IF(A13='Données projet'!$A$88,'Données projet'!$B$88,BD12+BC13-BL12)))</f>
        <v>11.489125293076063</v>
      </c>
      <c r="BE13" s="13">
        <f>BD13*VLOOKUP('Données projet'!$B$11,Paramètres!$A$1:$I$89,3,0)*VLOOKUP('Données projet'!$B$11,Paramètres!$A$1:$I$89,5,0)</f>
        <v>10.036899856031249</v>
      </c>
      <c r="BF13" s="13">
        <f t="shared" si="37"/>
        <v>3.5364332356333024</v>
      </c>
      <c r="BG13" s="20">
        <f t="shared" si="7"/>
        <v>23.640221801315761</v>
      </c>
      <c r="BH13" s="59">
        <f t="shared" si="8"/>
        <v>292.52911069020462</v>
      </c>
      <c r="BI13" s="59">
        <f ca="1">AVERAGE(OFFSET($BH$3,0,0,'Données projet'!$E$11+1,1))-AVERAGE(OFFSET($H$3,0,0,'Données projet'!$E$11+1,1))</f>
        <v>325.25346097861518</v>
      </c>
      <c r="BJ13" s="59">
        <f t="shared" si="38"/>
        <v>348.84706693879735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3.1749999999999998</v>
      </c>
      <c r="BY13" s="12">
        <f>IF('Données projet'!$A$114&gt;35,BY12+BX13-CG12,IF(A13&lt;'Données projet'!$A$114,$BV$205^A13,IF(A13='Données projet'!$A$114,'Données projet'!$B$114,BY12+BX13-CG12)))</f>
        <v>11.645679136161412</v>
      </c>
      <c r="BZ13" s="13">
        <f>BY13*VLOOKUP('Données projet'!$B$12,Paramètres!$A$1:$I$89,3,0)*VLOOKUP('Données projet'!$B$12,Paramètres!$A$1:$I$89,5,0)</f>
        <v>6.9641161234245246</v>
      </c>
      <c r="CA13" s="13">
        <f t="shared" si="39"/>
        <v>2.5604038181115381</v>
      </c>
      <c r="CB13" s="20">
        <f t="shared" si="10"/>
        <v>16.588538898175312</v>
      </c>
      <c r="CC13" s="59">
        <f t="shared" si="11"/>
        <v>285.47742778706419</v>
      </c>
      <c r="CD13" s="59">
        <f ca="1">AVERAGE(OFFSET($CC$3,0,0,'Données projet'!$E$12+1,1))-AVERAGE(OFFSET($H$3,0,0,'Données projet'!$E$12+1,1))</f>
        <v>185.11936093150575</v>
      </c>
      <c r="CE13" s="59">
        <f t="shared" si="40"/>
        <v>194.29071414035622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2.8</v>
      </c>
      <c r="N14" s="13">
        <f>IF('Données projet'!$A$36&gt;35,N13+M14-V13,IF(A14&lt;'Données projet'!$A$36,$K$205^A14,IF(A14='Données projet'!$A$36,'Données projet'!$B$36,N13+M14-V13)))</f>
        <v>6.4840019622421199</v>
      </c>
      <c r="O14" s="13">
        <f>N14*VLOOKUP('Données projet'!$B$9,Paramètres!$A$1:$I$89,3,0)*VLOOKUP('Données projet'!$B$9,Paramètres!$A$1:$I$89,5,0)</f>
        <v>5.8667249754366697</v>
      </c>
      <c r="P14" s="13">
        <f t="shared" si="33"/>
        <v>2.2004248021950543</v>
      </c>
      <c r="Q14" s="20">
        <f t="shared" si="2"/>
        <v>14.050285862708584</v>
      </c>
      <c r="R14" s="59">
        <f t="shared" si="0"/>
        <v>284.16139697381971</v>
      </c>
      <c r="S14" s="59">
        <f ca="1">AVERAGE(OFFSET($R$3,0,0,'Données projet'!$E$9+1,1))-AVERAGE(OFFSET($H$3,0,0,'Données projet'!$E$9+1,1))</f>
        <v>344.4940855044307</v>
      </c>
      <c r="T14" s="59">
        <f t="shared" si="34"/>
        <v>231.36959598460686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2.8</v>
      </c>
      <c r="AI14" s="13">
        <f>IF('Données projet'!$A$62&gt;35,AI13+AH14-AQ13,IF(A14&lt;'Données projet'!$A$62,$AF$205^A14,IF(A14='Données projet'!$A$62,'Données projet'!$B$62,AI13+AH14-AQ13)))</f>
        <v>6.4840019622421199</v>
      </c>
      <c r="AJ14" s="13">
        <f>AI14*VLOOKUP('Données projet'!$B$10,Paramètres!$A$1:$I$89,3,0)*VLOOKUP('Données projet'!$B$10,Paramètres!$A$1:$I$89,5,0)</f>
        <v>6.5747779897135095</v>
      </c>
      <c r="AK14" s="13">
        <f t="shared" si="35"/>
        <v>2.4335025086985533</v>
      </c>
      <c r="AL14" s="20">
        <f t="shared" si="4"/>
        <v>15.689421868067676</v>
      </c>
      <c r="AM14" s="59">
        <f t="shared" si="5"/>
        <v>285.8005329791788</v>
      </c>
      <c r="AN14" s="59">
        <f ca="1">AVERAGE(OFFSET($AM$3,0,0,'Données projet'!$E$10+1,1))-AVERAGE(OFFSET($H$3,0,0,'Données projet'!$E$10+1,1))</f>
        <v>381.39660508997315</v>
      </c>
      <c r="AO14" s="59">
        <f t="shared" si="36"/>
        <v>254.25036207346591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6.6</v>
      </c>
      <c r="BD14" s="12">
        <f>IF('Données projet'!$A$88&gt;35,BD13+BC14-BL13,IF(A14&lt;'Données projet'!$A$88,$BA$205^A14,IF(A14='Données projet'!$A$88,'Données projet'!$B$88,BD13+BC14-BL13)))</f>
        <v>14.666134454850974</v>
      </c>
      <c r="BE14" s="13">
        <f>BD14*VLOOKUP('Données projet'!$B$11,Paramètres!$A$1:$I$89,3,0)*VLOOKUP('Données projet'!$B$11,Paramètres!$A$1:$I$89,5,0)</f>
        <v>12.812335059757812</v>
      </c>
      <c r="BF14" s="13">
        <f t="shared" si="37"/>
        <v>4.3878565375042955</v>
      </c>
      <c r="BG14" s="20">
        <f t="shared" si="7"/>
        <v>29.957000365231504</v>
      </c>
      <c r="BH14" s="59">
        <f t="shared" si="8"/>
        <v>300.06811147634266</v>
      </c>
      <c r="BI14" s="59">
        <f ca="1">AVERAGE(OFFSET($BH$3,0,0,'Données projet'!$E$11+1,1))-AVERAGE(OFFSET($H$3,0,0,'Données projet'!$E$11+1,1))</f>
        <v>325.25346097861518</v>
      </c>
      <c r="BJ14" s="59">
        <f t="shared" si="38"/>
        <v>348.84706693879735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3.1749999999999998</v>
      </c>
      <c r="BY14" s="12">
        <f>IF('Données projet'!$A$114&gt;35,BY13+BX14-CG13,IF(A14&lt;'Données projet'!$A$114,$BV$205^A14,IF(A14='Données projet'!$A$114,'Données projet'!$B$114,BY13+BX14-CG13)))</f>
        <v>14.886112685051053</v>
      </c>
      <c r="BZ14" s="13">
        <f>BY14*VLOOKUP('Données projet'!$B$12,Paramètres!$A$1:$I$89,3,0)*VLOOKUP('Données projet'!$B$12,Paramètres!$A$1:$I$89,5,0)</f>
        <v>8.9018953856605307</v>
      </c>
      <c r="CA14" s="13">
        <f t="shared" si="39"/>
        <v>3.1806420015114396</v>
      </c>
      <c r="CB14" s="20">
        <f t="shared" si="10"/>
        <v>21.043752615991185</v>
      </c>
      <c r="CC14" s="59">
        <f t="shared" si="11"/>
        <v>291.15486372710234</v>
      </c>
      <c r="CD14" s="59">
        <f ca="1">AVERAGE(OFFSET($CC$3,0,0,'Données projet'!$E$12+1,1))-AVERAGE(OFFSET($H$3,0,0,'Données projet'!$E$12+1,1))</f>
        <v>185.11936093150575</v>
      </c>
      <c r="CE14" s="59">
        <f t="shared" si="40"/>
        <v>194.29071414035622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2.8</v>
      </c>
      <c r="N15" s="13">
        <f>IF('Données projet'!$A$36&gt;35,N14+M15-V14,IF(A15&lt;'Données projet'!$A$36,$K$205^A15,IF(A15='Données projet'!$A$36,'Données projet'!$B$36,N14+M15-V14)))</f>
        <v>7.685056401906202</v>
      </c>
      <c r="O15" s="13">
        <f>N15*VLOOKUP('Données projet'!$B$9,Paramètres!$A$1:$I$89,3,0)*VLOOKUP('Données projet'!$B$9,Paramètres!$A$1:$I$89,5,0)</f>
        <v>6.9534390324447317</v>
      </c>
      <c r="P15" s="13">
        <f t="shared" si="33"/>
        <v>2.55693493325087</v>
      </c>
      <c r="Q15" s="20">
        <f t="shared" si="2"/>
        <v>16.563901323586503</v>
      </c>
      <c r="R15" s="59">
        <f t="shared" si="0"/>
        <v>287.89723465691981</v>
      </c>
      <c r="S15" s="59">
        <f ca="1">AVERAGE(OFFSET($R$3,0,0,'Données projet'!$E$9+1,1))-AVERAGE(OFFSET($H$3,0,0,'Données projet'!$E$9+1,1))</f>
        <v>344.4940855044307</v>
      </c>
      <c r="T15" s="59">
        <f t="shared" si="34"/>
        <v>231.36959598460686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2.8</v>
      </c>
      <c r="AI15" s="13">
        <f>IF('Données projet'!$A$62&gt;35,AI14+AH15-AQ14,IF(A15&lt;'Données projet'!$A$62,$AF$205^A15,IF(A15='Données projet'!$A$62,'Données projet'!$B$62,AI14+AH15-AQ14)))</f>
        <v>7.685056401906202</v>
      </c>
      <c r="AJ15" s="13">
        <f>AI15*VLOOKUP('Données projet'!$B$10,Paramètres!$A$1:$I$89,3,0)*VLOOKUP('Données projet'!$B$10,Paramètres!$A$1:$I$89,5,0)</f>
        <v>7.7926471915328897</v>
      </c>
      <c r="AK15" s="13">
        <f t="shared" si="35"/>
        <v>2.827775604255069</v>
      </c>
      <c r="AL15" s="20">
        <f t="shared" si="4"/>
        <v>18.497236369330697</v>
      </c>
      <c r="AM15" s="59">
        <f t="shared" si="5"/>
        <v>289.83056970266404</v>
      </c>
      <c r="AN15" s="59">
        <f ca="1">AVERAGE(OFFSET($AM$3,0,0,'Données projet'!$E$10+1,1))-AVERAGE(OFFSET($H$3,0,0,'Données projet'!$E$10+1,1))</f>
        <v>381.39660508997315</v>
      </c>
      <c r="AO15" s="59">
        <f t="shared" si="36"/>
        <v>254.25036207346591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6.6</v>
      </c>
      <c r="BD15" s="12">
        <f>IF('Données projet'!$A$88&gt;35,BD14+BC15-BL14,IF(A15&lt;'Données projet'!$A$88,$BA$205^A15,IF(A15='Données projet'!$A$88,'Données projet'!$B$88,BD14+BC15-BL14)))</f>
        <v>18.721660210059202</v>
      </c>
      <c r="BE15" s="13">
        <f>BD15*VLOOKUP('Données projet'!$B$11,Paramètres!$A$1:$I$89,3,0)*VLOOKUP('Données projet'!$B$11,Paramètres!$A$1:$I$89,5,0)</f>
        <v>16.35524235950772</v>
      </c>
      <c r="BF15" s="13">
        <f t="shared" si="37"/>
        <v>5.4442664998513175</v>
      </c>
      <c r="BG15" s="20">
        <f t="shared" si="7"/>
        <v>37.967477930050322</v>
      </c>
      <c r="BH15" s="59">
        <f t="shared" si="8"/>
        <v>309.30081126338365</v>
      </c>
      <c r="BI15" s="59">
        <f ca="1">AVERAGE(OFFSET($BH$3,0,0,'Données projet'!$E$11+1,1))-AVERAGE(OFFSET($H$3,0,0,'Données projet'!$E$11+1,1))</f>
        <v>325.25346097861518</v>
      </c>
      <c r="BJ15" s="59">
        <f t="shared" si="38"/>
        <v>348.84706693879735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3.1749999999999998</v>
      </c>
      <c r="BY15" s="12">
        <f>IF('Données projet'!$A$114&gt;35,BY14+BX15-CG14,IF(A15&lt;'Données projet'!$A$114,$BV$205^A15,IF(A15='Données projet'!$A$114,'Données projet'!$B$114,BY14+BX15-CG14)))</f>
        <v>19.028203360330536</v>
      </c>
      <c r="BZ15" s="13">
        <f>BY15*VLOOKUP('Données projet'!$B$12,Paramètres!$A$1:$I$89,3,0)*VLOOKUP('Données projet'!$B$12,Paramètres!$A$1:$I$89,5,0)</f>
        <v>11.378865609477662</v>
      </c>
      <c r="CA15" s="13">
        <f t="shared" si="39"/>
        <v>3.9511281268281553</v>
      </c>
      <c r="CB15" s="20">
        <f t="shared" si="10"/>
        <v>26.699739090732631</v>
      </c>
      <c r="CC15" s="59">
        <f t="shared" si="11"/>
        <v>298.03307242406595</v>
      </c>
      <c r="CD15" s="59">
        <f ca="1">AVERAGE(OFFSET($CC$3,0,0,'Données projet'!$E$12+1,1))-AVERAGE(OFFSET($H$3,0,0,'Données projet'!$E$12+1,1))</f>
        <v>185.11936093150575</v>
      </c>
      <c r="CE15" s="59">
        <f t="shared" si="40"/>
        <v>194.29071414035622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2.8</v>
      </c>
      <c r="N16" s="13">
        <f>IF('Données projet'!$A$36&gt;35,N15+M16-V15,IF(A16&lt;'Données projet'!$A$36,$K$205^A16,IF(A16='Données projet'!$A$36,'Données projet'!$B$36,N15+M16-V15)))</f>
        <v>9.1085863706396779</v>
      </c>
      <c r="O16" s="13">
        <f>N16*VLOOKUP('Données projet'!$B$9,Paramètres!$A$1:$I$89,3,0)*VLOOKUP('Données projet'!$B$9,Paramètres!$A$1:$I$89,5,0)</f>
        <v>8.2414489481547797</v>
      </c>
      <c r="P16" s="13">
        <f t="shared" si="33"/>
        <v>2.971206399035617</v>
      </c>
      <c r="Q16" s="20">
        <f t="shared" si="2"/>
        <v>19.528708063023274</v>
      </c>
      <c r="R16" s="59">
        <f t="shared" si="0"/>
        <v>292.0842636185788</v>
      </c>
      <c r="S16" s="59">
        <f ca="1">AVERAGE(OFFSET($R$3,0,0,'Données projet'!$E$9+1,1))-AVERAGE(OFFSET($H$3,0,0,'Données projet'!$E$9+1,1))</f>
        <v>344.4940855044307</v>
      </c>
      <c r="T16" s="59">
        <f t="shared" si="34"/>
        <v>231.36959598460686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2.8</v>
      </c>
      <c r="AI16" s="13">
        <f>IF('Données projet'!$A$62&gt;35,AI15+AH16-AQ15,IF(A16&lt;'Données projet'!$A$62,$AF$205^A16,IF(A16='Données projet'!$A$62,'Données projet'!$B$62,AI15+AH16-AQ15)))</f>
        <v>9.1085863706396779</v>
      </c>
      <c r="AJ16" s="13">
        <f>AI16*VLOOKUP('Données projet'!$B$10,Paramètres!$A$1:$I$89,3,0)*VLOOKUP('Données projet'!$B$10,Paramètres!$A$1:$I$89,5,0)</f>
        <v>9.2361065798286326</v>
      </c>
      <c r="AK16" s="13">
        <f t="shared" si="35"/>
        <v>3.2859283437914253</v>
      </c>
      <c r="AL16" s="20">
        <f t="shared" si="4"/>
        <v>21.809210825304934</v>
      </c>
      <c r="AM16" s="59">
        <f t="shared" si="5"/>
        <v>294.36476638086049</v>
      </c>
      <c r="AN16" s="59">
        <f ca="1">AVERAGE(OFFSET($AM$3,0,0,'Données projet'!$E$10+1,1))-AVERAGE(OFFSET($H$3,0,0,'Données projet'!$E$10+1,1))</f>
        <v>381.39660508997315</v>
      </c>
      <c r="AO16" s="59">
        <f t="shared" si="36"/>
        <v>254.25036207346591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6.6</v>
      </c>
      <c r="BD16" s="12">
        <f>IF('Données projet'!$A$88&gt;35,BD15+BC16-BL15,IF(A16&lt;'Données projet'!$A$88,$BA$205^A16,IF(A16='Données projet'!$A$88,'Données projet'!$B$88,BD15+BC16-BL15)))</f>
        <v>23.89863273788427</v>
      </c>
      <c r="BE16" s="13">
        <f>BD16*VLOOKUP('Données projet'!$B$11,Paramètres!$A$1:$I$89,3,0)*VLOOKUP('Données projet'!$B$11,Paramètres!$A$1:$I$89,5,0)</f>
        <v>20.8778455598157</v>
      </c>
      <c r="BF16" s="13">
        <f t="shared" si="37"/>
        <v>6.7550152262411558</v>
      </c>
      <c r="BG16" s="20">
        <f t="shared" si="7"/>
        <v>48.127232535715684</v>
      </c>
      <c r="BH16" s="59">
        <f t="shared" si="8"/>
        <v>320.68278809127122</v>
      </c>
      <c r="BI16" s="59">
        <f ca="1">AVERAGE(OFFSET($BH$3,0,0,'Données projet'!$E$11+1,1))-AVERAGE(OFFSET($H$3,0,0,'Données projet'!$E$11+1,1))</f>
        <v>325.25346097861518</v>
      </c>
      <c r="BJ16" s="59">
        <f t="shared" si="38"/>
        <v>348.84706693879735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3.1749999999999998</v>
      </c>
      <c r="BY16" s="12">
        <f>IF('Données projet'!$A$114&gt;35,BY15+BX16-CG15,IF(A16&lt;'Données projet'!$A$114,$BV$205^A16,IF(A16='Données projet'!$A$114,'Données projet'!$B$114,BY15+BX16-CG15)))</f>
        <v>24.322839063666045</v>
      </c>
      <c r="BZ16" s="13">
        <f>BY16*VLOOKUP('Données projet'!$B$12,Paramètres!$A$1:$I$89,3,0)*VLOOKUP('Données projet'!$B$12,Paramètres!$A$1:$I$89,5,0)</f>
        <v>14.545057760072297</v>
      </c>
      <c r="CA16" s="13">
        <f t="shared" si="39"/>
        <v>4.9082586053991681</v>
      </c>
      <c r="CB16" s="20">
        <f t="shared" si="10"/>
        <v>33.881192669862806</v>
      </c>
      <c r="CC16" s="59">
        <f t="shared" si="11"/>
        <v>306.43674822541834</v>
      </c>
      <c r="CD16" s="59">
        <f ca="1">AVERAGE(OFFSET($CC$3,0,0,'Données projet'!$E$12+1,1))-AVERAGE(OFFSET($H$3,0,0,'Données projet'!$E$12+1,1))</f>
        <v>185.11936093150575</v>
      </c>
      <c r="CE16" s="59">
        <f t="shared" si="40"/>
        <v>194.29071414035622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2.8</v>
      </c>
      <c r="N17" s="13">
        <f>IF('Données projet'!$A$36&gt;35,N16+M17-V16,IF(A17&lt;'Données projet'!$A$36,$K$205^A17,IF(A17='Données projet'!$A$36,'Données projet'!$B$36,N16+M17-V16)))</f>
        <v>10.795801791490293</v>
      </c>
      <c r="O17" s="13">
        <f>N17*VLOOKUP('Données projet'!$B$9,Paramètres!$A$1:$I$89,3,0)*VLOOKUP('Données projet'!$B$9,Paramètres!$A$1:$I$89,5,0)</f>
        <v>9.7680414609404167</v>
      </c>
      <c r="P17" s="13">
        <f t="shared" si="33"/>
        <v>3.4525976202477158</v>
      </c>
      <c r="Q17" s="20">
        <f t="shared" si="2"/>
        <v>23.025946399735997</v>
      </c>
      <c r="R17" s="59">
        <f t="shared" si="0"/>
        <v>296.80372417751374</v>
      </c>
      <c r="S17" s="59">
        <f ca="1">AVERAGE(OFFSET($R$3,0,0,'Données projet'!$E$9+1,1))-AVERAGE(OFFSET($H$3,0,0,'Données projet'!$E$9+1,1))</f>
        <v>344.4940855044307</v>
      </c>
      <c r="T17" s="59">
        <f t="shared" si="34"/>
        <v>231.36959598460686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2.8</v>
      </c>
      <c r="AI17" s="13">
        <f>IF('Données projet'!$A$62&gt;35,AI16+AH17-AQ16,IF(A17&lt;'Données projet'!$A$62,$AF$205^A17,IF(A17='Données projet'!$A$62,'Données projet'!$B$62,AI16+AH17-AQ16)))</f>
        <v>10.795801791490293</v>
      </c>
      <c r="AJ17" s="13">
        <f>AI17*VLOOKUP('Données projet'!$B$10,Paramètres!$A$1:$I$89,3,0)*VLOOKUP('Données projet'!$B$10,Paramètres!$A$1:$I$89,5,0)</f>
        <v>10.946943016571158</v>
      </c>
      <c r="AK17" s="13">
        <f t="shared" si="35"/>
        <v>3.8183104289762917</v>
      </c>
      <c r="AL17" s="20">
        <f t="shared" si="4"/>
        <v>25.71614975099514</v>
      </c>
      <c r="AM17" s="59">
        <f t="shared" si="5"/>
        <v>299.49392752877293</v>
      </c>
      <c r="AN17" s="59">
        <f ca="1">AVERAGE(OFFSET($AM$3,0,0,'Données projet'!$E$10+1,1))-AVERAGE(OFFSET($H$3,0,0,'Données projet'!$E$10+1,1))</f>
        <v>381.39660508997315</v>
      </c>
      <c r="AO17" s="59">
        <f t="shared" si="36"/>
        <v>254.25036207346591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6.6</v>
      </c>
      <c r="BD17" s="12">
        <f>IF('Données projet'!$A$88&gt;35,BD16+BC17-BL16,IF(A17&lt;'Données projet'!$A$88,$BA$205^A17,IF(A17='Données projet'!$A$88,'Données projet'!$B$88,BD16+BC17-BL16)))</f>
        <v>30.50715803683886</v>
      </c>
      <c r="BE17" s="13">
        <f>BD17*VLOOKUP('Données projet'!$B$11,Paramètres!$A$1:$I$89,3,0)*VLOOKUP('Données projet'!$B$11,Paramètres!$A$1:$I$89,5,0)</f>
        <v>26.651053260982433</v>
      </c>
      <c r="BF17" s="13">
        <f t="shared" si="37"/>
        <v>8.3813367159737684</v>
      </c>
      <c r="BG17" s="20">
        <f t="shared" si="7"/>
        <v>61.014745876532061</v>
      </c>
      <c r="BH17" s="59">
        <f t="shared" si="8"/>
        <v>334.79252365430983</v>
      </c>
      <c r="BI17" s="59">
        <f ca="1">AVERAGE(OFFSET($BH$3,0,0,'Données projet'!$E$11+1,1))-AVERAGE(OFFSET($H$3,0,0,'Données projet'!$E$11+1,1))</f>
        <v>325.25346097861518</v>
      </c>
      <c r="BJ17" s="59">
        <f t="shared" si="38"/>
        <v>348.84706693879735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3.1749999999999998</v>
      </c>
      <c r="BY17" s="12">
        <f>IF('Données projet'!$A$114&gt;35,BY16+BX17-CG16,IF(A17&lt;'Données projet'!$A$114,$BV$205^A17,IF(A17='Données projet'!$A$114,'Données projet'!$B$114,BY16+BX17-CG16)))</f>
        <v>31.090717757954547</v>
      </c>
      <c r="BZ17" s="13">
        <f>BY17*VLOOKUP('Données projet'!$B$12,Paramètres!$A$1:$I$89,3,0)*VLOOKUP('Données projet'!$B$12,Paramètres!$A$1:$I$89,5,0)</f>
        <v>18.592249219256821</v>
      </c>
      <c r="CA17" s="13">
        <f t="shared" si="39"/>
        <v>6.0972466000019407</v>
      </c>
      <c r="CB17" s="20">
        <f t="shared" si="10"/>
        <v>43.000871885209015</v>
      </c>
      <c r="CC17" s="59">
        <f t="shared" si="11"/>
        <v>316.77864966298677</v>
      </c>
      <c r="CD17" s="59">
        <f ca="1">AVERAGE(OFFSET($CC$3,0,0,'Données projet'!$E$12+1,1))-AVERAGE(OFFSET($H$3,0,0,'Données projet'!$E$12+1,1))</f>
        <v>185.11936093150575</v>
      </c>
      <c r="CE17" s="59">
        <f t="shared" si="40"/>
        <v>194.29071414035622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2.8</v>
      </c>
      <c r="N18" s="13">
        <f>IF('Données projet'!$A$36&gt;35,N17+M18-V17,IF(A18&lt;'Données projet'!$A$36,$K$205^A18,IF(A18='Données projet'!$A$36,'Données projet'!$B$36,N17+M18-V17)))</f>
        <v>12.795546046181913</v>
      </c>
      <c r="O18" s="13">
        <f>N18*VLOOKUP('Données projet'!$B$9,Paramètres!$A$1:$I$89,3,0)*VLOOKUP('Données projet'!$B$9,Paramètres!$A$1:$I$89,5,0)</f>
        <v>11.577410062585395</v>
      </c>
      <c r="P18" s="13">
        <f t="shared" si="33"/>
        <v>4.0119832574435987</v>
      </c>
      <c r="Q18" s="20">
        <f t="shared" si="2"/>
        <v>27.151526699050493</v>
      </c>
      <c r="R18" s="59">
        <f t="shared" si="0"/>
        <v>302.15152669905046</v>
      </c>
      <c r="S18" s="59">
        <f ca="1">AVERAGE(OFFSET($R$3,0,0,'Données projet'!$E$9+1,1))-AVERAGE(OFFSET($H$3,0,0,'Données projet'!$E$9+1,1))</f>
        <v>344.4940855044307</v>
      </c>
      <c r="T18" s="59">
        <f t="shared" si="34"/>
        <v>231.36959598460686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2.8</v>
      </c>
      <c r="AI18" s="13">
        <f>IF('Données projet'!$A$62&gt;35,AI17+AH18-AQ17,IF(A18&lt;'Données projet'!$A$62,$AF$205^A18,IF(A18='Données projet'!$A$62,'Données projet'!$B$62,AI17+AH18-AQ17)))</f>
        <v>12.795546046181913</v>
      </c>
      <c r="AJ18" s="13">
        <f>AI18*VLOOKUP('Données projet'!$B$10,Paramètres!$A$1:$I$89,3,0)*VLOOKUP('Données projet'!$B$10,Paramètres!$A$1:$I$89,5,0)</f>
        <v>12.974683690828462</v>
      </c>
      <c r="AK18" s="13">
        <f t="shared" si="35"/>
        <v>4.4369484074648931</v>
      </c>
      <c r="AL18" s="20">
        <f t="shared" si="4"/>
        <v>30.325259237860919</v>
      </c>
      <c r="AM18" s="59">
        <f t="shared" si="5"/>
        <v>305.32525923786091</v>
      </c>
      <c r="AN18" s="59">
        <f ca="1">AVERAGE(OFFSET($AM$3,0,0,'Données projet'!$E$10+1,1))-AVERAGE(OFFSET($H$3,0,0,'Données projet'!$E$10+1,1))</f>
        <v>381.39660508997315</v>
      </c>
      <c r="AO18" s="59">
        <f t="shared" si="36"/>
        <v>254.25036207346591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6.6</v>
      </c>
      <c r="BD18" s="12">
        <f>IF('Données projet'!$A$88&gt;35,BD17+BC18-BL17,IF(A18&lt;'Données projet'!$A$88,$BA$205^A18,IF(A18='Données projet'!$A$88,'Données projet'!$B$88,BD17+BC18-BL17)))</f>
        <v>38.943093594192561</v>
      </c>
      <c r="BE18" s="13">
        <f>BD18*VLOOKUP('Données projet'!$B$11,Paramètres!$A$1:$I$89,3,0)*VLOOKUP('Données projet'!$B$11,Paramètres!$A$1:$I$89,5,0)</f>
        <v>34.02068656388662</v>
      </c>
      <c r="BF18" s="13">
        <f t="shared" si="37"/>
        <v>10.399207521197393</v>
      </c>
      <c r="BG18" s="20">
        <f t="shared" si="7"/>
        <v>77.364648864854644</v>
      </c>
      <c r="BH18" s="59">
        <f t="shared" si="8"/>
        <v>352.36464886485464</v>
      </c>
      <c r="BI18" s="59">
        <f ca="1">AVERAGE(OFFSET($BH$3,0,0,'Données projet'!$E$11+1,1))-AVERAGE(OFFSET($H$3,0,0,'Données projet'!$E$11+1,1))</f>
        <v>325.25346097861518</v>
      </c>
      <c r="BJ18" s="59">
        <f t="shared" si="38"/>
        <v>348.84706693879735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3.1749999999999998</v>
      </c>
      <c r="BY18" s="12">
        <f>IF('Données projet'!$A$114&gt;35,BY17+BX18-CG17,IF(A18&lt;'Données projet'!$A$114,$BV$205^A18,IF(A18='Données projet'!$A$114,'Données projet'!$B$114,BY17+BX18-CG17)))</f>
        <v>39.741772256708551</v>
      </c>
      <c r="BZ18" s="13">
        <f>BY18*VLOOKUP('Données projet'!$B$12,Paramètres!$A$1:$I$89,3,0)*VLOOKUP('Données projet'!$B$12,Paramètres!$A$1:$I$89,5,0)</f>
        <v>23.765579809511717</v>
      </c>
      <c r="CA18" s="13">
        <f t="shared" si="39"/>
        <v>7.5742578152545814</v>
      </c>
      <c r="CB18" s="20">
        <f t="shared" si="10"/>
        <v>54.5835505298013</v>
      </c>
      <c r="CC18" s="59">
        <f t="shared" si="11"/>
        <v>329.5835505298013</v>
      </c>
      <c r="CD18" s="59">
        <f ca="1">AVERAGE(OFFSET($CC$3,0,0,'Données projet'!$E$12+1,1))-AVERAGE(OFFSET($H$3,0,0,'Données projet'!$E$12+1,1))</f>
        <v>185.11936093150575</v>
      </c>
      <c r="CE18" s="59">
        <f t="shared" si="40"/>
        <v>194.29071414035622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2.8</v>
      </c>
      <c r="N19" s="13">
        <f>IF('Données projet'!$A$36&gt;35,N18+M19-V18,IF(A19&lt;'Données projet'!$A$36,$K$205^A19,IF(A19='Données projet'!$A$36,'Données projet'!$B$36,N18+M19-V18)))</f>
        <v>15.165709947455436</v>
      </c>
      <c r="O19" s="13">
        <f>N19*VLOOKUP('Données projet'!$B$9,Paramètres!$A$1:$I$89,3,0)*VLOOKUP('Données projet'!$B$9,Paramètres!$A$1:$I$89,5,0)</f>
        <v>13.721934360457679</v>
      </c>
      <c r="P19" s="13">
        <f t="shared" si="33"/>
        <v>4.6619998703622194</v>
      </c>
      <c r="Q19" s="20">
        <f t="shared" si="2"/>
        <v>32.018685452011319</v>
      </c>
      <c r="R19" s="59">
        <f t="shared" si="0"/>
        <v>308.24090767423354</v>
      </c>
      <c r="S19" s="59">
        <f ca="1">AVERAGE(OFFSET($R$3,0,0,'Données projet'!$E$9+1,1))-AVERAGE(OFFSET($H$3,0,0,'Données projet'!$E$9+1,1))</f>
        <v>344.4940855044307</v>
      </c>
      <c r="T19" s="59">
        <f t="shared" si="34"/>
        <v>231.36959598460686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2.8</v>
      </c>
      <c r="AI19" s="13">
        <f>IF('Données projet'!$A$62&gt;35,AI18+AH19-AQ18,IF(A19&lt;'Données projet'!$A$62,$AF$205^A19,IF(A19='Données projet'!$A$62,'Données projet'!$B$62,AI18+AH19-AQ18)))</f>
        <v>15.165709947455436</v>
      </c>
      <c r="AJ19" s="13">
        <f>AI19*VLOOKUP('Données projet'!$B$10,Paramètres!$A$1:$I$89,3,0)*VLOOKUP('Données projet'!$B$10,Paramètres!$A$1:$I$89,5,0)</f>
        <v>15.378029886719814</v>
      </c>
      <c r="AK19" s="13">
        <f t="shared" si="35"/>
        <v>5.1558173534317051</v>
      </c>
      <c r="AL19" s="20">
        <f t="shared" si="4"/>
        <v>35.763117276597228</v>
      </c>
      <c r="AM19" s="59">
        <f t="shared" si="5"/>
        <v>311.98533949881949</v>
      </c>
      <c r="AN19" s="59">
        <f ca="1">AVERAGE(OFFSET($AM$3,0,0,'Données projet'!$E$10+1,1))-AVERAGE(OFFSET($H$3,0,0,'Données projet'!$E$10+1,1))</f>
        <v>381.39660508997315</v>
      </c>
      <c r="AO19" s="59">
        <f t="shared" si="36"/>
        <v>254.25036207346591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6.6</v>
      </c>
      <c r="BD19" s="12">
        <f>IF('Données projet'!$A$88&gt;35,BD18+BC19-BL18,IF(A19&lt;'Données projet'!$A$88,$BA$205^A19,IF(A19='Données projet'!$A$88,'Données projet'!$B$88,BD18+BC19-BL18)))</f>
        <v>49.711760658095955</v>
      </c>
      <c r="BE19" s="13">
        <f>BD19*VLOOKUP('Données projet'!$B$11,Paramètres!$A$1:$I$89,3,0)*VLOOKUP('Données projet'!$B$11,Paramètres!$A$1:$I$89,5,0)</f>
        <v>43.428194110912635</v>
      </c>
      <c r="BF19" s="13">
        <f t="shared" si="37"/>
        <v>12.902896129065022</v>
      </c>
      <c r="BG19" s="20">
        <f t="shared" si="7"/>
        <v>98.109982167961064</v>
      </c>
      <c r="BH19" s="59">
        <f t="shared" si="8"/>
        <v>374.33220439018328</v>
      </c>
      <c r="BI19" s="59">
        <f ca="1">AVERAGE(OFFSET($BH$3,0,0,'Données projet'!$E$11+1,1))-AVERAGE(OFFSET($H$3,0,0,'Données projet'!$E$11+1,1))</f>
        <v>325.25346097861518</v>
      </c>
      <c r="BJ19" s="59">
        <f t="shared" si="38"/>
        <v>348.84706693879735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>
        <f>VLOOKUP(A19,'Données projet'!$A$113:$I$133,2,0)</f>
        <v>50.8</v>
      </c>
      <c r="BW19" s="12">
        <f>VLOOKUP(A19,'Données projet'!$A$113:$I$133,9,0)</f>
        <v>3.1749999999999998</v>
      </c>
      <c r="BX19" s="12">
        <f t="array" ref="BX19">INDEX(BW:BW,MIN(IF(ISNUMBER(BW19:BW215),ROW(BW19:BW215),"")))</f>
        <v>3.1749999999999998</v>
      </c>
      <c r="BY19" s="12">
        <f>IF('Données projet'!$A$114&gt;35,BY18+BX19-CG18,IF(A19&lt;'Données projet'!$A$114,$BV$205^A19,IF(A19='Données projet'!$A$114,'Données projet'!$B$114,BY18+BX19-CG18)))</f>
        <v>50.8</v>
      </c>
      <c r="BZ19" s="13">
        <f>BY19*VLOOKUP('Données projet'!$B$12,Paramètres!$A$1:$I$89,3,0)*VLOOKUP('Données projet'!$B$12,Paramètres!$A$1:$I$89,5,0)</f>
        <v>30.378399999999999</v>
      </c>
      <c r="CA19" s="13">
        <f t="shared" si="39"/>
        <v>9.4090636668569267</v>
      </c>
      <c r="CB19" s="20">
        <f t="shared" si="10"/>
        <v>69.296499219775797</v>
      </c>
      <c r="CC19" s="59">
        <f t="shared" si="11"/>
        <v>345.51872144199803</v>
      </c>
      <c r="CD19" s="59">
        <f ca="1">AVERAGE(OFFSET($CC$3,0,0,'Données projet'!$E$12+1,1))-AVERAGE(OFFSET($H$3,0,0,'Données projet'!$E$12+1,1))</f>
        <v>185.11936093150575</v>
      </c>
      <c r="CE19" s="59">
        <f t="shared" si="40"/>
        <v>194.29071414035622</v>
      </c>
      <c r="CF19" s="15">
        <f>IF(ISNA(VLOOKUP(A19,'Données projet'!$A$113:$I$133,3,0)),0,VLOOKUP(A19,'Données projet'!$A$113:$I$133,3,0))</f>
        <v>1</v>
      </c>
      <c r="CG19" s="15">
        <f>IF(ISNA(VLOOKUP(A19,'Données projet'!$A$113:$I$133,4,0)),0,VLOOKUP(A19,'Données projet'!$A$113:$I$133,4,0))</f>
        <v>7.6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0.5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2.572884672899141</v>
      </c>
      <c r="CN19" s="22">
        <f t="shared" si="12"/>
        <v>2.572884672899141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2.8</v>
      </c>
      <c r="N20" s="13">
        <f>IF('Données projet'!$A$36&gt;35,N19+M20-V19,IF(A20&lt;'Données projet'!$A$36,$K$205^A20,IF(A20='Données projet'!$A$36,'Données projet'!$B$36,N19+M20-V19)))</f>
        <v>17.974907626468866</v>
      </c>
      <c r="O20" s="13">
        <f>N20*VLOOKUP('Données projet'!$B$9,Paramètres!$A$1:$I$89,3,0)*VLOOKUP('Données projet'!$B$9,Paramètres!$A$1:$I$89,5,0)</f>
        <v>16.263696420429028</v>
      </c>
      <c r="P20" s="13">
        <f t="shared" si="33"/>
        <v>5.4173313786723556</v>
      </c>
      <c r="Q20" s="20">
        <f t="shared" si="2"/>
        <v>37.761123416768235</v>
      </c>
      <c r="R20" s="59">
        <f t="shared" si="0"/>
        <v>315.20556786121267</v>
      </c>
      <c r="S20" s="59">
        <f ca="1">AVERAGE(OFFSET($R$3,0,0,'Données projet'!$E$9+1,1))-AVERAGE(OFFSET($H$3,0,0,'Données projet'!$E$9+1,1))</f>
        <v>344.4940855044307</v>
      </c>
      <c r="T20" s="59">
        <f t="shared" si="34"/>
        <v>231.36959598460686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2.8</v>
      </c>
      <c r="AI20" s="13">
        <f>IF('Données projet'!$A$62&gt;35,AI19+AH20-AQ19,IF(A20&lt;'Données projet'!$A$62,$AF$205^A20,IF(A20='Données projet'!$A$62,'Données projet'!$B$62,AI19+AH20-AQ19)))</f>
        <v>17.974907626468866</v>
      </c>
      <c r="AJ20" s="13">
        <f>AI20*VLOOKUP('Données projet'!$B$10,Paramètres!$A$1:$I$89,3,0)*VLOOKUP('Données projet'!$B$10,Paramètres!$A$1:$I$89,5,0)</f>
        <v>18.226556333239429</v>
      </c>
      <c r="AK20" s="13">
        <f t="shared" si="35"/>
        <v>5.9911565654502983</v>
      </c>
      <c r="AL20" s="20">
        <f t="shared" si="4"/>
        <v>42.179183298551266</v>
      </c>
      <c r="AM20" s="59">
        <f t="shared" si="5"/>
        <v>319.62362774299572</v>
      </c>
      <c r="AN20" s="59">
        <f ca="1">AVERAGE(OFFSET($AM$3,0,0,'Données projet'!$E$10+1,1))-AVERAGE(OFFSET($H$3,0,0,'Données projet'!$E$10+1,1))</f>
        <v>381.39660508997315</v>
      </c>
      <c r="AO20" s="59">
        <f t="shared" si="36"/>
        <v>254.25036207346591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6.6</v>
      </c>
      <c r="BD20" s="12">
        <f>IF('Données projet'!$A$88&gt;35,BD19+BC20-BL19,IF(A20&lt;'Données projet'!$A$88,$BA$205^A20,IF(A20='Données projet'!$A$88,'Données projet'!$B$88,BD19+BC20-BL19)))</f>
        <v>63.458213501978861</v>
      </c>
      <c r="BE20" s="13">
        <f>BD20*VLOOKUP('Données projet'!$B$11,Paramètres!$A$1:$I$89,3,0)*VLOOKUP('Données projet'!$B$11,Paramètres!$A$1:$I$89,5,0)</f>
        <v>55.437095315328747</v>
      </c>
      <c r="BF20" s="13">
        <f t="shared" si="37"/>
        <v>16.009366884744278</v>
      </c>
      <c r="BG20" s="20">
        <f t="shared" si="7"/>
        <v>124.4359216651272</v>
      </c>
      <c r="BH20" s="59">
        <f t="shared" si="8"/>
        <v>401.88036610957164</v>
      </c>
      <c r="BI20" s="59">
        <f ca="1">AVERAGE(OFFSET($BH$3,0,0,'Données projet'!$E$11+1,1))-AVERAGE(OFFSET($H$3,0,0,'Données projet'!$E$11+1,1))</f>
        <v>325.25346097861518</v>
      </c>
      <c r="BJ20" s="59">
        <f t="shared" si="38"/>
        <v>348.84706693879735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8.4</v>
      </c>
      <c r="BY20" s="12">
        <f>IF('Données projet'!$A$114&gt;35,BY19+BX20-CG19,IF(A20&lt;'Données projet'!$A$114,$BV$205^A20,IF(A20='Données projet'!$A$114,'Données projet'!$B$114,BY19+BX20-CG19)))</f>
        <v>51.599999999999994</v>
      </c>
      <c r="BZ20" s="13">
        <f>BY20*VLOOKUP('Données projet'!$B$12,Paramètres!$A$1:$I$89,3,0)*VLOOKUP('Données projet'!$B$12,Paramètres!$A$1:$I$89,5,0)</f>
        <v>30.856799999999996</v>
      </c>
      <c r="CA20" s="13">
        <f t="shared" si="39"/>
        <v>9.5398711157752878</v>
      </c>
      <c r="CB20" s="20">
        <f t="shared" si="10"/>
        <v>70.357535526641954</v>
      </c>
      <c r="CC20" s="59">
        <f t="shared" si="11"/>
        <v>347.80197997108644</v>
      </c>
      <c r="CD20" s="59">
        <f ca="1">AVERAGE(OFFSET($CC$3,0,0,'Données projet'!$E$12+1,1))-AVERAGE(OFFSET($H$3,0,0,'Données projet'!$E$12+1,1))</f>
        <v>185.11936093150575</v>
      </c>
      <c r="CE20" s="59">
        <f t="shared" si="40"/>
        <v>194.29071414035622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1.8193041994179149</v>
      </c>
      <c r="CN20" s="22">
        <f t="shared" si="12"/>
        <v>1.8193041994179149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2.8</v>
      </c>
      <c r="N21" s="13">
        <f>IF('Données projet'!$A$36&gt;35,N20+M21-V20,IF(A21&lt;'Données projet'!$A$36,$K$205^A21,IF(A21='Données projet'!$A$36,'Données projet'!$B$36,N20+M21-V20)))</f>
        <v>21.304462850702166</v>
      </c>
      <c r="O21" s="13">
        <f>N21*VLOOKUP('Données projet'!$B$9,Paramètres!$A$1:$I$89,3,0)*VLOOKUP('Données projet'!$B$9,Paramètres!$A$1:$I$89,5,0)</f>
        <v>19.276277987315318</v>
      </c>
      <c r="P21" s="13">
        <f t="shared" si="33"/>
        <v>6.2950407727205615</v>
      </c>
      <c r="Q21" s="20">
        <f t="shared" si="2"/>
        <v>44.536713507062494</v>
      </c>
      <c r="R21" s="59">
        <f t="shared" si="0"/>
        <v>323.20338017372916</v>
      </c>
      <c r="S21" s="59">
        <f ca="1">AVERAGE(OFFSET($R$3,0,0,'Données projet'!$E$9+1,1))-AVERAGE(OFFSET($H$3,0,0,'Données projet'!$E$9+1,1))</f>
        <v>344.4940855044307</v>
      </c>
      <c r="T21" s="59">
        <f t="shared" si="34"/>
        <v>231.36959598460686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2.8</v>
      </c>
      <c r="AI21" s="13">
        <f>IF('Données projet'!$A$62&gt;35,AI20+AH21-AQ20,IF(A21&lt;'Données projet'!$A$62,$AF$205^A21,IF(A21='Données projet'!$A$62,'Données projet'!$B$62,AI20+AH21-AQ20)))</f>
        <v>21.304462850702166</v>
      </c>
      <c r="AJ21" s="13">
        <f>AI21*VLOOKUP('Données projet'!$B$10,Paramètres!$A$1:$I$89,3,0)*VLOOKUP('Données projet'!$B$10,Paramètres!$A$1:$I$89,5,0)</f>
        <v>21.602725330612</v>
      </c>
      <c r="AK21" s="13">
        <f t="shared" si="35"/>
        <v>6.9618364133568926</v>
      </c>
      <c r="AL21" s="20">
        <f t="shared" si="4"/>
        <v>49.749945037412488</v>
      </c>
      <c r="AM21" s="59">
        <f t="shared" si="5"/>
        <v>328.41661170407917</v>
      </c>
      <c r="AN21" s="59">
        <f ca="1">AVERAGE(OFFSET($AM$3,0,0,'Données projet'!$E$10+1,1))-AVERAGE(OFFSET($H$3,0,0,'Données projet'!$E$10+1,1))</f>
        <v>381.39660508997315</v>
      </c>
      <c r="AO21" s="59">
        <f t="shared" si="36"/>
        <v>254.25036207346591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6.6</v>
      </c>
      <c r="BD21" s="12">
        <f>IF('Données projet'!$A$88&gt;35,BD20+BC21-BL20,IF(A21&lt;'Données projet'!$A$88,$BA$205^A21,IF(A21='Données projet'!$A$88,'Données projet'!$B$88,BD20+BC21-BL20)))</f>
        <v>81.005878841406769</v>
      </c>
      <c r="BE21" s="13">
        <f>BD21*VLOOKUP('Données projet'!$B$11,Paramètres!$A$1:$I$89,3,0)*VLOOKUP('Données projet'!$B$11,Paramètres!$A$1:$I$89,5,0)</f>
        <v>70.766735755852963</v>
      </c>
      <c r="BF21" s="13">
        <f t="shared" si="37"/>
        <v>19.863744192515547</v>
      </c>
      <c r="BG21" s="20">
        <f t="shared" si="7"/>
        <v>157.84808591007513</v>
      </c>
      <c r="BH21" s="59">
        <f t="shared" si="8"/>
        <v>436.51475257674178</v>
      </c>
      <c r="BI21" s="59">
        <f ca="1">AVERAGE(OFFSET($BH$3,0,0,'Données projet'!$E$11+1,1))-AVERAGE(OFFSET($H$3,0,0,'Données projet'!$E$11+1,1))</f>
        <v>325.25346097861518</v>
      </c>
      <c r="BJ21" s="59">
        <f t="shared" si="38"/>
        <v>348.84706693879735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8.4</v>
      </c>
      <c r="BY21" s="12">
        <f>IF('Données projet'!$A$114&gt;35,BY20+BX21-CG20,IF(A21&lt;'Données projet'!$A$114,$BV$205^A21,IF(A21='Données projet'!$A$114,'Données projet'!$B$114,BY20+BX21-CG20)))</f>
        <v>59.999999999999993</v>
      </c>
      <c r="BZ21" s="13">
        <f>BY21*VLOOKUP('Données projet'!$B$12,Paramètres!$A$1:$I$89,3,0)*VLOOKUP('Données projet'!$B$12,Paramètres!$A$1:$I$89,5,0)</f>
        <v>35.879999999999995</v>
      </c>
      <c r="CA21" s="13">
        <f t="shared" si="39"/>
        <v>10.899828780073781</v>
      </c>
      <c r="CB21" s="20">
        <f t="shared" si="10"/>
        <v>81.474868458628492</v>
      </c>
      <c r="CC21" s="59">
        <f t="shared" si="11"/>
        <v>360.14153512529515</v>
      </c>
      <c r="CD21" s="59">
        <f ca="1">AVERAGE(OFFSET($CC$3,0,0,'Données projet'!$E$12+1,1))-AVERAGE(OFFSET($H$3,0,0,'Données projet'!$E$12+1,1))</f>
        <v>185.11936093150575</v>
      </c>
      <c r="CE21" s="59">
        <f t="shared" si="40"/>
        <v>194.29071414035622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1.2864423364495707</v>
      </c>
      <c r="CN21" s="22">
        <f t="shared" si="12"/>
        <v>1.2864423364495707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2.8</v>
      </c>
      <c r="N22" s="13">
        <f>IF('Données projet'!$A$36&gt;35,N21+M22-V21,IF(A22&lt;'Données projet'!$A$36,$K$205^A22,IF(A22='Données projet'!$A$36,'Données projet'!$B$36,N21+M22-V21)))</f>
        <v>25.250763274498809</v>
      </c>
      <c r="O22" s="13">
        <f>N22*VLOOKUP('Données projet'!$B$9,Paramètres!$A$1:$I$89,3,0)*VLOOKUP('Données projet'!$B$9,Paramètres!$A$1:$I$89,5,0)</f>
        <v>22.846890610766522</v>
      </c>
      <c r="P22" s="13">
        <f t="shared" si="33"/>
        <v>7.3149555676481315</v>
      </c>
      <c r="Q22" s="20">
        <f t="shared" si="2"/>
        <v>52.531882094072188</v>
      </c>
      <c r="R22" s="59">
        <f t="shared" si="0"/>
        <v>332.42077098296102</v>
      </c>
      <c r="S22" s="59">
        <f ca="1">AVERAGE(OFFSET($R$3,0,0,'Données projet'!$E$9+1,1))-AVERAGE(OFFSET($H$3,0,0,'Données projet'!$E$9+1,1))</f>
        <v>344.4940855044307</v>
      </c>
      <c r="T22" s="59">
        <f t="shared" si="34"/>
        <v>231.36959598460686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2.8</v>
      </c>
      <c r="AI22" s="13">
        <f>IF('Données projet'!$A$62&gt;35,AI21+AH22-AQ21,IF(A22&lt;'Données projet'!$A$62,$AF$205^A22,IF(A22='Données projet'!$A$62,'Données projet'!$B$62,AI21+AH22-AQ21)))</f>
        <v>25.250763274498809</v>
      </c>
      <c r="AJ22" s="13">
        <f>AI22*VLOOKUP('Données projet'!$B$10,Paramètres!$A$1:$I$89,3,0)*VLOOKUP('Données projet'!$B$10,Paramètres!$A$1:$I$89,5,0)</f>
        <v>25.604273960341793</v>
      </c>
      <c r="AK22" s="13">
        <f t="shared" si="35"/>
        <v>8.0897846211934414</v>
      </c>
      <c r="AL22" s="20">
        <f t="shared" si="4"/>
        <v>58.683818696173859</v>
      </c>
      <c r="AM22" s="59">
        <f t="shared" si="5"/>
        <v>338.57270758506274</v>
      </c>
      <c r="AN22" s="59">
        <f ca="1">AVERAGE(OFFSET($AM$3,0,0,'Données projet'!$E$10+1,1))-AVERAGE(OFFSET($H$3,0,0,'Données projet'!$E$10+1,1))</f>
        <v>381.39660508997315</v>
      </c>
      <c r="AO22" s="59">
        <f t="shared" si="36"/>
        <v>254.25036207346591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6.6</v>
      </c>
      <c r="BD22" s="12">
        <f>IF('Données projet'!$A$88&gt;35,BD21+BC22-BL21,IF(A22&lt;'Données projet'!$A$88,$BA$205^A22,IF(A22='Données projet'!$A$88,'Données projet'!$B$88,BD21+BC22-BL21)))</f>
        <v>103.40587994435182</v>
      </c>
      <c r="BE22" s="13">
        <f>BD22*VLOOKUP('Données projet'!$B$11,Paramètres!$A$1:$I$89,3,0)*VLOOKUP('Données projet'!$B$11,Paramètres!$A$1:$I$89,5,0)</f>
        <v>90.335376719385764</v>
      </c>
      <c r="BF22" s="13">
        <f t="shared" si="37"/>
        <v>24.646092265003244</v>
      </c>
      <c r="BG22" s="20">
        <f t="shared" si="7"/>
        <v>200.25939181447754</v>
      </c>
      <c r="BH22" s="59">
        <f t="shared" si="8"/>
        <v>480.14828070336637</v>
      </c>
      <c r="BI22" s="59">
        <f ca="1">AVERAGE(OFFSET($BH$3,0,0,'Données projet'!$E$11+1,1))-AVERAGE(OFFSET($H$3,0,0,'Données projet'!$E$11+1,1))</f>
        <v>325.25346097861518</v>
      </c>
      <c r="BJ22" s="59">
        <f t="shared" si="38"/>
        <v>348.84706693879735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8.4</v>
      </c>
      <c r="BY22" s="12">
        <f>IF('Données projet'!$A$114&gt;35,BY21+BX22-CG21,IF(A22&lt;'Données projet'!$A$114,$BV$205^A22,IF(A22='Données projet'!$A$114,'Données projet'!$B$114,BY21+BX22-CG21)))</f>
        <v>68.399999999999991</v>
      </c>
      <c r="BZ22" s="13">
        <f>BY22*VLOOKUP('Données projet'!$B$12,Paramètres!$A$1:$I$89,3,0)*VLOOKUP('Données projet'!$B$12,Paramètres!$A$1:$I$89,5,0)</f>
        <v>40.903199999999998</v>
      </c>
      <c r="CA22" s="13">
        <f t="shared" si="39"/>
        <v>12.2377281784806</v>
      </c>
      <c r="CB22" s="20">
        <f t="shared" si="10"/>
        <v>92.553783244187045</v>
      </c>
      <c r="CC22" s="59">
        <f t="shared" si="11"/>
        <v>372.44267213307592</v>
      </c>
      <c r="CD22" s="59">
        <f ca="1">AVERAGE(OFFSET($CC$3,0,0,'Données projet'!$E$12+1,1))-AVERAGE(OFFSET($H$3,0,0,'Données projet'!$E$12+1,1))</f>
        <v>185.11936093150575</v>
      </c>
      <c r="CE22" s="59">
        <f t="shared" si="40"/>
        <v>194.29071414035622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0.90965209970895766</v>
      </c>
      <c r="CN22" s="22">
        <f t="shared" si="12"/>
        <v>0.90965209970895766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2.8</v>
      </c>
      <c r="N23" s="13">
        <f>IF('Données projet'!$A$36&gt;35,N22+M23-V22,IF(A23&lt;'Données projet'!$A$36,$K$205^A23,IF(A23='Données projet'!$A$36,'Données projet'!$B$36,N22+M23-V22)))</f>
        <v>29.92805077569761</v>
      </c>
      <c r="O23" s="13">
        <f>N23*VLOOKUP('Données projet'!$B$9,Paramètres!$A$1:$I$89,3,0)*VLOOKUP('Données projet'!$B$9,Paramètres!$A$1:$I$89,5,0)</f>
        <v>27.078900341851195</v>
      </c>
      <c r="P23" s="13">
        <f t="shared" si="33"/>
        <v>8.5001157083119736</v>
      </c>
      <c r="Q23" s="20">
        <f t="shared" si="2"/>
        <v>61.966786287367512</v>
      </c>
      <c r="R23" s="59">
        <f t="shared" si="0"/>
        <v>343.07789739847863</v>
      </c>
      <c r="S23" s="59">
        <f ca="1">AVERAGE(OFFSET($R$3,0,0,'Données projet'!$E$9+1,1))-AVERAGE(OFFSET($H$3,0,0,'Données projet'!$E$9+1,1))</f>
        <v>344.4940855044307</v>
      </c>
      <c r="T23" s="59">
        <f t="shared" si="34"/>
        <v>231.36959598460686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2.8</v>
      </c>
      <c r="AI23" s="13">
        <f>IF('Données projet'!$A$62&gt;35,AI22+AH23-AQ22,IF(A23&lt;'Données projet'!$A$62,$AF$205^A23,IF(A23='Données projet'!$A$62,'Données projet'!$B$62,AI22+AH23-AQ22)))</f>
        <v>29.92805077569761</v>
      </c>
      <c r="AJ23" s="13">
        <f>AI23*VLOOKUP('Données projet'!$B$10,Paramètres!$A$1:$I$89,3,0)*VLOOKUP('Données projet'!$B$10,Paramètres!$A$1:$I$89,5,0)</f>
        <v>30.347043486557379</v>
      </c>
      <c r="AK23" s="13">
        <f t="shared" si="35"/>
        <v>9.4004816159909641</v>
      </c>
      <c r="AL23" s="20">
        <f t="shared" si="4"/>
        <v>69.226939553605035</v>
      </c>
      <c r="AM23" s="59">
        <f t="shared" si="5"/>
        <v>350.33805066471621</v>
      </c>
      <c r="AN23" s="59">
        <f ca="1">AVERAGE(OFFSET($AM$3,0,0,'Données projet'!$E$10+1,1))-AVERAGE(OFFSET($H$3,0,0,'Données projet'!$E$10+1,1))</f>
        <v>381.39660508997315</v>
      </c>
      <c r="AO23" s="59">
        <f t="shared" si="36"/>
        <v>254.25036207346591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132</v>
      </c>
      <c r="BB23" s="12">
        <f>VLOOKUP(A23,'Données projet'!$A$87:$I$107,9,0)</f>
        <v>6.6</v>
      </c>
      <c r="BC23" s="12">
        <f t="array" ref="BC23">INDEX(BB:BB,MIN(IF(ISNUMBER(BB23:BB219),ROW(BB23:BB219),"")))</f>
        <v>6.6</v>
      </c>
      <c r="BD23" s="12">
        <f>IF('Données projet'!$A$88&gt;35,BD22+BC23-BL22,IF(A23&lt;'Données projet'!$A$88,$BA$205^A23,IF(A23='Données projet'!$A$88,'Données projet'!$B$88,BD22+BC23-BL22)))</f>
        <v>132</v>
      </c>
      <c r="BE23" s="13">
        <f>BD23*VLOOKUP('Données projet'!$B$11,Paramètres!$A$1:$I$89,3,0)*VLOOKUP('Données projet'!$B$11,Paramètres!$A$1:$I$89,5,0)</f>
        <v>115.3152</v>
      </c>
      <c r="BF23" s="13">
        <f t="shared" si="37"/>
        <v>30.579827148797317</v>
      </c>
      <c r="BG23" s="20">
        <f t="shared" si="7"/>
        <v>254.10050561748861</v>
      </c>
      <c r="BH23" s="59">
        <f t="shared" si="8"/>
        <v>535.21161672859978</v>
      </c>
      <c r="BI23" s="59">
        <f ca="1">AVERAGE(OFFSET($BH$3,0,0,'Données projet'!$E$11+1,1))-AVERAGE(OFFSET($H$3,0,0,'Données projet'!$E$11+1,1))</f>
        <v>325.25346097861518</v>
      </c>
      <c r="BJ23" s="59">
        <f t="shared" si="38"/>
        <v>348.84706693879735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9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3.7091930066967023</v>
      </c>
      <c r="BS23" s="22">
        <f t="shared" si="9"/>
        <v>3.7091930066967023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76.8</v>
      </c>
      <c r="BW23" s="12">
        <f>VLOOKUP(A23,'Données projet'!$A$113:$I$133,9,0)</f>
        <v>8.4</v>
      </c>
      <c r="BX23" s="12">
        <f t="array" ref="BX23">INDEX(BW:BW,MIN(IF(ISNUMBER(BW23:BW219),ROW(BW23:BW219),"")))</f>
        <v>8.4</v>
      </c>
      <c r="BY23" s="12">
        <f>IF('Données projet'!$A$114&gt;35,BY22+BX23-CG22,IF(A23&lt;'Données projet'!$A$114,$BV$205^A23,IF(A23='Données projet'!$A$114,'Données projet'!$B$114,BY22+BX23-CG22)))</f>
        <v>76.8</v>
      </c>
      <c r="BZ23" s="13">
        <f>BY23*VLOOKUP('Données projet'!$B$12,Paramètres!$A$1:$I$89,3,0)*VLOOKUP('Données projet'!$B$12,Paramètres!$A$1:$I$89,5,0)</f>
        <v>45.926400000000008</v>
      </c>
      <c r="CA23" s="13">
        <f t="shared" si="39"/>
        <v>13.556588234403826</v>
      </c>
      <c r="CB23" s="20">
        <f t="shared" si="10"/>
        <v>103.59953784158667</v>
      </c>
      <c r="CC23" s="59">
        <f t="shared" si="11"/>
        <v>384.7106489526978</v>
      </c>
      <c r="CD23" s="59">
        <f ca="1">AVERAGE(OFFSET($CC$3,0,0,'Données projet'!$E$12+1,1))-AVERAGE(OFFSET($H$3,0,0,'Données projet'!$E$12+1,1))</f>
        <v>185.11936093150575</v>
      </c>
      <c r="CE23" s="59">
        <f t="shared" si="40"/>
        <v>194.29071414035622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13.8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5.3150380742784895</v>
      </c>
      <c r="CN23" s="22">
        <f t="shared" si="12"/>
        <v>5.3150380742784895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2.8</v>
      </c>
      <c r="N24" s="13">
        <f>IF('Données projet'!$A$36&gt;35,N23+M24-V23,IF(A24&lt;'Données projet'!$A$36,$K$205^A24,IF(A24='Données projet'!$A$36,'Données projet'!$B$36,N23+M24-V23)))</f>
        <v>35.471728656111772</v>
      </c>
      <c r="O24" s="13">
        <f>N24*VLOOKUP('Données projet'!$B$9,Paramètres!$A$1:$I$89,3,0)*VLOOKUP('Données projet'!$B$9,Paramètres!$A$1:$I$89,5,0)</f>
        <v>32.094820088049929</v>
      </c>
      <c r="P24" s="13">
        <f t="shared" si="33"/>
        <v>9.8772940432120837</v>
      </c>
      <c r="Q24" s="20">
        <f t="shared" si="2"/>
        <v>73.101432111948</v>
      </c>
      <c r="R24" s="59">
        <f t="shared" si="0"/>
        <v>355.4347654452813</v>
      </c>
      <c r="S24" s="59">
        <f ca="1">AVERAGE(OFFSET($R$3,0,0,'Données projet'!$E$9+1,1))-AVERAGE(OFFSET($H$3,0,0,'Données projet'!$E$9+1,1))</f>
        <v>344.4940855044307</v>
      </c>
      <c r="T24" s="59">
        <f t="shared" si="34"/>
        <v>231.36959598460686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2.8</v>
      </c>
      <c r="AI24" s="13">
        <f>IF('Données projet'!$A$62&gt;35,AI23+AH24-AQ23,IF(A24&lt;'Données projet'!$A$62,$AF$205^A24,IF(A24='Données projet'!$A$62,'Données projet'!$B$62,AI23+AH24-AQ23)))</f>
        <v>35.471728656111772</v>
      </c>
      <c r="AJ24" s="13">
        <f>AI24*VLOOKUP('Données projet'!$B$10,Paramètres!$A$1:$I$89,3,0)*VLOOKUP('Données projet'!$B$10,Paramètres!$A$1:$I$89,5,0)</f>
        <v>35.968332857297341</v>
      </c>
      <c r="AK24" s="13">
        <f t="shared" si="35"/>
        <v>10.923536132355956</v>
      </c>
      <c r="AL24" s="20">
        <f t="shared" si="4"/>
        <v>81.670005156979485</v>
      </c>
      <c r="AM24" s="59">
        <f t="shared" si="5"/>
        <v>364.00333849031279</v>
      </c>
      <c r="AN24" s="59">
        <f ca="1">AVERAGE(OFFSET($AM$3,0,0,'Données projet'!$E$10+1,1))-AVERAGE(OFFSET($H$3,0,0,'Données projet'!$E$10+1,1))</f>
        <v>381.39660508997315</v>
      </c>
      <c r="AO24" s="59">
        <f t="shared" si="36"/>
        <v>254.25036207346591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</v>
      </c>
      <c r="BD24" s="12">
        <f>IF('Données projet'!$A$88&gt;35,BD23+BC24-BL23,IF(A24&lt;'Données projet'!$A$88,$BA$205^A24,IF(A24='Données projet'!$A$88,'Données projet'!$B$88,BD23+BC24-BL23)))</f>
        <v>127</v>
      </c>
      <c r="BE24" s="13">
        <f>BD24*VLOOKUP('Données projet'!$B$11,Paramètres!$A$1:$I$89,3,0)*VLOOKUP('Données projet'!$B$11,Paramètres!$A$1:$I$89,5,0)</f>
        <v>110.94720000000001</v>
      </c>
      <c r="BF24" s="13">
        <f t="shared" si="37"/>
        <v>29.554040795615634</v>
      </c>
      <c r="BG24" s="20">
        <f t="shared" si="7"/>
        <v>244.70632771903058</v>
      </c>
      <c r="BH24" s="59">
        <f t="shared" si="8"/>
        <v>527.03966105236395</v>
      </c>
      <c r="BI24" s="59">
        <f ca="1">AVERAGE(OFFSET($BH$3,0,0,'Données projet'!$E$11+1,1))-AVERAGE(OFFSET($H$3,0,0,'Données projet'!$E$11+1,1))</f>
        <v>325.25346097861518</v>
      </c>
      <c r="BJ24" s="59">
        <f t="shared" si="38"/>
        <v>348.84706693879735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2.6227955277649575</v>
      </c>
      <c r="BS24" s="22">
        <f t="shared" si="9"/>
        <v>2.6227955277649575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9.5500000000000007</v>
      </c>
      <c r="BY24" s="12">
        <f>IF('Données projet'!$A$114&gt;35,BY23+BX24-CG23,IF(A24&lt;'Données projet'!$A$114,$BV$205^A24,IF(A24='Données projet'!$A$114,'Données projet'!$B$114,BY23+BX24-CG23)))</f>
        <v>72.55</v>
      </c>
      <c r="BZ24" s="13">
        <f>BY24*VLOOKUP('Données projet'!$B$12,Paramètres!$A$1:$I$89,3,0)*VLOOKUP('Données projet'!$B$12,Paramètres!$A$1:$I$89,5,0)</f>
        <v>43.384900000000002</v>
      </c>
      <c r="CA24" s="13">
        <f t="shared" si="39"/>
        <v>12.891529670583241</v>
      </c>
      <c r="CB24" s="20">
        <f t="shared" si="10"/>
        <v>98.014781676265798</v>
      </c>
      <c r="CC24" s="59">
        <f t="shared" si="11"/>
        <v>380.3481150095991</v>
      </c>
      <c r="CD24" s="59">
        <f ca="1">AVERAGE(OFFSET($CC$3,0,0,'Données projet'!$E$12+1,1))-AVERAGE(OFFSET($H$3,0,0,'Données projet'!$E$12+1,1))</f>
        <v>185.11936093150575</v>
      </c>
      <c r="CE24" s="59">
        <f t="shared" si="40"/>
        <v>194.29071414035622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3.7582994645870089</v>
      </c>
      <c r="CN24" s="22">
        <f t="shared" si="12"/>
        <v>3.7582994645870089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2.8</v>
      </c>
      <c r="N25" s="13">
        <f>IF('Données projet'!$A$36&gt;35,N24+M25-V24,IF(A25&lt;'Données projet'!$A$36,$K$205^A25,IF(A25='Données projet'!$A$36,'Données projet'!$B$36,N24+M25-V24)))</f>
        <v>42.042281446359659</v>
      </c>
      <c r="O25" s="13">
        <f>N25*VLOOKUP('Données projet'!$B$9,Paramètres!$A$1:$I$89,3,0)*VLOOKUP('Données projet'!$B$9,Paramètres!$A$1:$I$89,5,0)</f>
        <v>38.039856252666219</v>
      </c>
      <c r="P25" s="13">
        <f t="shared" si="33"/>
        <v>11.477601124967212</v>
      </c>
      <c r="Q25" s="20">
        <f t="shared" si="2"/>
        <v>86.242904932711554</v>
      </c>
      <c r="R25" s="59">
        <f t="shared" si="0"/>
        <v>369.7984604882671</v>
      </c>
      <c r="S25" s="59">
        <f ca="1">AVERAGE(OFFSET($R$3,0,0,'Données projet'!$E$9+1,1))-AVERAGE(OFFSET($H$3,0,0,'Données projet'!$E$9+1,1))</f>
        <v>344.4940855044307</v>
      </c>
      <c r="T25" s="59">
        <f t="shared" si="34"/>
        <v>231.36959598460686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2.8</v>
      </c>
      <c r="AI25" s="13">
        <f>IF('Données projet'!$A$62&gt;35,AI24+AH25-AQ24,IF(A25&lt;'Données projet'!$A$62,$AF$205^A25,IF(A25='Données projet'!$A$62,'Données projet'!$B$62,AI24+AH25-AQ24)))</f>
        <v>42.042281446359659</v>
      </c>
      <c r="AJ25" s="13">
        <f>AI25*VLOOKUP('Données projet'!$B$10,Paramètres!$A$1:$I$89,3,0)*VLOOKUP('Données projet'!$B$10,Paramètres!$A$1:$I$89,5,0)</f>
        <v>42.630873386608698</v>
      </c>
      <c r="AK25" s="13">
        <f t="shared" si="35"/>
        <v>12.693354075806836</v>
      </c>
      <c r="AL25" s="20">
        <f t="shared" si="4"/>
        <v>96.356362830373712</v>
      </c>
      <c r="AM25" s="59">
        <f t="shared" si="5"/>
        <v>379.91191838592925</v>
      </c>
      <c r="AN25" s="59">
        <f ca="1">AVERAGE(OFFSET($AM$3,0,0,'Données projet'!$E$10+1,1))-AVERAGE(OFFSET($H$3,0,0,'Données projet'!$E$10+1,1))</f>
        <v>381.39660508997315</v>
      </c>
      <c r="AO25" s="59">
        <f t="shared" si="36"/>
        <v>254.25036207346591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</v>
      </c>
      <c r="BD25" s="12">
        <f>IF('Données projet'!$A$88&gt;35,BD24+BC25-BL24,IF(A25&lt;'Données projet'!$A$88,$BA$205^A25,IF(A25='Données projet'!$A$88,'Données projet'!$B$88,BD24+BC25-BL24)))</f>
        <v>131</v>
      </c>
      <c r="BE25" s="13">
        <f>BD25*VLOOKUP('Données projet'!$B$11,Paramètres!$A$1:$I$89,3,0)*VLOOKUP('Données projet'!$B$11,Paramètres!$A$1:$I$89,5,0)</f>
        <v>114.44160000000002</v>
      </c>
      <c r="BF25" s="13">
        <f t="shared" si="37"/>
        <v>30.375037129843719</v>
      </c>
      <c r="BG25" s="20">
        <f t="shared" si="7"/>
        <v>252.22230966781115</v>
      </c>
      <c r="BH25" s="59">
        <f t="shared" si="8"/>
        <v>535.77786522336669</v>
      </c>
      <c r="BI25" s="59">
        <f ca="1">AVERAGE(OFFSET($BH$3,0,0,'Données projet'!$E$11+1,1))-AVERAGE(OFFSET($H$3,0,0,'Données projet'!$E$11+1,1))</f>
        <v>325.25346097861518</v>
      </c>
      <c r="BJ25" s="59">
        <f t="shared" si="38"/>
        <v>348.84706693879735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1.8545965033483514</v>
      </c>
      <c r="BS25" s="22">
        <f t="shared" si="9"/>
        <v>1.8545965033483514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9.5500000000000007</v>
      </c>
      <c r="BY25" s="12">
        <f>IF('Données projet'!$A$114&gt;35,BY24+BX25-CG24,IF(A25&lt;'Données projet'!$A$114,$BV$205^A25,IF(A25='Données projet'!$A$114,'Données projet'!$B$114,BY24+BX25-CG24)))</f>
        <v>82.1</v>
      </c>
      <c r="BZ25" s="13">
        <f>BY25*VLOOKUP('Données projet'!$B$12,Paramètres!$A$1:$I$89,3,0)*VLOOKUP('Données projet'!$B$12,Paramètres!$A$1:$I$89,5,0)</f>
        <v>49.095799999999997</v>
      </c>
      <c r="CA25" s="13">
        <f t="shared" si="39"/>
        <v>14.37999863004462</v>
      </c>
      <c r="CB25" s="20">
        <f t="shared" si="10"/>
        <v>110.55368261399435</v>
      </c>
      <c r="CC25" s="59">
        <f t="shared" si="11"/>
        <v>394.10923816954988</v>
      </c>
      <c r="CD25" s="59">
        <f ca="1">AVERAGE(OFFSET($CC$3,0,0,'Données projet'!$E$12+1,1))-AVERAGE(OFFSET($H$3,0,0,'Données projet'!$E$12+1,1))</f>
        <v>185.11936093150575</v>
      </c>
      <c r="CE25" s="59">
        <f t="shared" si="40"/>
        <v>194.29071414035622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2.6575190371392452</v>
      </c>
      <c r="CN25" s="22">
        <f t="shared" si="12"/>
        <v>2.6575190371392452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2.8</v>
      </c>
      <c r="N26" s="13">
        <f>IF('Données projet'!$A$36&gt;35,N25+M26-V25,IF(A26&lt;'Données projet'!$A$36,$K$205^A26,IF(A26='Données projet'!$A$36,'Données projet'!$B$36,N25+M26-V25)))</f>
        <v>49.82992078990118</v>
      </c>
      <c r="O26" s="13">
        <f>N26*VLOOKUP('Données projet'!$B$9,Paramètres!$A$1:$I$89,3,0)*VLOOKUP('Données projet'!$B$9,Paramètres!$A$1:$I$89,5,0)</f>
        <v>45.086112330702591</v>
      </c>
      <c r="P26" s="13">
        <f t="shared" si="33"/>
        <v>13.337187999822708</v>
      </c>
      <c r="Q26" s="20">
        <f t="shared" si="2"/>
        <v>101.75391474233156</v>
      </c>
      <c r="R26" s="59">
        <f t="shared" si="0"/>
        <v>386.53169252010935</v>
      </c>
      <c r="S26" s="59">
        <f ca="1">AVERAGE(OFFSET($R$3,0,0,'Données projet'!$E$9+1,1))-AVERAGE(OFFSET($H$3,0,0,'Données projet'!$E$9+1,1))</f>
        <v>344.4940855044307</v>
      </c>
      <c r="T26" s="59">
        <f t="shared" si="34"/>
        <v>231.36959598460686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2.8</v>
      </c>
      <c r="AI26" s="13">
        <f>IF('Données projet'!$A$62&gt;35,AI25+AH26-AQ25,IF(A26&lt;'Données projet'!$A$62,$AF$205^A26,IF(A26='Données projet'!$A$62,'Données projet'!$B$62,AI25+AH26-AQ25)))</f>
        <v>49.82992078990118</v>
      </c>
      <c r="AJ26" s="13">
        <f>AI26*VLOOKUP('Données projet'!$B$10,Paramètres!$A$1:$I$89,3,0)*VLOOKUP('Données projet'!$B$10,Paramètres!$A$1:$I$89,5,0)</f>
        <v>50.527539680959798</v>
      </c>
      <c r="AK26" s="13">
        <f t="shared" si="35"/>
        <v>14.749915754528818</v>
      </c>
      <c r="AL26" s="20">
        <f t="shared" si="4"/>
        <v>113.69156821680933</v>
      </c>
      <c r="AM26" s="59">
        <f t="shared" si="5"/>
        <v>398.46934599458712</v>
      </c>
      <c r="AN26" s="59">
        <f ca="1">AVERAGE(OFFSET($AM$3,0,0,'Données projet'!$E$10+1,1))-AVERAGE(OFFSET($H$3,0,0,'Données projet'!$E$10+1,1))</f>
        <v>381.39660508997315</v>
      </c>
      <c r="AO26" s="59">
        <f t="shared" si="36"/>
        <v>254.25036207346591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</v>
      </c>
      <c r="BD26" s="12">
        <f>IF('Données projet'!$A$88&gt;35,BD25+BC26-BL25,IF(A26&lt;'Données projet'!$A$88,$BA$205^A26,IF(A26='Données projet'!$A$88,'Données projet'!$B$88,BD25+BC26-BL25)))</f>
        <v>135</v>
      </c>
      <c r="BE26" s="13">
        <f>BD26*VLOOKUP('Données projet'!$B$11,Paramètres!$A$1:$I$89,3,0)*VLOOKUP('Données projet'!$B$11,Paramètres!$A$1:$I$89,5,0)</f>
        <v>117.93600000000002</v>
      </c>
      <c r="BF26" s="13">
        <f t="shared" si="37"/>
        <v>31.1931201812605</v>
      </c>
      <c r="BG26" s="20">
        <f t="shared" si="7"/>
        <v>259.73321764902875</v>
      </c>
      <c r="BH26" s="59">
        <f t="shared" si="8"/>
        <v>544.51099542680652</v>
      </c>
      <c r="BI26" s="59">
        <f ca="1">AVERAGE(OFFSET($BH$3,0,0,'Données projet'!$E$11+1,1))-AVERAGE(OFFSET($H$3,0,0,'Données projet'!$E$11+1,1))</f>
        <v>325.25346097861518</v>
      </c>
      <c r="BJ26" s="59">
        <f t="shared" si="38"/>
        <v>348.84706693879735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1.311397763882479</v>
      </c>
      <c r="BS26" s="22">
        <f t="shared" si="9"/>
        <v>1.311397763882479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9.5500000000000007</v>
      </c>
      <c r="BY26" s="12">
        <f>IF('Données projet'!$A$114&gt;35,BY25+BX26-CG25,IF(A26&lt;'Données projet'!$A$114,$BV$205^A26,IF(A26='Données projet'!$A$114,'Données projet'!$B$114,BY25+BX26-CG25)))</f>
        <v>91.649999999999991</v>
      </c>
      <c r="BZ26" s="13">
        <f>BY26*VLOOKUP('Données projet'!$B$12,Paramètres!$A$1:$I$89,3,0)*VLOOKUP('Données projet'!$B$12,Paramètres!$A$1:$I$89,5,0)</f>
        <v>54.806699999999999</v>
      </c>
      <c r="CA26" s="13">
        <f t="shared" si="39"/>
        <v>15.848402080980593</v>
      </c>
      <c r="CB26" s="20">
        <f t="shared" si="10"/>
        <v>123.05763612437454</v>
      </c>
      <c r="CC26" s="59">
        <f t="shared" si="11"/>
        <v>407.83541390215231</v>
      </c>
      <c r="CD26" s="59">
        <f ca="1">AVERAGE(OFFSET($CC$3,0,0,'Données projet'!$E$12+1,1))-AVERAGE(OFFSET($H$3,0,0,'Données projet'!$E$12+1,1))</f>
        <v>185.11936093150575</v>
      </c>
      <c r="CE26" s="59">
        <f t="shared" si="40"/>
        <v>194.29071414035622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1.8791497322935049</v>
      </c>
      <c r="CN26" s="22">
        <f t="shared" si="12"/>
        <v>1.8791497322935049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2.8</v>
      </c>
      <c r="N27" s="13">
        <f>IF('Données projet'!$A$36&gt;35,N26+M27-V26,IF(A27&lt;'Données projet'!$A$36,$K$205^A27,IF(A27='Données projet'!$A$36,'Données projet'!$B$36,N26+M27-V26)))</f>
        <v>59.060091900479499</v>
      </c>
      <c r="O27" s="13">
        <f>N27*VLOOKUP('Données projet'!$B$9,Paramètres!$A$1:$I$89,3,0)*VLOOKUP('Données projet'!$B$9,Paramètres!$A$1:$I$89,5,0)</f>
        <v>53.437571151553847</v>
      </c>
      <c r="P27" s="13">
        <f t="shared" si="33"/>
        <v>15.498062862253629</v>
      </c>
      <c r="Q27" s="20">
        <f t="shared" si="2"/>
        <v>120.06289590738133</v>
      </c>
      <c r="R27" s="59">
        <f t="shared" si="0"/>
        <v>406.06289590738135</v>
      </c>
      <c r="S27" s="59">
        <f ca="1">AVERAGE(OFFSET($R$3,0,0,'Données projet'!$E$9+1,1))-AVERAGE(OFFSET($H$3,0,0,'Données projet'!$E$9+1,1))</f>
        <v>344.4940855044307</v>
      </c>
      <c r="T27" s="59">
        <f t="shared" si="34"/>
        <v>231.36959598460686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2.8</v>
      </c>
      <c r="AI27" s="13">
        <f>IF('Données projet'!$A$62&gt;35,AI26+AH27-AQ26,IF(A27&lt;'Données projet'!$A$62,$AF$205^A27,IF(A27='Données projet'!$A$62,'Données projet'!$B$62,AI26+AH27-AQ26)))</f>
        <v>59.060091900479499</v>
      </c>
      <c r="AJ27" s="13">
        <f>AI27*VLOOKUP('Données projet'!$B$10,Paramètres!$A$1:$I$89,3,0)*VLOOKUP('Données projet'!$B$10,Paramètres!$A$1:$I$89,5,0)</f>
        <v>59.886933187086214</v>
      </c>
      <c r="AK27" s="13">
        <f t="shared" si="35"/>
        <v>17.139679037265701</v>
      </c>
      <c r="AL27" s="20">
        <f t="shared" si="4"/>
        <v>134.15468295741289</v>
      </c>
      <c r="AM27" s="59">
        <f t="shared" si="5"/>
        <v>420.15468295741289</v>
      </c>
      <c r="AN27" s="59">
        <f ca="1">AVERAGE(OFFSET($AM$3,0,0,'Données projet'!$E$10+1,1))-AVERAGE(OFFSET($H$3,0,0,'Données projet'!$E$10+1,1))</f>
        <v>381.39660508997315</v>
      </c>
      <c r="AO27" s="59">
        <f t="shared" si="36"/>
        <v>254.25036207346591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</v>
      </c>
      <c r="BD27" s="12">
        <f>IF('Données projet'!$A$88&gt;35,BD26+BC27-BL26,IF(A27&lt;'Données projet'!$A$88,$BA$205^A27,IF(A27='Données projet'!$A$88,'Données projet'!$B$88,BD26+BC27-BL26)))</f>
        <v>139</v>
      </c>
      <c r="BE27" s="13">
        <f>BD27*VLOOKUP('Données projet'!$B$11,Paramètres!$A$1:$I$89,3,0)*VLOOKUP('Données projet'!$B$11,Paramètres!$A$1:$I$89,5,0)</f>
        <v>121.43040000000001</v>
      </c>
      <c r="BF27" s="13">
        <f t="shared" si="37"/>
        <v>32.008386179504484</v>
      </c>
      <c r="BG27" s="20">
        <f t="shared" si="7"/>
        <v>267.23921926263699</v>
      </c>
      <c r="BH27" s="59">
        <f t="shared" si="8"/>
        <v>553.23921926263699</v>
      </c>
      <c r="BI27" s="59">
        <f ca="1">AVERAGE(OFFSET($BH$3,0,0,'Données projet'!$E$11+1,1))-AVERAGE(OFFSET($H$3,0,0,'Données projet'!$E$11+1,1))</f>
        <v>325.25346097861518</v>
      </c>
      <c r="BJ27" s="59">
        <f t="shared" si="38"/>
        <v>348.84706693879735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0.92729825167417579</v>
      </c>
      <c r="BS27" s="22">
        <f t="shared" si="9"/>
        <v>0.92729825167417579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>
        <f>VLOOKUP(A27,'Données projet'!$A$113:$I$133,2,0)</f>
        <v>101.2</v>
      </c>
      <c r="BW27" s="12">
        <f>VLOOKUP(A27,'Données projet'!$A$113:$I$133,9,0)</f>
        <v>9.5500000000000007</v>
      </c>
      <c r="BX27" s="12">
        <f t="array" ref="BX27">INDEX(BW:BW,MIN(IF(ISNUMBER(BW27:BW223),ROW(BW27:BW223),"")))</f>
        <v>9.5500000000000007</v>
      </c>
      <c r="BY27" s="12">
        <f>IF('Données projet'!$A$114&gt;35,BY26+BX27-CG26,IF(A27&lt;'Données projet'!$A$114,$BV$205^A27,IF(A27='Données projet'!$A$114,'Données projet'!$B$114,BY26+BX27-CG26)))</f>
        <v>101.19999999999999</v>
      </c>
      <c r="BZ27" s="13">
        <f>BY27*VLOOKUP('Données projet'!$B$12,Paramètres!$A$1:$I$89,3,0)*VLOOKUP('Données projet'!$B$12,Paramètres!$A$1:$I$89,5,0)</f>
        <v>60.517600000000002</v>
      </c>
      <c r="CA27" s="13">
        <f t="shared" si="39"/>
        <v>17.299069038249009</v>
      </c>
      <c r="CB27" s="20">
        <f t="shared" si="10"/>
        <v>135.53069857495038</v>
      </c>
      <c r="CC27" s="59">
        <f t="shared" si="11"/>
        <v>421.53069857495041</v>
      </c>
      <c r="CD27" s="59">
        <f ca="1">AVERAGE(OFFSET($CC$3,0,0,'Données projet'!$E$12+1,1))-AVERAGE(OFFSET($H$3,0,0,'Données projet'!$E$12+1,1))</f>
        <v>185.11936093150575</v>
      </c>
      <c r="CE27" s="59">
        <f t="shared" si="40"/>
        <v>194.29071414035622</v>
      </c>
      <c r="CF27" s="15">
        <f>IF(ISNA(VLOOKUP(A27,'Données projet'!$A$113:$I$133,3,0)),0,VLOOKUP(A27,'Données projet'!$A$113:$I$133,3,0))</f>
        <v>3</v>
      </c>
      <c r="CG27" s="15">
        <f>IF(ISNA(VLOOKUP(A27,'Données projet'!$A$113:$I$133,4,0)),0,VLOOKUP(A27,'Données projet'!$A$113:$I$133,4,0))</f>
        <v>19.7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0.5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7.9979474206897647</v>
      </c>
      <c r="CN27" s="22">
        <f t="shared" si="12"/>
        <v>7.9979474206897647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70</v>
      </c>
      <c r="L28" s="12">
        <f>VLOOKUP(A28,'Données projet'!$A$35:$I$55,9,0)</f>
        <v>2.8</v>
      </c>
      <c r="M28" s="12">
        <f t="array" ref="M28">INDEX(L:L,MIN(IF(ISNUMBER(L28:L224),ROW(L28:L224),"")))</f>
        <v>2.8</v>
      </c>
      <c r="N28" s="13">
        <f>IF('Données projet'!$A$36&gt;35,N27+M28-V27,IF(A28&lt;'Données projet'!$A$36,$K$205^A28,IF(A28='Données projet'!$A$36,'Données projet'!$B$36,N27+M28-V27)))</f>
        <v>70</v>
      </c>
      <c r="O28" s="13">
        <f>N28*VLOOKUP('Données projet'!$B$9,Paramètres!$A$1:$I$89,3,0)*VLOOKUP('Données projet'!$B$9,Paramètres!$A$1:$I$89,5,0)</f>
        <v>63.335999999999991</v>
      </c>
      <c r="P28" s="13">
        <f t="shared" si="33"/>
        <v>18.009040022946227</v>
      </c>
      <c r="Q28" s="20">
        <f t="shared" si="2"/>
        <v>141.67594470663133</v>
      </c>
      <c r="R28" s="59">
        <f t="shared" si="0"/>
        <v>428.89816692885358</v>
      </c>
      <c r="S28" s="59">
        <f ca="1">AVERAGE(OFFSET($R$3,0,0,'Données projet'!$E$9+1,1))-AVERAGE(OFFSET($H$3,0,0,'Données projet'!$E$9+1,1))</f>
        <v>344.4940855044307</v>
      </c>
      <c r="T28" s="59">
        <f t="shared" si="34"/>
        <v>231.36959598460686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0.4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2.731850087471857</v>
      </c>
      <c r="AC28" s="22">
        <f t="shared" si="3"/>
        <v>2.731850087471857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70</v>
      </c>
      <c r="AG28" s="12">
        <f>VLOOKUP(A28,'Données projet'!$A$61:$I$81,9,0)</f>
        <v>2.8</v>
      </c>
      <c r="AH28" s="12">
        <f t="array" ref="AH28">INDEX(AG:AG,MIN(IF(ISNUMBER(AG28:AG224),ROW(AG28:AG224),"")))</f>
        <v>2.8</v>
      </c>
      <c r="AI28" s="13">
        <f>IF('Données projet'!$A$62&gt;35,AI27+AH28-AQ27,IF(A28&lt;'Données projet'!$A$62,$AF$205^A28,IF(A28='Données projet'!$A$62,'Données projet'!$B$62,AI27+AH28-AQ27)))</f>
        <v>70</v>
      </c>
      <c r="AJ28" s="13">
        <f>AI28*VLOOKUP('Données projet'!$B$10,Paramètres!$A$1:$I$89,3,0)*VLOOKUP('Données projet'!$B$10,Paramètres!$A$1:$I$89,5,0)</f>
        <v>70.98</v>
      </c>
      <c r="AK28" s="13">
        <f t="shared" si="35"/>
        <v>19.916628839746853</v>
      </c>
      <c r="AL28" s="20">
        <f t="shared" si="4"/>
        <v>158.31162856255909</v>
      </c>
      <c r="AM28" s="59">
        <f t="shared" si="5"/>
        <v>445.53385078478129</v>
      </c>
      <c r="AN28" s="59">
        <f ca="1">AVERAGE(OFFSET($AM$3,0,0,'Données projet'!$E$10+1,1))-AVERAGE(OFFSET($H$3,0,0,'Données projet'!$E$10+1,1))</f>
        <v>381.39660508997315</v>
      </c>
      <c r="AO28" s="59">
        <f t="shared" si="36"/>
        <v>254.25036207346591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0.4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3.0615561325115639</v>
      </c>
      <c r="AX28" s="21">
        <f t="shared" si="6"/>
        <v>3.0615561325115639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143</v>
      </c>
      <c r="BB28" s="12">
        <f>VLOOKUP(A28,'Données projet'!$A$87:$I$107,9,0)</f>
        <v>4</v>
      </c>
      <c r="BC28" s="12">
        <f t="array" ref="BC28">INDEX(BB:BB,MIN(IF(ISNUMBER(BB28:BB224),ROW(BB28:BB224),"")))</f>
        <v>4</v>
      </c>
      <c r="BD28" s="12">
        <f>IF('Données projet'!$A$88&gt;35,BD27+BC28-BL27,IF(A28&lt;'Données projet'!$A$88,$BA$205^A28,IF(A28='Données projet'!$A$88,'Données projet'!$B$88,BD27+BC28-BL27)))</f>
        <v>143</v>
      </c>
      <c r="BE28" s="13">
        <f>BD28*VLOOKUP('Données projet'!$B$11,Paramètres!$A$1:$I$89,3,0)*VLOOKUP('Données projet'!$B$11,Paramètres!$A$1:$I$89,5,0)</f>
        <v>124.92480000000002</v>
      </c>
      <c r="BF28" s="13">
        <f t="shared" si="37"/>
        <v>32.820925500842712</v>
      </c>
      <c r="BG28" s="20">
        <f t="shared" si="7"/>
        <v>274.74047191396772</v>
      </c>
      <c r="BH28" s="59">
        <f t="shared" si="8"/>
        <v>561.96269413618995</v>
      </c>
      <c r="BI28" s="59">
        <f ca="1">AVERAGE(OFFSET($BH$3,0,0,'Données projet'!$E$11+1,1))-AVERAGE(OFFSET($H$3,0,0,'Données projet'!$E$11+1,1))</f>
        <v>325.25346097861518</v>
      </c>
      <c r="BJ28" s="59">
        <f t="shared" si="38"/>
        <v>348.84706693879735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12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0.65569888194123949</v>
      </c>
      <c r="BS28" s="22">
        <f t="shared" si="9"/>
        <v>0.65569888194123949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10.375</v>
      </c>
      <c r="BY28" s="12">
        <f>IF('Données projet'!$A$114&gt;35,BY27+BX28-CG27,IF(A28&lt;'Données projet'!$A$114,$BV$205^A28,IF(A28='Données projet'!$A$114,'Données projet'!$B$114,BY27+BX28-CG27)))</f>
        <v>91.874999999999986</v>
      </c>
      <c r="BZ28" s="13">
        <f>BY28*VLOOKUP('Données projet'!$B$12,Paramètres!$A$1:$I$89,3,0)*VLOOKUP('Données projet'!$B$12,Paramètres!$A$1:$I$89,5,0)</f>
        <v>54.941249999999997</v>
      </c>
      <c r="CA28" s="13">
        <f t="shared" si="39"/>
        <v>15.882776014832698</v>
      </c>
      <c r="CB28" s="20">
        <f t="shared" si="10"/>
        <v>123.35184530916695</v>
      </c>
      <c r="CC28" s="59">
        <f t="shared" si="11"/>
        <v>410.57406753138918</v>
      </c>
      <c r="CD28" s="59">
        <f ca="1">AVERAGE(OFFSET($CC$3,0,0,'Données projet'!$E$12+1,1))-AVERAGE(OFFSET($H$3,0,0,'Données projet'!$E$12+1,1))</f>
        <v>185.11936093150575</v>
      </c>
      <c r="CE28" s="59">
        <f t="shared" si="40"/>
        <v>194.29071414035622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5.6554028567431898</v>
      </c>
      <c r="CN28" s="22">
        <f t="shared" si="12"/>
        <v>5.6554028567431898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</v>
      </c>
      <c r="N29" s="13">
        <f>IF('Données projet'!$A$36&gt;35,N28+M29-V28,IF(A29&lt;'Données projet'!$A$36,$K$205^A29,IF(A29='Données projet'!$A$36,'Données projet'!$B$36,N28+M29-V28)))</f>
        <v>69</v>
      </c>
      <c r="O29" s="13">
        <f>N29*VLOOKUP('Données projet'!$B$9,Paramètres!$A$1:$I$89,3,0)*VLOOKUP('Données projet'!$B$9,Paramètres!$A$1:$I$89,5,0)</f>
        <v>62.431199999999997</v>
      </c>
      <c r="P29" s="13">
        <f t="shared" si="33"/>
        <v>17.781524466058684</v>
      </c>
      <c r="Q29" s="20">
        <f t="shared" si="2"/>
        <v>139.70382844505221</v>
      </c>
      <c r="R29" s="59">
        <f t="shared" si="0"/>
        <v>428.14827288949664</v>
      </c>
      <c r="S29" s="59">
        <f ca="1">AVERAGE(OFFSET($R$3,0,0,'Données projet'!$E$9+1,1))-AVERAGE(OFFSET($H$3,0,0,'Données projet'!$E$9+1,1))</f>
        <v>344.4940855044307</v>
      </c>
      <c r="T29" s="59">
        <f t="shared" si="34"/>
        <v>231.36959598460686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1.9317097220364132</v>
      </c>
      <c r="AC29" s="22">
        <f t="shared" si="3"/>
        <v>1.9317097220364132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</v>
      </c>
      <c r="AI29" s="13">
        <f>IF('Données projet'!$A$62&gt;35,AI28+AH29-AQ28,IF(A29&lt;'Données projet'!$A$62,$AF$205^A29,IF(A29='Données projet'!$A$62,'Données projet'!$B$62,AI28+AH29-AQ28)))</f>
        <v>69</v>
      </c>
      <c r="AJ29" s="13">
        <f>AI29*VLOOKUP('Données projet'!$B$10,Paramètres!$A$1:$I$89,3,0)*VLOOKUP('Données projet'!$B$10,Paramètres!$A$1:$I$89,5,0)</f>
        <v>69.966000000000008</v>
      </c>
      <c r="AK29" s="13">
        <f t="shared" si="35"/>
        <v>19.665013934342461</v>
      </c>
      <c r="AL29" s="20">
        <f t="shared" si="4"/>
        <v>156.10734926897979</v>
      </c>
      <c r="AM29" s="59">
        <f t="shared" si="5"/>
        <v>444.55179371342422</v>
      </c>
      <c r="AN29" s="59">
        <f ca="1">AVERAGE(OFFSET($AM$3,0,0,'Données projet'!$E$10+1,1))-AVERAGE(OFFSET($H$3,0,0,'Données projet'!$E$10+1,1))</f>
        <v>381.39660508997315</v>
      </c>
      <c r="AO29" s="59">
        <f t="shared" si="36"/>
        <v>254.25036207346591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2.1648471022821871</v>
      </c>
      <c r="AX29" s="21">
        <f t="shared" si="6"/>
        <v>2.1648471022821871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6.4</v>
      </c>
      <c r="BD29" s="12">
        <f>IF('Données projet'!$A$88&gt;35,BD28+BC29-BL28,IF(A29&lt;'Données projet'!$A$88,$BA$205^A29,IF(A29='Données projet'!$A$88,'Données projet'!$B$88,BD28+BC29-BL28)))</f>
        <v>137.4</v>
      </c>
      <c r="BE29" s="13">
        <f>BD29*VLOOKUP('Données projet'!$B$11,Paramètres!$A$1:$I$89,3,0)*VLOOKUP('Données projet'!$B$11,Paramètres!$A$1:$I$89,5,0)</f>
        <v>120.03264000000003</v>
      </c>
      <c r="BF29" s="13">
        <f t="shared" si="37"/>
        <v>31.682611917612821</v>
      </c>
      <c r="BG29" s="20">
        <f t="shared" si="7"/>
        <v>264.23739708984232</v>
      </c>
      <c r="BH29" s="59">
        <f t="shared" si="8"/>
        <v>552.68184153428683</v>
      </c>
      <c r="BI29" s="59">
        <f ca="1">AVERAGE(OFFSET($BH$3,0,0,'Données projet'!$E$11+1,1))-AVERAGE(OFFSET($H$3,0,0,'Données projet'!$E$11+1,1))</f>
        <v>325.25346097861518</v>
      </c>
      <c r="BJ29" s="59">
        <f t="shared" si="38"/>
        <v>348.84706693879735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0.46364912583708789</v>
      </c>
      <c r="BS29" s="22">
        <f t="shared" si="9"/>
        <v>0.46364912583708789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10.375</v>
      </c>
      <c r="BY29" s="12">
        <f>IF('Données projet'!$A$114&gt;35,BY28+BX29-CG28,IF(A29&lt;'Données projet'!$A$114,$BV$205^A29,IF(A29='Données projet'!$A$114,'Données projet'!$B$114,BY28+BX29-CG28)))</f>
        <v>102.24999999999999</v>
      </c>
      <c r="BZ29" s="13">
        <f>BY29*VLOOKUP('Données projet'!$B$12,Paramètres!$A$1:$I$89,3,0)*VLOOKUP('Données projet'!$B$12,Paramètres!$A$1:$I$89,5,0)</f>
        <v>61.145499999999998</v>
      </c>
      <c r="CA29" s="13">
        <f t="shared" si="39"/>
        <v>17.457567810962214</v>
      </c>
      <c r="CB29" s="20">
        <f t="shared" si="10"/>
        <v>136.90034310409251</v>
      </c>
      <c r="CC29" s="59">
        <f t="shared" si="11"/>
        <v>425.34478754853694</v>
      </c>
      <c r="CD29" s="59">
        <f ca="1">AVERAGE(OFFSET($CC$3,0,0,'Données projet'!$E$12+1,1))-AVERAGE(OFFSET($H$3,0,0,'Données projet'!$E$12+1,1))</f>
        <v>185.11936093150575</v>
      </c>
      <c r="CE29" s="59">
        <f t="shared" si="40"/>
        <v>194.29071414035622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3.9989737103448828</v>
      </c>
      <c r="CN29" s="22">
        <f t="shared" si="12"/>
        <v>3.9989737103448828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</v>
      </c>
      <c r="N30" s="13">
        <f>IF('Données projet'!$A$36&gt;35,N29+M30-V29,IF(A30&lt;'Données projet'!$A$36,$K$205^A30,IF(A30='Données projet'!$A$36,'Données projet'!$B$36,N29+M30-V29)))</f>
        <v>76</v>
      </c>
      <c r="O30" s="13">
        <f>N30*VLOOKUP('Données projet'!$B$9,Paramètres!$A$1:$I$89,3,0)*VLOOKUP('Données projet'!$B$9,Paramètres!$A$1:$I$89,5,0)</f>
        <v>68.764799999999994</v>
      </c>
      <c r="P30" s="13">
        <f t="shared" si="33"/>
        <v>19.366396769521369</v>
      </c>
      <c r="Q30" s="20">
        <f t="shared" si="2"/>
        <v>153.49516770691636</v>
      </c>
      <c r="R30" s="59">
        <f t="shared" si="0"/>
        <v>443.16183437358302</v>
      </c>
      <c r="S30" s="59">
        <f ca="1">AVERAGE(OFFSET($R$3,0,0,'Données projet'!$E$9+1,1))-AVERAGE(OFFSET($H$3,0,0,'Données projet'!$E$9+1,1))</f>
        <v>344.4940855044307</v>
      </c>
      <c r="T30" s="59">
        <f t="shared" si="34"/>
        <v>231.36959598460686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1.3659250437359287</v>
      </c>
      <c r="AC30" s="22">
        <f t="shared" si="3"/>
        <v>1.3659250437359287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</v>
      </c>
      <c r="AI30" s="13">
        <f>IF('Données projet'!$A$62&gt;35,AI29+AH30-AQ29,IF(A30&lt;'Données projet'!$A$62,$AF$205^A30,IF(A30='Données projet'!$A$62,'Données projet'!$B$62,AI29+AH30-AQ29)))</f>
        <v>76</v>
      </c>
      <c r="AJ30" s="13">
        <f>AI30*VLOOKUP('Données projet'!$B$10,Paramètres!$A$1:$I$89,3,0)*VLOOKUP('Données projet'!$B$10,Paramètres!$A$1:$I$89,5,0)</f>
        <v>77.064000000000007</v>
      </c>
      <c r="AK30" s="13">
        <f t="shared" si="35"/>
        <v>21.417762186678065</v>
      </c>
      <c r="AL30" s="20">
        <f t="shared" si="4"/>
        <v>171.52240247513097</v>
      </c>
      <c r="AM30" s="59">
        <f t="shared" si="5"/>
        <v>461.18906914179763</v>
      </c>
      <c r="AN30" s="59">
        <f ca="1">AVERAGE(OFFSET($AM$3,0,0,'Données projet'!$E$10+1,1))-AVERAGE(OFFSET($H$3,0,0,'Données projet'!$E$10+1,1))</f>
        <v>381.39660508997315</v>
      </c>
      <c r="AO30" s="59">
        <f t="shared" si="36"/>
        <v>254.25036207346591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1.5307780662557822</v>
      </c>
      <c r="AX30" s="21">
        <f t="shared" si="6"/>
        <v>1.5307780662557822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6.4</v>
      </c>
      <c r="BD30" s="12">
        <f>IF('Données projet'!$A$88&gt;35,BD29+BC30-BL29,IF(A30&lt;'Données projet'!$A$88,$BA$205^A30,IF(A30='Données projet'!$A$88,'Données projet'!$B$88,BD29+BC30-BL29)))</f>
        <v>143.80000000000001</v>
      </c>
      <c r="BE30" s="13">
        <f>BD30*VLOOKUP('Données projet'!$B$11,Paramètres!$A$1:$I$89,3,0)*VLOOKUP('Données projet'!$B$11,Paramètres!$A$1:$I$89,5,0)</f>
        <v>125.62368000000004</v>
      </c>
      <c r="BF30" s="13">
        <f t="shared" si="37"/>
        <v>32.983113735523183</v>
      </c>
      <c r="BG30" s="20">
        <f t="shared" si="7"/>
        <v>276.24016575603622</v>
      </c>
      <c r="BH30" s="59">
        <f t="shared" si="8"/>
        <v>565.90683242270291</v>
      </c>
      <c r="BI30" s="59">
        <f ca="1">AVERAGE(OFFSET($BH$3,0,0,'Données projet'!$E$11+1,1))-AVERAGE(OFFSET($H$3,0,0,'Données projet'!$E$11+1,1))</f>
        <v>325.25346097861518</v>
      </c>
      <c r="BJ30" s="59">
        <f t="shared" si="38"/>
        <v>348.84706693879735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0.32784944097061974</v>
      </c>
      <c r="BS30" s="22">
        <f t="shared" si="9"/>
        <v>0.32784944097061974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10.375</v>
      </c>
      <c r="BY30" s="12">
        <f>IF('Données projet'!$A$114&gt;35,BY29+BX30-CG29,IF(A30&lt;'Données projet'!$A$114,$BV$205^A30,IF(A30='Données projet'!$A$114,'Données projet'!$B$114,BY29+BX30-CG29)))</f>
        <v>112.62499999999999</v>
      </c>
      <c r="BZ30" s="13">
        <f>BY30*VLOOKUP('Données projet'!$B$12,Paramètres!$A$1:$I$89,3,0)*VLOOKUP('Données projet'!$B$12,Paramètres!$A$1:$I$89,5,0)</f>
        <v>67.34975</v>
      </c>
      <c r="CA30" s="13">
        <f t="shared" si="39"/>
        <v>19.013836007614369</v>
      </c>
      <c r="CB30" s="20">
        <f t="shared" si="10"/>
        <v>150.41657896326168</v>
      </c>
      <c r="CC30" s="59">
        <f t="shared" si="11"/>
        <v>440.08324562992834</v>
      </c>
      <c r="CD30" s="59">
        <f ca="1">AVERAGE(OFFSET($CC$3,0,0,'Données projet'!$E$12+1,1))-AVERAGE(OFFSET($H$3,0,0,'Données projet'!$E$12+1,1))</f>
        <v>185.11936093150575</v>
      </c>
      <c r="CE30" s="59">
        <f t="shared" si="40"/>
        <v>194.29071414035622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2.8277014283715953</v>
      </c>
      <c r="CN30" s="22">
        <f t="shared" si="12"/>
        <v>2.8277014283715953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</v>
      </c>
      <c r="N31" s="13">
        <f>IF('Données projet'!$A$36&gt;35,N30+M31-V30,IF(A31&lt;'Données projet'!$A$36,$K$205^A31,IF(A31='Données projet'!$A$36,'Données projet'!$B$36,N30+M31-V30)))</f>
        <v>83</v>
      </c>
      <c r="O31" s="13">
        <f>N31*VLOOKUP('Données projet'!$B$9,Paramètres!$A$1:$I$89,3,0)*VLOOKUP('Données projet'!$B$9,Paramètres!$A$1:$I$89,5,0)</f>
        <v>75.098399999999998</v>
      </c>
      <c r="P31" s="13">
        <f t="shared" si="33"/>
        <v>20.934343091450742</v>
      </c>
      <c r="Q31" s="20">
        <f t="shared" si="2"/>
        <v>167.25702755094335</v>
      </c>
      <c r="R31" s="59">
        <f t="shared" si="0"/>
        <v>458.14591643983221</v>
      </c>
      <c r="S31" s="59">
        <f ca="1">AVERAGE(OFFSET($R$3,0,0,'Données projet'!$E$9+1,1))-AVERAGE(OFFSET($H$3,0,0,'Données projet'!$E$9+1,1))</f>
        <v>344.4940855044307</v>
      </c>
      <c r="T31" s="59">
        <f t="shared" si="34"/>
        <v>231.36959598460686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0.96585486101820672</v>
      </c>
      <c r="AC31" s="22">
        <f t="shared" si="3"/>
        <v>0.96585486101820672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</v>
      </c>
      <c r="AI31" s="13">
        <f>IF('Données projet'!$A$62&gt;35,AI30+AH31-AQ30,IF(A31&lt;'Données projet'!$A$62,$AF$205^A31,IF(A31='Données projet'!$A$62,'Données projet'!$B$62,AI30+AH31-AQ30)))</f>
        <v>83</v>
      </c>
      <c r="AJ31" s="13">
        <f>AI31*VLOOKUP('Données projet'!$B$10,Paramètres!$A$1:$I$89,3,0)*VLOOKUP('Données projet'!$B$10,Paramètres!$A$1:$I$89,5,0)</f>
        <v>84.162000000000006</v>
      </c>
      <c r="AK31" s="13">
        <f t="shared" si="35"/>
        <v>23.151791590506594</v>
      </c>
      <c r="AL31" s="20">
        <f t="shared" si="4"/>
        <v>186.90485368679899</v>
      </c>
      <c r="AM31" s="59">
        <f t="shared" si="5"/>
        <v>477.79374257568782</v>
      </c>
      <c r="AN31" s="59">
        <f ca="1">AVERAGE(OFFSET($AM$3,0,0,'Données projet'!$E$10+1,1))-AVERAGE(OFFSET($H$3,0,0,'Données projet'!$E$10+1,1))</f>
        <v>381.39660508997315</v>
      </c>
      <c r="AO31" s="59">
        <f t="shared" si="36"/>
        <v>254.25036207346591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1.0824235511410938</v>
      </c>
      <c r="AX31" s="21">
        <f t="shared" si="6"/>
        <v>1.0824235511410938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6.4</v>
      </c>
      <c r="BD31" s="12">
        <f>IF('Données projet'!$A$88&gt;35,BD30+BC31-BL30,IF(A31&lt;'Données projet'!$A$88,$BA$205^A31,IF(A31='Données projet'!$A$88,'Données projet'!$B$88,BD30+BC31-BL30)))</f>
        <v>150.20000000000002</v>
      </c>
      <c r="BE31" s="13">
        <f>BD31*VLOOKUP('Données projet'!$B$11,Paramètres!$A$1:$I$89,3,0)*VLOOKUP('Données projet'!$B$11,Paramètres!$A$1:$I$89,5,0)</f>
        <v>131.21472000000003</v>
      </c>
      <c r="BF31" s="13">
        <f t="shared" si="37"/>
        <v>34.276893344502007</v>
      </c>
      <c r="BG31" s="20">
        <f t="shared" si="7"/>
        <v>288.23122657500772</v>
      </c>
      <c r="BH31" s="59">
        <f t="shared" si="8"/>
        <v>579.12011546389658</v>
      </c>
      <c r="BI31" s="59">
        <f ca="1">AVERAGE(OFFSET($BH$3,0,0,'Données projet'!$E$11+1,1))-AVERAGE(OFFSET($H$3,0,0,'Données projet'!$E$11+1,1))</f>
        <v>325.25346097861518</v>
      </c>
      <c r="BJ31" s="59">
        <f t="shared" si="38"/>
        <v>348.84706693879735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0.23182456291854395</v>
      </c>
      <c r="BS31" s="22">
        <f t="shared" si="9"/>
        <v>0.23182456291854395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>
        <f>VLOOKUP(A31,'Données projet'!$A$113:$I$133,2,0)</f>
        <v>123</v>
      </c>
      <c r="BW31" s="12">
        <f>VLOOKUP(A31,'Données projet'!$A$113:$I$133,9,0)</f>
        <v>10.375</v>
      </c>
      <c r="BX31" s="12">
        <f t="array" ref="BX31">INDEX(BW:BW,MIN(IF(ISNUMBER(BW31:BW227),ROW(BW31:BW227),"")))</f>
        <v>10.375</v>
      </c>
      <c r="BY31" s="12">
        <f>IF('Données projet'!$A$114&gt;35,BY30+BX31-CG30,IF(A31&lt;'Données projet'!$A$114,$BV$205^A31,IF(A31='Données projet'!$A$114,'Données projet'!$B$114,BY30+BX31-CG30)))</f>
        <v>122.99999999999999</v>
      </c>
      <c r="BZ31" s="13">
        <f>BY31*VLOOKUP('Données projet'!$B$12,Paramètres!$A$1:$I$89,3,0)*VLOOKUP('Données projet'!$B$12,Paramètres!$A$1:$I$89,5,0)</f>
        <v>73.554000000000002</v>
      </c>
      <c r="CA31" s="13">
        <f t="shared" si="39"/>
        <v>20.553481077376691</v>
      </c>
      <c r="CB31" s="20">
        <f t="shared" si="10"/>
        <v>163.90386287643108</v>
      </c>
      <c r="CC31" s="59">
        <f t="shared" si="11"/>
        <v>454.79275176531996</v>
      </c>
      <c r="CD31" s="59">
        <f ca="1">AVERAGE(OFFSET($CC$3,0,0,'Données projet'!$E$12+1,1))-AVERAGE(OFFSET($H$3,0,0,'Données projet'!$E$12+1,1))</f>
        <v>185.11936093150575</v>
      </c>
      <c r="CE31" s="59">
        <f t="shared" si="40"/>
        <v>194.29071414035622</v>
      </c>
      <c r="CF31" s="15">
        <f>IF(ISNA(VLOOKUP(A31,'Données projet'!$A$113:$I$133,3,0)),0,VLOOKUP(A31,'Données projet'!$A$113:$I$133,3,0))</f>
        <v>4</v>
      </c>
      <c r="CG31" s="15">
        <f>IF(ISNA(VLOOKUP(A31,'Données projet'!$A$113:$I$133,4,0)),0,VLOOKUP(A31,'Données projet'!$A$113:$I$133,4,0))</f>
        <v>23.4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1.9994868551724416</v>
      </c>
      <c r="CN31" s="22">
        <f t="shared" si="12"/>
        <v>1.9994868551724416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</v>
      </c>
      <c r="N32" s="13">
        <f>IF('Données projet'!$A$36&gt;35,N31+M32-V31,IF(A32&lt;'Données projet'!$A$36,$K$205^A32,IF(A32='Données projet'!$A$36,'Données projet'!$B$36,N31+M32-V31)))</f>
        <v>90</v>
      </c>
      <c r="O32" s="13">
        <f>N32*VLOOKUP('Données projet'!$B$9,Paramètres!$A$1:$I$89,3,0)*VLOOKUP('Données projet'!$B$9,Paramètres!$A$1:$I$89,5,0)</f>
        <v>81.432000000000002</v>
      </c>
      <c r="P32" s="13">
        <f t="shared" si="33"/>
        <v>22.486953220240881</v>
      </c>
      <c r="Q32" s="20">
        <f t="shared" si="2"/>
        <v>180.99217685858619</v>
      </c>
      <c r="R32" s="59">
        <f t="shared" si="0"/>
        <v>473.10328796969736</v>
      </c>
      <c r="S32" s="59">
        <f ca="1">AVERAGE(OFFSET($R$3,0,0,'Données projet'!$E$9+1,1))-AVERAGE(OFFSET($H$3,0,0,'Données projet'!$E$9+1,1))</f>
        <v>344.4940855044307</v>
      </c>
      <c r="T32" s="59">
        <f t="shared" si="34"/>
        <v>231.36959598460686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0.68296252186796447</v>
      </c>
      <c r="AC32" s="22">
        <f t="shared" si="3"/>
        <v>0.68296252186796447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</v>
      </c>
      <c r="AI32" s="13">
        <f>IF('Données projet'!$A$62&gt;35,AI31+AH32-AQ31,IF(A32&lt;'Données projet'!$A$62,$AF$205^A32,IF(A32='Données projet'!$A$62,'Données projet'!$B$62,AI31+AH32-AQ31)))</f>
        <v>90</v>
      </c>
      <c r="AJ32" s="13">
        <f>AI32*VLOOKUP('Données projet'!$B$10,Paramètres!$A$1:$I$89,3,0)*VLOOKUP('Données projet'!$B$10,Paramètres!$A$1:$I$89,5,0)</f>
        <v>91.26</v>
      </c>
      <c r="AK32" s="13">
        <f t="shared" si="35"/>
        <v>24.868860330902777</v>
      </c>
      <c r="AL32" s="20">
        <f t="shared" si="4"/>
        <v>202.25776507632233</v>
      </c>
      <c r="AM32" s="59">
        <f t="shared" si="5"/>
        <v>494.36887618743344</v>
      </c>
      <c r="AN32" s="59">
        <f ca="1">AVERAGE(OFFSET($AM$3,0,0,'Données projet'!$E$10+1,1))-AVERAGE(OFFSET($H$3,0,0,'Données projet'!$E$10+1,1))</f>
        <v>381.39660508997315</v>
      </c>
      <c r="AO32" s="59">
        <f t="shared" si="36"/>
        <v>254.25036207346591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0.76538903312789119</v>
      </c>
      <c r="AX32" s="21">
        <f t="shared" si="6"/>
        <v>0.76538903312789119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6.4</v>
      </c>
      <c r="BD32" s="12">
        <f>IF('Données projet'!$A$88&gt;35,BD31+BC32-BL31,IF(A32&lt;'Données projet'!$A$88,$BA$205^A32,IF(A32='Données projet'!$A$88,'Données projet'!$B$88,BD31+BC32-BL31)))</f>
        <v>156.60000000000002</v>
      </c>
      <c r="BE32" s="13">
        <f>BD32*VLOOKUP('Données projet'!$B$11,Paramètres!$A$1:$I$89,3,0)*VLOOKUP('Données projet'!$B$11,Paramètres!$A$1:$I$89,5,0)</f>
        <v>136.80576000000005</v>
      </c>
      <c r="BF32" s="13">
        <f t="shared" si="37"/>
        <v>35.564269922997305</v>
      </c>
      <c r="BG32" s="20">
        <f t="shared" si="7"/>
        <v>300.21113544922036</v>
      </c>
      <c r="BH32" s="59">
        <f t="shared" si="8"/>
        <v>592.32224656033145</v>
      </c>
      <c r="BI32" s="59">
        <f ca="1">AVERAGE(OFFSET($BH$3,0,0,'Données projet'!$E$11+1,1))-AVERAGE(OFFSET($H$3,0,0,'Données projet'!$E$11+1,1))</f>
        <v>325.25346097861518</v>
      </c>
      <c r="BJ32" s="59">
        <f t="shared" si="38"/>
        <v>348.84706693879735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0.16392472048530987</v>
      </c>
      <c r="BS32" s="22">
        <f t="shared" si="9"/>
        <v>0.16392472048530987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9.2833333333333368</v>
      </c>
      <c r="BY32" s="12">
        <f>IF('Données projet'!$A$114&gt;35,BY31+BX32-CG31,IF(A32&lt;'Données projet'!$A$114,$BV$205^A32,IF(A32='Données projet'!$A$114,'Données projet'!$B$114,BY31+BX32-CG31)))</f>
        <v>108.88333333333333</v>
      </c>
      <c r="BZ32" s="13">
        <f>BY32*VLOOKUP('Données projet'!$B$12,Paramètres!$A$1:$I$89,3,0)*VLOOKUP('Données projet'!$B$12,Paramètres!$A$1:$I$89,5,0)</f>
        <v>65.112233333333336</v>
      </c>
      <c r="CA32" s="13">
        <f t="shared" si="39"/>
        <v>18.454587022433227</v>
      </c>
      <c r="CB32" s="20">
        <f t="shared" si="10"/>
        <v>145.54554545296011</v>
      </c>
      <c r="CC32" s="59">
        <f t="shared" si="11"/>
        <v>437.65665656407123</v>
      </c>
      <c r="CD32" s="59">
        <f ca="1">AVERAGE(OFFSET($CC$3,0,0,'Données projet'!$E$12+1,1))-AVERAGE(OFFSET($H$3,0,0,'Données projet'!$E$12+1,1))</f>
        <v>185.11936093150575</v>
      </c>
      <c r="CE32" s="59">
        <f t="shared" si="40"/>
        <v>194.29071414035622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1.4138507141857979</v>
      </c>
      <c r="CN32" s="22">
        <f t="shared" si="12"/>
        <v>1.4138507141857979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97</v>
      </c>
      <c r="L33" s="12">
        <f>VLOOKUP(A33,'Données projet'!$A$35:$I$55,9,0)</f>
        <v>7</v>
      </c>
      <c r="M33" s="12">
        <f t="array" ref="M33">INDEX(L:L,MIN(IF(ISNUMBER(L33:L229),ROW(L33:L229),"")))</f>
        <v>7</v>
      </c>
      <c r="N33" s="13">
        <f>IF('Données projet'!$A$36&gt;35,N32+M33-V32,IF(A33&lt;'Données projet'!$A$36,$K$205^A33,IF(A33='Données projet'!$A$36,'Données projet'!$B$36,N32+M33-V32)))</f>
        <v>97</v>
      </c>
      <c r="O33" s="13">
        <f>N33*VLOOKUP('Données projet'!$B$9,Paramètres!$A$1:$I$89,3,0)*VLOOKUP('Données projet'!$B$9,Paramètres!$A$1:$I$89,5,0)</f>
        <v>87.765600000000006</v>
      </c>
      <c r="P33" s="13">
        <f t="shared" si="33"/>
        <v>24.025555589247954</v>
      </c>
      <c r="Q33" s="20">
        <f t="shared" si="2"/>
        <v>194.7029293179402</v>
      </c>
      <c r="R33" s="59">
        <f t="shared" si="0"/>
        <v>488.03626265127355</v>
      </c>
      <c r="S33" s="59">
        <f ca="1">AVERAGE(OFFSET($R$3,0,0,'Données projet'!$E$9+1,1))-AVERAGE(OFFSET($H$3,0,0,'Données projet'!$E$9+1,1))</f>
        <v>344.4940855044307</v>
      </c>
      <c r="T33" s="59">
        <f t="shared" si="34"/>
        <v>231.36959598460686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21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7.6540339101227266</v>
      </c>
      <c r="AC33" s="22">
        <f t="shared" si="3"/>
        <v>7.6540339101227266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</v>
      </c>
      <c r="AG33" s="12">
        <f>VLOOKUP(A33,'Données projet'!$A$61:$I$81,9,0)</f>
        <v>7</v>
      </c>
      <c r="AH33" s="12">
        <f t="array" ref="AH33">INDEX(AG:AG,MIN(IF(ISNUMBER(AG33:AG229),ROW(AG33:AG229),"")))</f>
        <v>7</v>
      </c>
      <c r="AI33" s="13">
        <f>IF('Données projet'!$A$62&gt;35,AI32+AH33-AQ32,IF(A33&lt;'Données projet'!$A$62,$AF$205^A33,IF(A33='Données projet'!$A$62,'Données projet'!$B$62,AI32+AH33-AQ32)))</f>
        <v>97</v>
      </c>
      <c r="AJ33" s="13">
        <f>AI33*VLOOKUP('Données projet'!$B$10,Paramètres!$A$1:$I$89,3,0)*VLOOKUP('Données projet'!$B$10,Paramètres!$A$1:$I$89,5,0)</f>
        <v>98.358000000000004</v>
      </c>
      <c r="AK33" s="13">
        <f t="shared" si="35"/>
        <v>26.570437554143126</v>
      </c>
      <c r="AL33" s="20">
        <f t="shared" si="4"/>
        <v>217.58369540679928</v>
      </c>
      <c r="AM33" s="59">
        <f t="shared" si="5"/>
        <v>510.91702874013259</v>
      </c>
      <c r="AN33" s="59">
        <f ca="1">AVERAGE(OFFSET($AM$3,0,0,'Données projet'!$E$10+1,1))-AVERAGE(OFFSET($H$3,0,0,'Données projet'!$E$10+1,1))</f>
        <v>381.39660508997315</v>
      </c>
      <c r="AO33" s="59">
        <f t="shared" si="36"/>
        <v>254.25036207346591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21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8.577796623413402</v>
      </c>
      <c r="AX33" s="21">
        <f t="shared" si="6"/>
        <v>8.577796623413402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163</v>
      </c>
      <c r="BB33" s="12">
        <f>VLOOKUP(A33,'Données projet'!$A$87:$I$107,9,0)</f>
        <v>6.4</v>
      </c>
      <c r="BC33" s="12">
        <f t="array" ref="BC33">INDEX(BB:BB,MIN(IF(ISNUMBER(BB33:BB229),ROW(BB33:BB229),"")))</f>
        <v>6.4</v>
      </c>
      <c r="BD33" s="12">
        <f>IF('Données projet'!$A$88&gt;35,BD32+BC33-BL32,IF(A33&lt;'Données projet'!$A$88,$BA$205^A33,IF(A33='Données projet'!$A$88,'Données projet'!$B$88,BD32+BC33-BL32)))</f>
        <v>163.00000000000003</v>
      </c>
      <c r="BE33" s="13">
        <f>BD33*VLOOKUP('Données projet'!$B$11,Paramètres!$A$1:$I$89,3,0)*VLOOKUP('Données projet'!$B$11,Paramètres!$A$1:$I$89,5,0)</f>
        <v>142.39680000000004</v>
      </c>
      <c r="BF33" s="13">
        <f t="shared" si="37"/>
        <v>36.845535084476985</v>
      </c>
      <c r="BG33" s="20">
        <f t="shared" si="7"/>
        <v>312.18040027213078</v>
      </c>
      <c r="BH33" s="59">
        <f t="shared" si="8"/>
        <v>605.51373360546404</v>
      </c>
      <c r="BI33" s="59">
        <f ca="1">AVERAGE(OFFSET($BH$3,0,0,'Données projet'!$E$11+1,1))-AVERAGE(OFFSET($H$3,0,0,'Données projet'!$E$11+1,1))</f>
        <v>325.25346097861518</v>
      </c>
      <c r="BJ33" s="59">
        <f t="shared" si="38"/>
        <v>348.84706693879735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16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0.11591228145927197</v>
      </c>
      <c r="BS33" s="22">
        <f t="shared" si="9"/>
        <v>0.11591228145927197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9.2833333333333368</v>
      </c>
      <c r="BY33" s="12">
        <f>IF('Données projet'!$A$114&gt;35,BY32+BX33-CG32,IF(A33&lt;'Données projet'!$A$114,$BV$205^A33,IF(A33='Données projet'!$A$114,'Données projet'!$B$114,BY32+BX33-CG32)))</f>
        <v>118.16666666666666</v>
      </c>
      <c r="BZ33" s="13">
        <f>BY33*VLOOKUP('Données projet'!$B$12,Paramètres!$A$1:$I$89,3,0)*VLOOKUP('Données projet'!$B$12,Paramètres!$A$1:$I$89,5,0)</f>
        <v>70.663666666666657</v>
      </c>
      <c r="CA33" s="13">
        <f t="shared" si="39"/>
        <v>19.838178772772348</v>
      </c>
      <c r="CB33" s="20">
        <f t="shared" si="10"/>
        <v>157.62404747368961</v>
      </c>
      <c r="CC33" s="59">
        <f t="shared" si="11"/>
        <v>450.9573808070229</v>
      </c>
      <c r="CD33" s="59">
        <f ca="1">AVERAGE(OFFSET($CC$3,0,0,'Données projet'!$E$12+1,1))-AVERAGE(OFFSET($H$3,0,0,'Données projet'!$E$12+1,1))</f>
        <v>185.11936093150575</v>
      </c>
      <c r="CE33" s="59">
        <f t="shared" si="40"/>
        <v>194.29071414035622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0.99974342758622103</v>
      </c>
      <c r="CN33" s="22">
        <f t="shared" si="12"/>
        <v>0.99974342758622103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8.1999999999999993</v>
      </c>
      <c r="N34" s="13">
        <f>IF('Données projet'!$A$36&gt;35,N33+M34-V33,IF(A34&lt;'Données projet'!$A$36,$K$205^A34,IF(A34='Données projet'!$A$36,'Données projet'!$B$36,N33+M34-V33)))</f>
        <v>84.2</v>
      </c>
      <c r="O34" s="13">
        <f>N34*VLOOKUP('Données projet'!$B$9,Paramètres!$A$1:$I$89,3,0)*VLOOKUP('Données projet'!$B$9,Paramètres!$A$1:$I$89,5,0)</f>
        <v>76.184160000000006</v>
      </c>
      <c r="P34" s="13">
        <f t="shared" si="33"/>
        <v>21.201554232857223</v>
      </c>
      <c r="Q34" s="20">
        <f t="shared" si="2"/>
        <v>169.613452288893</v>
      </c>
      <c r="R34" s="59">
        <f t="shared" si="0"/>
        <v>462.94678562222634</v>
      </c>
      <c r="S34" s="59">
        <f ca="1">AVERAGE(OFFSET($R$3,0,0,'Données projet'!$E$9+1,1))-AVERAGE(OFFSET($H$3,0,0,'Données projet'!$E$9+1,1))</f>
        <v>344.4940855044307</v>
      </c>
      <c r="T34" s="59">
        <f t="shared" si="34"/>
        <v>231.36959598460686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5.4122192812795662</v>
      </c>
      <c r="AC34" s="22">
        <f t="shared" si="3"/>
        <v>5.4122192812795662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8.1999999999999993</v>
      </c>
      <c r="AI34" s="13">
        <f>IF('Données projet'!$A$62&gt;35,AI33+AH34-AQ33,IF(A34&lt;'Données projet'!$A$62,$AF$205^A34,IF(A34='Données projet'!$A$62,'Données projet'!$B$62,AI33+AH34-AQ33)))</f>
        <v>84.2</v>
      </c>
      <c r="AJ34" s="13">
        <f>AI34*VLOOKUP('Données projet'!$B$10,Paramètres!$A$1:$I$89,3,0)*VLOOKUP('Données projet'!$B$10,Paramètres!$A$1:$I$89,5,0)</f>
        <v>85.378800000000012</v>
      </c>
      <c r="AK34" s="13">
        <f t="shared" si="35"/>
        <v>23.447306793896516</v>
      </c>
      <c r="AL34" s="20">
        <f t="shared" si="4"/>
        <v>189.53880266603642</v>
      </c>
      <c r="AM34" s="59">
        <f t="shared" si="5"/>
        <v>482.87213599936973</v>
      </c>
      <c r="AN34" s="59">
        <f ca="1">AVERAGE(OFFSET($AM$3,0,0,'Données projet'!$E$10+1,1))-AVERAGE(OFFSET($H$3,0,0,'Données projet'!$E$10+1,1))</f>
        <v>381.39660508997315</v>
      </c>
      <c r="AO34" s="59">
        <f t="shared" si="36"/>
        <v>254.25036207346591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6.065418160054687</v>
      </c>
      <c r="AX34" s="21">
        <f t="shared" si="6"/>
        <v>6.065418160054687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6.4</v>
      </c>
      <c r="BD34" s="12">
        <f>IF('Données projet'!$A$88&gt;35,BD33+BC34-BL33,IF(A34&lt;'Données projet'!$A$88,$BA$205^A34,IF(A34='Données projet'!$A$88,'Données projet'!$B$88,BD33+BC34-BL33)))</f>
        <v>153.40000000000003</v>
      </c>
      <c r="BE34" s="13">
        <f>BD34*VLOOKUP('Données projet'!$B$11,Paramètres!$A$1:$I$89,3,0)*VLOOKUP('Données projet'!$B$11,Paramètres!$A$1:$I$89,5,0)</f>
        <v>134.01024000000004</v>
      </c>
      <c r="BF34" s="13">
        <f t="shared" si="37"/>
        <v>34.921363182969436</v>
      </c>
      <c r="BG34" s="20">
        <f t="shared" si="7"/>
        <v>294.22254221033847</v>
      </c>
      <c r="BH34" s="59">
        <f t="shared" si="8"/>
        <v>587.55587554367185</v>
      </c>
      <c r="BI34" s="59">
        <f ca="1">AVERAGE(OFFSET($BH$3,0,0,'Données projet'!$E$11+1,1))-AVERAGE(OFFSET($H$3,0,0,'Données projet'!$E$11+1,1))</f>
        <v>325.25346097861518</v>
      </c>
      <c r="BJ34" s="59">
        <f t="shared" si="38"/>
        <v>348.84706693879735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8.1962360242654936E-2</v>
      </c>
      <c r="BS34" s="22">
        <f t="shared" si="9"/>
        <v>8.1962360242654936E-2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9.2833333333333368</v>
      </c>
      <c r="BY34" s="12">
        <f>IF('Données projet'!$A$114&gt;35,BY33+BX34-CG33,IF(A34&lt;'Données projet'!$A$114,$BV$205^A34,IF(A34='Données projet'!$A$114,'Données projet'!$B$114,BY33+BX34-CG33)))</f>
        <v>127.44999999999999</v>
      </c>
      <c r="BZ34" s="13">
        <f>BY34*VLOOKUP('Données projet'!$B$12,Paramètres!$A$1:$I$89,3,0)*VLOOKUP('Données projet'!$B$12,Paramètres!$A$1:$I$89,5,0)</f>
        <v>76.215099999999993</v>
      </c>
      <c r="CA34" s="13">
        <f t="shared" si="39"/>
        <v>21.209162202457978</v>
      </c>
      <c r="CB34" s="20">
        <f t="shared" si="10"/>
        <v>169.68059000261428</v>
      </c>
      <c r="CC34" s="59">
        <f t="shared" si="11"/>
        <v>463.0139233359476</v>
      </c>
      <c r="CD34" s="59">
        <f ca="1">AVERAGE(OFFSET($CC$3,0,0,'Données projet'!$E$12+1,1))-AVERAGE(OFFSET($H$3,0,0,'Données projet'!$E$12+1,1))</f>
        <v>185.11936093150575</v>
      </c>
      <c r="CE34" s="59">
        <f t="shared" si="40"/>
        <v>194.29071414035622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0.70692535709289905</v>
      </c>
      <c r="CN34" s="22">
        <f t="shared" si="12"/>
        <v>0.70692535709289905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8.1999999999999993</v>
      </c>
      <c r="N35" s="13">
        <f>IF('Données projet'!$A$36&gt;35,N34+M35-V34,IF(A35&lt;'Données projet'!$A$36,$K$205^A35,IF(A35='Données projet'!$A$36,'Données projet'!$B$36,N34+M35-V34)))</f>
        <v>92.4</v>
      </c>
      <c r="O35" s="13">
        <f>N35*VLOOKUP('Données projet'!$B$9,Paramètres!$A$1:$I$89,3,0)*VLOOKUP('Données projet'!$B$9,Paramètres!$A$1:$I$89,5,0)</f>
        <v>83.603520000000003</v>
      </c>
      <c r="P35" s="13">
        <f t="shared" si="33"/>
        <v>23.0159915192997</v>
      </c>
      <c r="Q35" s="20">
        <f t="shared" ref="Q35:Q66" si="53">(O35+P35)*0.475*44/12</f>
        <v>185.69564922944699</v>
      </c>
      <c r="R35" s="59">
        <f t="shared" si="0"/>
        <v>479.0289825627803</v>
      </c>
      <c r="S35" s="59">
        <f ca="1">AVERAGE(OFFSET($R$3,0,0,'Données projet'!$E$9+1,1))-AVERAGE(OFFSET($H$3,0,0,'Données projet'!$E$9+1,1))</f>
        <v>344.4940855044307</v>
      </c>
      <c r="T35" s="59">
        <f t="shared" si="34"/>
        <v>231.36959598460686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3.8270169550613642</v>
      </c>
      <c r="AC35" s="22">
        <f t="shared" si="3"/>
        <v>3.8270169550613642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8.1999999999999993</v>
      </c>
      <c r="AI35" s="13">
        <f>IF('Données projet'!$A$62&gt;35,AI34+AH35-AQ34,IF(A35&lt;'Données projet'!$A$62,$AF$205^A35,IF(A35='Données projet'!$A$62,'Données projet'!$B$62,AI34+AH35-AQ34)))</f>
        <v>92.4</v>
      </c>
      <c r="AJ35" s="13">
        <f>AI35*VLOOKUP('Données projet'!$B$10,Paramètres!$A$1:$I$89,3,0)*VLOOKUP('Données projet'!$B$10,Paramètres!$A$1:$I$89,5,0)</f>
        <v>93.693600000000004</v>
      </c>
      <c r="AK35" s="13">
        <f t="shared" si="35"/>
        <v>25.453936461054091</v>
      </c>
      <c r="AL35" s="20">
        <f t="shared" si="4"/>
        <v>207.51529266966921</v>
      </c>
      <c r="AM35" s="59">
        <f t="shared" si="5"/>
        <v>500.84862600300255</v>
      </c>
      <c r="AN35" s="59">
        <f ca="1">AVERAGE(OFFSET($AM$3,0,0,'Données projet'!$E$10+1,1))-AVERAGE(OFFSET($H$3,0,0,'Données projet'!$E$10+1,1))</f>
        <v>381.39660508997315</v>
      </c>
      <c r="AO35" s="59">
        <f t="shared" si="36"/>
        <v>254.25036207346591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4.2888983117067019</v>
      </c>
      <c r="AX35" s="21">
        <f t="shared" si="6"/>
        <v>4.2888983117067019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6.4</v>
      </c>
      <c r="BD35" s="12">
        <f>IF('Données projet'!$A$88&gt;35,BD34+BC35-BL34,IF(A35&lt;'Données projet'!$A$88,$BA$205^A35,IF(A35='Données projet'!$A$88,'Données projet'!$B$88,BD34+BC35-BL34)))</f>
        <v>159.80000000000004</v>
      </c>
      <c r="BE35" s="13">
        <f>BD35*VLOOKUP('Données projet'!$B$11,Paramètres!$A$1:$I$89,3,0)*VLOOKUP('Données projet'!$B$11,Paramètres!$A$1:$I$89,5,0)</f>
        <v>139.60128000000006</v>
      </c>
      <c r="BF35" s="13">
        <f t="shared" si="37"/>
        <v>36.205649185823056</v>
      </c>
      <c r="BG35" s="20">
        <f t="shared" si="7"/>
        <v>306.19706833197529</v>
      </c>
      <c r="BH35" s="59">
        <f t="shared" si="8"/>
        <v>599.53040166530855</v>
      </c>
      <c r="BI35" s="59">
        <f ca="1">AVERAGE(OFFSET($BH$3,0,0,'Données projet'!$E$11+1,1))-AVERAGE(OFFSET($H$3,0,0,'Données projet'!$E$11+1,1))</f>
        <v>325.25346097861518</v>
      </c>
      <c r="BJ35" s="59">
        <f t="shared" si="38"/>
        <v>348.84706693879735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5.7956140729635987E-2</v>
      </c>
      <c r="BS35" s="22">
        <f t="shared" si="9"/>
        <v>5.7956140729635987E-2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9.2833333333333368</v>
      </c>
      <c r="BY35" s="12">
        <f>IF('Données projet'!$A$114&gt;35,BY34+BX35-CG34,IF(A35&lt;'Données projet'!$A$114,$BV$205^A35,IF(A35='Données projet'!$A$114,'Données projet'!$B$114,BY34+BX35-CG34)))</f>
        <v>136.73333333333332</v>
      </c>
      <c r="BZ35" s="13">
        <f>BY35*VLOOKUP('Données projet'!$B$12,Paramètres!$A$1:$I$89,3,0)*VLOOKUP('Données projet'!$B$12,Paramètres!$A$1:$I$89,5,0)</f>
        <v>81.766533333333328</v>
      </c>
      <c r="CA35" s="13">
        <f t="shared" si="39"/>
        <v>22.568560129394299</v>
      </c>
      <c r="CB35" s="20">
        <f t="shared" si="10"/>
        <v>181.71695444758393</v>
      </c>
      <c r="CC35" s="59">
        <f t="shared" si="11"/>
        <v>475.05028778091724</v>
      </c>
      <c r="CD35" s="59">
        <f ca="1">AVERAGE(OFFSET($CC$3,0,0,'Données projet'!$E$12+1,1))-AVERAGE(OFFSET($H$3,0,0,'Données projet'!$E$12+1,1))</f>
        <v>185.11936093150575</v>
      </c>
      <c r="CE35" s="59">
        <f t="shared" si="40"/>
        <v>194.29071414035622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0.49987171379311057</v>
      </c>
      <c r="CN35" s="22">
        <f t="shared" si="12"/>
        <v>0.49987171379311057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8.1999999999999993</v>
      </c>
      <c r="N36" s="13">
        <f>IF('Données projet'!$A$36&gt;35,N35+M36-V35,IF(A36&lt;'Données projet'!$A$36,$K$205^A36,IF(A36='Données projet'!$A$36,'Données projet'!$B$36,N35+M36-V35)))</f>
        <v>100.60000000000001</v>
      </c>
      <c r="O36" s="13">
        <f>N36*VLOOKUP('Données projet'!$B$9,Paramètres!$A$1:$I$89,3,0)*VLOOKUP('Données projet'!$B$9,Paramètres!$A$1:$I$89,5,0)</f>
        <v>91.022880000000001</v>
      </c>
      <c r="P36" s="13">
        <f t="shared" si="33"/>
        <v>24.811756526220293</v>
      </c>
      <c r="Q36" s="20">
        <f t="shared" si="53"/>
        <v>201.74532528316698</v>
      </c>
      <c r="R36" s="59">
        <f t="shared" si="0"/>
        <v>495.07865861650032</v>
      </c>
      <c r="S36" s="59">
        <f ca="1">AVERAGE(OFFSET($R$3,0,0,'Données projet'!$E$9+1,1))-AVERAGE(OFFSET($H$3,0,0,'Données projet'!$E$9+1,1))</f>
        <v>344.4940855044307</v>
      </c>
      <c r="T36" s="59">
        <f t="shared" si="34"/>
        <v>231.36959598460686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2.7061096406397835</v>
      </c>
      <c r="AC36" s="22">
        <f t="shared" si="3"/>
        <v>2.7061096406397835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8.1999999999999993</v>
      </c>
      <c r="AI36" s="13">
        <f>IF('Données projet'!$A$62&gt;35,AI35+AH36-AQ35,IF(A36&lt;'Données projet'!$A$62,$AF$205^A36,IF(A36='Données projet'!$A$62,'Données projet'!$B$62,AI35+AH36-AQ35)))</f>
        <v>100.60000000000001</v>
      </c>
      <c r="AJ36" s="13">
        <f>AI36*VLOOKUP('Données projet'!$B$10,Paramètres!$A$1:$I$89,3,0)*VLOOKUP('Données projet'!$B$10,Paramètres!$A$1:$I$89,5,0)</f>
        <v>102.00840000000002</v>
      </c>
      <c r="AK36" s="13">
        <f t="shared" si="35"/>
        <v>27.439916006919535</v>
      </c>
      <c r="AL36" s="20">
        <f t="shared" si="4"/>
        <v>225.45581704538486</v>
      </c>
      <c r="AM36" s="59">
        <f t="shared" si="5"/>
        <v>518.7891503787182</v>
      </c>
      <c r="AN36" s="59">
        <f ca="1">AVERAGE(OFFSET($AM$3,0,0,'Données projet'!$E$10+1,1))-AVERAGE(OFFSET($H$3,0,0,'Données projet'!$E$10+1,1))</f>
        <v>381.39660508997315</v>
      </c>
      <c r="AO36" s="59">
        <f t="shared" si="36"/>
        <v>254.25036207346591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3.032709080027344</v>
      </c>
      <c r="AX36" s="21">
        <f t="shared" si="6"/>
        <v>3.032709080027344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6.4</v>
      </c>
      <c r="BD36" s="12">
        <f>IF('Données projet'!$A$88&gt;35,BD35+BC36-BL35,IF(A36&lt;'Données projet'!$A$88,$BA$205^A36,IF(A36='Données projet'!$A$88,'Données projet'!$B$88,BD35+BC36-BL35)))</f>
        <v>166.20000000000005</v>
      </c>
      <c r="BE36" s="13">
        <f>BD36*VLOOKUP('Données projet'!$B$11,Paramètres!$A$1:$I$89,3,0)*VLOOKUP('Données projet'!$B$11,Paramètres!$A$1:$I$89,5,0)</f>
        <v>145.19232000000005</v>
      </c>
      <c r="BF36" s="13">
        <f t="shared" si="37"/>
        <v>37.483960315974116</v>
      </c>
      <c r="BG36" s="20">
        <f t="shared" si="7"/>
        <v>318.16118821698831</v>
      </c>
      <c r="BH36" s="59">
        <f t="shared" si="8"/>
        <v>611.49452155032168</v>
      </c>
      <c r="BI36" s="59">
        <f ca="1">AVERAGE(OFFSET($BH$3,0,0,'Données projet'!$E$11+1,1))-AVERAGE(OFFSET($H$3,0,0,'Données projet'!$E$11+1,1))</f>
        <v>325.25346097861518</v>
      </c>
      <c r="BJ36" s="59">
        <f t="shared" si="38"/>
        <v>348.84706693879735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4.0981180121327468E-2</v>
      </c>
      <c r="BS36" s="22">
        <f t="shared" si="9"/>
        <v>4.0981180121327468E-2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9.2833333333333368</v>
      </c>
      <c r="BY36" s="12">
        <f>IF('Données projet'!$A$114&gt;35,BY35+BX36-CG35,IF(A36&lt;'Données projet'!$A$114,$BV$205^A36,IF(A36='Données projet'!$A$114,'Données projet'!$B$114,BY35+BX36-CG35)))</f>
        <v>146.01666666666665</v>
      </c>
      <c r="BZ36" s="13">
        <f>BY36*VLOOKUP('Données projet'!$B$12,Paramètres!$A$1:$I$89,3,0)*VLOOKUP('Données projet'!$B$12,Paramètres!$A$1:$I$89,5,0)</f>
        <v>87.317966666666663</v>
      </c>
      <c r="CA36" s="13">
        <f t="shared" si="39"/>
        <v>23.917248625442834</v>
      </c>
      <c r="CB36" s="20">
        <f t="shared" si="10"/>
        <v>193.73466663375737</v>
      </c>
      <c r="CC36" s="59">
        <f t="shared" si="11"/>
        <v>487.06799996709071</v>
      </c>
      <c r="CD36" s="59">
        <f ca="1">AVERAGE(OFFSET($CC$3,0,0,'Données projet'!$E$12+1,1))-AVERAGE(OFFSET($H$3,0,0,'Données projet'!$E$12+1,1))</f>
        <v>185.11936093150575</v>
      </c>
      <c r="CE36" s="59">
        <f t="shared" si="40"/>
        <v>194.29071414035622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0.35346267854644958</v>
      </c>
      <c r="CN36" s="22">
        <f t="shared" si="12"/>
        <v>0.35346267854644958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8.1999999999999993</v>
      </c>
      <c r="N37" s="13">
        <f>IF('Données projet'!$A$36&gt;35,N36+M37-V36,IF(A37&lt;'Données projet'!$A$36,$K$205^A37,IF(A37='Données projet'!$A$36,'Données projet'!$B$36,N36+M37-V36)))</f>
        <v>108.80000000000001</v>
      </c>
      <c r="O37" s="13">
        <f>N37*VLOOKUP('Données projet'!$B$9,Paramètres!$A$1:$I$89,3,0)*VLOOKUP('Données projet'!$B$9,Paramètres!$A$1:$I$89,5,0)</f>
        <v>98.442239999999998</v>
      </c>
      <c r="P37" s="13">
        <f t="shared" si="33"/>
        <v>26.590544283900247</v>
      </c>
      <c r="Q37" s="20">
        <f t="shared" si="53"/>
        <v>217.76543262779288</v>
      </c>
      <c r="R37" s="59">
        <f t="shared" si="0"/>
        <v>511.09876596112622</v>
      </c>
      <c r="S37" s="59">
        <f ca="1">AVERAGE(OFFSET($R$3,0,0,'Données projet'!$E$9+1,1))-AVERAGE(OFFSET($H$3,0,0,'Données projet'!$E$9+1,1))</f>
        <v>344.4940855044307</v>
      </c>
      <c r="T37" s="59">
        <f t="shared" si="34"/>
        <v>231.36959598460686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1.9135084775306823</v>
      </c>
      <c r="AC37" s="22">
        <f t="shared" si="3"/>
        <v>1.9135084775306823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8.1999999999999993</v>
      </c>
      <c r="AI37" s="13">
        <f>IF('Données projet'!$A$62&gt;35,AI36+AH37-AQ36,IF(A37&lt;'Données projet'!$A$62,$AF$205^A37,IF(A37='Données projet'!$A$62,'Données projet'!$B$62,AI36+AH37-AQ36)))</f>
        <v>108.80000000000001</v>
      </c>
      <c r="AJ37" s="13">
        <f>AI37*VLOOKUP('Données projet'!$B$10,Paramètres!$A$1:$I$89,3,0)*VLOOKUP('Données projet'!$B$10,Paramètres!$A$1:$I$89,5,0)</f>
        <v>110.32320000000003</v>
      </c>
      <c r="AK37" s="13">
        <f t="shared" si="35"/>
        <v>29.407120006092025</v>
      </c>
      <c r="AL37" s="20">
        <f t="shared" si="4"/>
        <v>243.36364067727698</v>
      </c>
      <c r="AM37" s="59">
        <f t="shared" si="5"/>
        <v>536.69697401061035</v>
      </c>
      <c r="AN37" s="59">
        <f ca="1">AVERAGE(OFFSET($AM$3,0,0,'Données projet'!$E$10+1,1))-AVERAGE(OFFSET($H$3,0,0,'Données projet'!$E$10+1,1))</f>
        <v>381.39660508997315</v>
      </c>
      <c r="AO37" s="59">
        <f t="shared" si="36"/>
        <v>254.25036207346591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2.1444491558533509</v>
      </c>
      <c r="AX37" s="21">
        <f t="shared" si="6"/>
        <v>2.1444491558533509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6.4</v>
      </c>
      <c r="BD37" s="12">
        <f>IF('Données projet'!$A$88&gt;35,BD36+BC37-BL36,IF(A37&lt;'Données projet'!$A$88,$BA$205^A37,IF(A37='Données projet'!$A$88,'Données projet'!$B$88,BD36+BC37-BL36)))</f>
        <v>172.60000000000005</v>
      </c>
      <c r="BE37" s="13">
        <f>BD37*VLOOKUP('Données projet'!$B$11,Paramètres!$A$1:$I$89,3,0)*VLOOKUP('Données projet'!$B$11,Paramètres!$A$1:$I$89,5,0)</f>
        <v>150.78336000000007</v>
      </c>
      <c r="BF37" s="13">
        <f t="shared" si="37"/>
        <v>38.756552988230183</v>
      </c>
      <c r="BG37" s="20">
        <f t="shared" si="7"/>
        <v>330.11534845450097</v>
      </c>
      <c r="BH37" s="59">
        <f t="shared" si="8"/>
        <v>623.44868178783429</v>
      </c>
      <c r="BI37" s="59">
        <f ca="1">AVERAGE(OFFSET($BH$3,0,0,'Données projet'!$E$11+1,1))-AVERAGE(OFFSET($H$3,0,0,'Données projet'!$E$11+1,1))</f>
        <v>325.25346097861518</v>
      </c>
      <c r="BJ37" s="59">
        <f t="shared" si="38"/>
        <v>348.84706693879735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2.8978070364817993E-2</v>
      </c>
      <c r="BS37" s="22">
        <f t="shared" si="9"/>
        <v>2.8978070364817993E-2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>
        <f>VLOOKUP(A37,'Données projet'!$A$113:$I$133,2,0)</f>
        <v>155.30000000000001</v>
      </c>
      <c r="BW37" s="12">
        <f>VLOOKUP(A37,'Données projet'!$A$113:$I$133,9,0)</f>
        <v>9.2833333333333368</v>
      </c>
      <c r="BX37" s="12">
        <f t="array" ref="BX37">INDEX(BW:BW,MIN(IF(ISNUMBER(BW37:BW233),ROW(BW37:BW233),"")))</f>
        <v>9.2833333333333368</v>
      </c>
      <c r="BY37" s="12">
        <f>IF('Données projet'!$A$114&gt;35,BY36+BX37-CG36,IF(A37&lt;'Données projet'!$A$114,$BV$205^A37,IF(A37='Données projet'!$A$114,'Données projet'!$B$114,BY36+BX37-CG36)))</f>
        <v>155.29999999999998</v>
      </c>
      <c r="BZ37" s="13">
        <f>BY37*VLOOKUP('Données projet'!$B$12,Paramètres!$A$1:$I$89,3,0)*VLOOKUP('Données projet'!$B$12,Paramètres!$A$1:$I$89,5,0)</f>
        <v>92.869399999999985</v>
      </c>
      <c r="CA37" s="13">
        <f t="shared" si="39"/>
        <v>25.255986068569758</v>
      </c>
      <c r="CB37" s="20">
        <f t="shared" si="10"/>
        <v>205.73504740275897</v>
      </c>
      <c r="CC37" s="59">
        <f t="shared" si="11"/>
        <v>499.06838073609231</v>
      </c>
      <c r="CD37" s="59">
        <f ca="1">AVERAGE(OFFSET($CC$3,0,0,'Données projet'!$E$12+1,1))-AVERAGE(OFFSET($H$3,0,0,'Données projet'!$E$12+1,1))</f>
        <v>185.11936093150575</v>
      </c>
      <c r="CE37" s="59">
        <f t="shared" si="40"/>
        <v>194.29071414035622</v>
      </c>
      <c r="CF37" s="15">
        <f>IF(ISNA(VLOOKUP(A37,'Données projet'!$A$113:$I$133,3,0)),0,VLOOKUP(A37,'Données projet'!$A$113:$I$133,3,0))</f>
        <v>5</v>
      </c>
      <c r="CG37" s="15">
        <f>IF(ISNA(VLOOKUP(A37,'Données projet'!$A$113:$I$133,4,0)),0,VLOOKUP(A37,'Données projet'!$A$113:$I$133,4,0))</f>
        <v>38.299999999999997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0.24993585689655534</v>
      </c>
      <c r="CN37" s="22">
        <f t="shared" si="12"/>
        <v>0.24993585689655534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8.1999999999999993</v>
      </c>
      <c r="N38" s="13">
        <f>IF('Données projet'!$A$36&gt;35,N37+M38-V37,IF(A38&lt;'Données projet'!$A$36,$K$205^A38,IF(A38='Données projet'!$A$36,'Données projet'!$B$36,N37+M38-V37)))</f>
        <v>117.00000000000001</v>
      </c>
      <c r="O38" s="13">
        <f>N38*VLOOKUP('Données projet'!$B$9,Paramètres!$A$1:$I$89,3,0)*VLOOKUP('Données projet'!$B$9,Paramètres!$A$1:$I$89,5,0)</f>
        <v>105.8616</v>
      </c>
      <c r="P38" s="13">
        <f t="shared" si="33"/>
        <v>28.353779818951288</v>
      </c>
      <c r="Q38" s="20">
        <f t="shared" si="53"/>
        <v>233.75845318467347</v>
      </c>
      <c r="R38" s="59">
        <f t="shared" si="0"/>
        <v>527.09178651800676</v>
      </c>
      <c r="S38" s="59">
        <f ca="1">AVERAGE(OFFSET($R$3,0,0,'Données projet'!$E$9+1,1))-AVERAGE(OFFSET($H$3,0,0,'Données projet'!$E$9+1,1))</f>
        <v>344.4940855044307</v>
      </c>
      <c r="T38" s="59">
        <f t="shared" si="34"/>
        <v>231.36959598460686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1.353054820319892</v>
      </c>
      <c r="AC38" s="22">
        <f t="shared" si="3"/>
        <v>1.353054820319892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8.1999999999999993</v>
      </c>
      <c r="AI38" s="13">
        <f>IF('Données projet'!$A$62&gt;35,AI37+AH38-AQ37,IF(A38&lt;'Données projet'!$A$62,$AF$205^A38,IF(A38='Données projet'!$A$62,'Données projet'!$B$62,AI37+AH38-AQ37)))</f>
        <v>117.00000000000001</v>
      </c>
      <c r="AJ38" s="13">
        <f>AI38*VLOOKUP('Données projet'!$B$10,Paramètres!$A$1:$I$89,3,0)*VLOOKUP('Données projet'!$B$10,Paramètres!$A$1:$I$89,5,0)</f>
        <v>118.63800000000002</v>
      </c>
      <c r="AK38" s="13">
        <f t="shared" si="35"/>
        <v>31.357124429643687</v>
      </c>
      <c r="AL38" s="20">
        <f t="shared" si="4"/>
        <v>261.24150838162944</v>
      </c>
      <c r="AM38" s="59">
        <f t="shared" si="5"/>
        <v>554.57484171496276</v>
      </c>
      <c r="AN38" s="59">
        <f ca="1">AVERAGE(OFFSET($AM$3,0,0,'Données projet'!$E$10+1,1))-AVERAGE(OFFSET($H$3,0,0,'Données projet'!$E$10+1,1))</f>
        <v>381.39660508997315</v>
      </c>
      <c r="AO38" s="59">
        <f t="shared" si="36"/>
        <v>254.25036207346591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1.516354540013672</v>
      </c>
      <c r="AX38" s="21">
        <f t="shared" si="6"/>
        <v>1.516354540013672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179</v>
      </c>
      <c r="BB38" s="12">
        <f>VLOOKUP(A38,'Données projet'!$A$87:$I$107,9,0)</f>
        <v>6.4</v>
      </c>
      <c r="BC38" s="12">
        <f t="array" ref="BC38">INDEX(BB:BB,MIN(IF(ISNUMBER(BB38:BB234),ROW(BB38:BB234),"")))</f>
        <v>6.4</v>
      </c>
      <c r="BD38" s="12">
        <f>IF('Données projet'!$A$88&gt;35,BD37+BC38-BL37,IF(A38&lt;'Données projet'!$A$88,$BA$205^A38,IF(A38='Données projet'!$A$88,'Données projet'!$B$88,BD37+BC38-BL37)))</f>
        <v>179.00000000000006</v>
      </c>
      <c r="BE38" s="13">
        <f>BD38*VLOOKUP('Données projet'!$B$11,Paramètres!$A$1:$I$89,3,0)*VLOOKUP('Données projet'!$B$11,Paramètres!$A$1:$I$89,5,0)</f>
        <v>156.37440000000007</v>
      </c>
      <c r="BF38" s="13">
        <f t="shared" si="37"/>
        <v>40.023663524293205</v>
      </c>
      <c r="BG38" s="20">
        <f t="shared" si="7"/>
        <v>342.0599606381441</v>
      </c>
      <c r="BH38" s="59">
        <f t="shared" si="8"/>
        <v>635.39329397147742</v>
      </c>
      <c r="BI38" s="59">
        <f ca="1">AVERAGE(OFFSET($BH$3,0,0,'Données projet'!$E$11+1,1))-AVERAGE(OFFSET($H$3,0,0,'Données projet'!$E$11+1,1))</f>
        <v>325.25346097861518</v>
      </c>
      <c r="BJ38" s="59">
        <f t="shared" si="38"/>
        <v>348.84706693879735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2.0490590060663734E-2</v>
      </c>
      <c r="BS38" s="22">
        <f t="shared" si="9"/>
        <v>2.0490590060663734E-2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11.099999999999996</v>
      </c>
      <c r="BY38" s="12">
        <f>IF('Données projet'!$A$114&gt;35,BY37+BX38-CG37,IF(A38&lt;'Données projet'!$A$114,$BV$205^A38,IF(A38='Données projet'!$A$114,'Données projet'!$B$114,BY37+BX38-CG37)))</f>
        <v>128.09999999999997</v>
      </c>
      <c r="BZ38" s="13">
        <f>BY38*VLOOKUP('Données projet'!$B$12,Paramètres!$A$1:$I$89,3,0)*VLOOKUP('Données projet'!$B$12,Paramètres!$A$1:$I$89,5,0)</f>
        <v>76.603799999999993</v>
      </c>
      <c r="CA38" s="13">
        <f t="shared" si="39"/>
        <v>21.304710742203991</v>
      </c>
      <c r="CB38" s="20">
        <f t="shared" si="10"/>
        <v>170.52398954267196</v>
      </c>
      <c r="CC38" s="59">
        <f t="shared" si="11"/>
        <v>463.85732287600524</v>
      </c>
      <c r="CD38" s="59">
        <f ca="1">AVERAGE(OFFSET($CC$3,0,0,'Données projet'!$E$12+1,1))-AVERAGE(OFFSET($H$3,0,0,'Données projet'!$E$12+1,1))</f>
        <v>185.11936093150575</v>
      </c>
      <c r="CE38" s="59">
        <f t="shared" si="40"/>
        <v>194.29071414035622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0.17673133927322482</v>
      </c>
      <c r="CN38" s="22">
        <f t="shared" si="12"/>
        <v>0.17673133927322482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8.1999999999999993</v>
      </c>
      <c r="N39" s="13">
        <f>IF('Données projet'!$A$36&gt;35,N38+M39-V38,IF(A39&lt;'Données projet'!$A$36,$K$205^A39,IF(A39='Données projet'!$A$36,'Données projet'!$B$36,N38+M39-V38)))</f>
        <v>125.20000000000002</v>
      </c>
      <c r="O39" s="13">
        <f>N39*VLOOKUP('Données projet'!$B$9,Paramètres!$A$1:$I$89,3,0)*VLOOKUP('Données projet'!$B$9,Paramètres!$A$1:$I$89,5,0)</f>
        <v>113.28096000000001</v>
      </c>
      <c r="P39" s="13">
        <f t="shared" si="33"/>
        <v>30.102677097724484</v>
      </c>
      <c r="Q39" s="20">
        <f t="shared" si="53"/>
        <v>249.7265012785368</v>
      </c>
      <c r="R39" s="59">
        <f t="shared" si="0"/>
        <v>543.05983461187009</v>
      </c>
      <c r="S39" s="59">
        <f ca="1">AVERAGE(OFFSET($R$3,0,0,'Données projet'!$E$9+1,1))-AVERAGE(OFFSET($H$3,0,0,'Données projet'!$E$9+1,1))</f>
        <v>344.4940855044307</v>
      </c>
      <c r="T39" s="59">
        <f t="shared" si="34"/>
        <v>231.36959598460686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0.95675423876534127</v>
      </c>
      <c r="AC39" s="22">
        <f t="shared" si="3"/>
        <v>0.95675423876534127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8.1999999999999993</v>
      </c>
      <c r="AI39" s="13">
        <f>IF('Données projet'!$A$62&gt;35,AI38+AH39-AQ38,IF(A39&lt;'Données projet'!$A$62,$AF$205^A39,IF(A39='Données projet'!$A$62,'Données projet'!$B$62,AI38+AH39-AQ38)))</f>
        <v>125.20000000000002</v>
      </c>
      <c r="AJ39" s="13">
        <f>AI39*VLOOKUP('Données projet'!$B$10,Paramètres!$A$1:$I$89,3,0)*VLOOKUP('Données projet'!$B$10,Paramètres!$A$1:$I$89,5,0)</f>
        <v>126.95280000000002</v>
      </c>
      <c r="AK39" s="13">
        <f t="shared" si="35"/>
        <v>33.291271832047542</v>
      </c>
      <c r="AL39" s="20">
        <f t="shared" si="4"/>
        <v>279.09175844081614</v>
      </c>
      <c r="AM39" s="59">
        <f t="shared" si="5"/>
        <v>572.42509177414945</v>
      </c>
      <c r="AN39" s="59">
        <f ca="1">AVERAGE(OFFSET($AM$3,0,0,'Données projet'!$E$10+1,1))-AVERAGE(OFFSET($H$3,0,0,'Données projet'!$E$10+1,1))</f>
        <v>381.39660508997315</v>
      </c>
      <c r="AO39" s="59">
        <f t="shared" si="36"/>
        <v>254.25036207346591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1.0722245779266755</v>
      </c>
      <c r="AX39" s="21">
        <f t="shared" si="6"/>
        <v>1.0722245779266755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6.4</v>
      </c>
      <c r="BD39" s="12">
        <f>IF('Données projet'!$A$88&gt;35,BD38+BC39-BL38,IF(A39&lt;'Données projet'!$A$88,$BA$205^A39,IF(A39='Données projet'!$A$88,'Données projet'!$B$88,BD38+BC39-BL38)))</f>
        <v>165.40000000000006</v>
      </c>
      <c r="BE39" s="13">
        <f>BD39*VLOOKUP('Données projet'!$B$11,Paramètres!$A$1:$I$89,3,0)*VLOOKUP('Données projet'!$B$11,Paramètres!$A$1:$I$89,5,0)</f>
        <v>144.49344000000008</v>
      </c>
      <c r="BF39" s="13">
        <f t="shared" si="37"/>
        <v>37.324489208332842</v>
      </c>
      <c r="BG39" s="20">
        <f t="shared" si="7"/>
        <v>316.66622670451312</v>
      </c>
      <c r="BH39" s="59">
        <f t="shared" si="8"/>
        <v>609.99956003784644</v>
      </c>
      <c r="BI39" s="59">
        <f ca="1">AVERAGE(OFFSET($BH$3,0,0,'Données projet'!$E$11+1,1))-AVERAGE(OFFSET($H$3,0,0,'Données projet'!$E$11+1,1))</f>
        <v>325.25346097861518</v>
      </c>
      <c r="BJ39" s="59">
        <f t="shared" si="38"/>
        <v>348.84706693879735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1.4489035182408997E-2</v>
      </c>
      <c r="BS39" s="22">
        <f t="shared" si="9"/>
        <v>1.4489035182408997E-2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11.099999999999996</v>
      </c>
      <c r="BY39" s="12">
        <f>IF('Données projet'!$A$114&gt;35,BY38+BX39-CG38,IF(A39&lt;'Données projet'!$A$114,$BV$205^A39,IF(A39='Données projet'!$A$114,'Données projet'!$B$114,BY38+BX39-CG38)))</f>
        <v>139.19999999999996</v>
      </c>
      <c r="BZ39" s="13">
        <f>BY39*VLOOKUP('Données projet'!$B$12,Paramètres!$A$1:$I$89,3,0)*VLOOKUP('Données projet'!$B$12,Paramètres!$A$1:$I$89,5,0)</f>
        <v>83.241599999999977</v>
      </c>
      <c r="CA39" s="13">
        <f t="shared" si="39"/>
        <v>22.927930643846508</v>
      </c>
      <c r="CB39" s="20">
        <f t="shared" si="10"/>
        <v>184.9119325380326</v>
      </c>
      <c r="CC39" s="59">
        <f t="shared" si="11"/>
        <v>478.24526587136592</v>
      </c>
      <c r="CD39" s="59">
        <f ca="1">AVERAGE(OFFSET($CC$3,0,0,'Données projet'!$E$12+1,1))-AVERAGE(OFFSET($H$3,0,0,'Données projet'!$E$12+1,1))</f>
        <v>185.11936093150575</v>
      </c>
      <c r="CE39" s="59">
        <f t="shared" si="40"/>
        <v>194.29071414035622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0.12496792844827768</v>
      </c>
      <c r="CN39" s="22">
        <f t="shared" si="12"/>
        <v>0.12496792844827768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8.1999999999999993</v>
      </c>
      <c r="N40" s="13">
        <f>IF('Données projet'!$A$36&gt;35,N39+M40-V39,IF(A40&lt;'Données projet'!$A$36,$K$205^A40,IF(A40='Données projet'!$A$36,'Données projet'!$B$36,N39+M40-V39)))</f>
        <v>133.4</v>
      </c>
      <c r="O40" s="13">
        <f>N40*VLOOKUP('Données projet'!$B$9,Paramètres!$A$1:$I$89,3,0)*VLOOKUP('Données projet'!$B$9,Paramètres!$A$1:$I$89,5,0)</f>
        <v>120.70032</v>
      </c>
      <c r="P40" s="13">
        <f t="shared" si="33"/>
        <v>31.838282075030818</v>
      </c>
      <c r="Q40" s="20">
        <f t="shared" si="53"/>
        <v>265.67139861401199</v>
      </c>
      <c r="R40" s="59">
        <f t="shared" si="0"/>
        <v>559.00473194734536</v>
      </c>
      <c r="S40" s="59">
        <f ca="1">AVERAGE(OFFSET($R$3,0,0,'Données projet'!$E$9+1,1))-AVERAGE(OFFSET($H$3,0,0,'Données projet'!$E$9+1,1))</f>
        <v>344.4940855044307</v>
      </c>
      <c r="T40" s="59">
        <f t="shared" si="34"/>
        <v>231.36959598460686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0.67652741015994611</v>
      </c>
      <c r="AC40" s="22">
        <f t="shared" si="3"/>
        <v>0.67652741015994611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8.1999999999999993</v>
      </c>
      <c r="AI40" s="13">
        <f>IF('Données projet'!$A$62&gt;35,AI39+AH40-AQ39,IF(A40&lt;'Données projet'!$A$62,$AF$205^A40,IF(A40='Données projet'!$A$62,'Données projet'!$B$62,AI39+AH40-AQ39)))</f>
        <v>133.4</v>
      </c>
      <c r="AJ40" s="13">
        <f>AI40*VLOOKUP('Données projet'!$B$10,Paramètres!$A$1:$I$89,3,0)*VLOOKUP('Données projet'!$B$10,Paramètres!$A$1:$I$89,5,0)</f>
        <v>135.26760000000002</v>
      </c>
      <c r="AK40" s="13">
        <f t="shared" si="35"/>
        <v>35.210718959789133</v>
      </c>
      <c r="AL40" s="20">
        <f t="shared" si="4"/>
        <v>296.91640552163273</v>
      </c>
      <c r="AM40" s="59">
        <f t="shared" si="5"/>
        <v>590.24973885496604</v>
      </c>
      <c r="AN40" s="59">
        <f ca="1">AVERAGE(OFFSET($AM$3,0,0,'Données projet'!$E$10+1,1))-AVERAGE(OFFSET($H$3,0,0,'Données projet'!$E$10+1,1))</f>
        <v>381.39660508997315</v>
      </c>
      <c r="AO40" s="59">
        <f t="shared" si="36"/>
        <v>254.25036207346591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0.75817727000683599</v>
      </c>
      <c r="AX40" s="21">
        <f t="shared" si="6"/>
        <v>0.75817727000683599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6.4</v>
      </c>
      <c r="BD40" s="12">
        <f>IF('Données projet'!$A$88&gt;35,BD39+BC40-BL39,IF(A40&lt;'Données projet'!$A$88,$BA$205^A40,IF(A40='Données projet'!$A$88,'Données projet'!$B$88,BD39+BC40-BL39)))</f>
        <v>171.80000000000007</v>
      </c>
      <c r="BE40" s="13">
        <f>BD40*VLOOKUP('Données projet'!$B$11,Paramètres!$A$1:$I$89,3,0)*VLOOKUP('Données projet'!$B$11,Paramètres!$A$1:$I$89,5,0)</f>
        <v>150.08448000000007</v>
      </c>
      <c r="BF40" s="13">
        <f t="shared" si="37"/>
        <v>38.597783374841335</v>
      </c>
      <c r="BG40" s="20">
        <f t="shared" si="7"/>
        <v>328.62160871118209</v>
      </c>
      <c r="BH40" s="59">
        <f t="shared" si="8"/>
        <v>621.95494204451541</v>
      </c>
      <c r="BI40" s="59">
        <f ca="1">AVERAGE(OFFSET($BH$3,0,0,'Données projet'!$E$11+1,1))-AVERAGE(OFFSET($H$3,0,0,'Données projet'!$E$11+1,1))</f>
        <v>325.25346097861518</v>
      </c>
      <c r="BJ40" s="59">
        <f t="shared" si="38"/>
        <v>348.84706693879735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1.0245295030331867E-2</v>
      </c>
      <c r="BS40" s="22">
        <f t="shared" si="9"/>
        <v>1.0245295030331867E-2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11.099999999999996</v>
      </c>
      <c r="BY40" s="12">
        <f>IF('Données projet'!$A$114&gt;35,BY39+BX40-CG39,IF(A40&lt;'Données projet'!$A$114,$BV$205^A40,IF(A40='Données projet'!$A$114,'Données projet'!$B$114,BY39+BX40-CG39)))</f>
        <v>150.29999999999995</v>
      </c>
      <c r="BZ40" s="13">
        <f>BY40*VLOOKUP('Données projet'!$B$12,Paramètres!$A$1:$I$89,3,0)*VLOOKUP('Données projet'!$B$12,Paramètres!$A$1:$I$89,5,0)</f>
        <v>89.879399999999976</v>
      </c>
      <c r="CA40" s="13">
        <f t="shared" si="39"/>
        <v>24.536136908474692</v>
      </c>
      <c r="CB40" s="20">
        <f t="shared" si="10"/>
        <v>199.27372678226001</v>
      </c>
      <c r="CC40" s="59">
        <f t="shared" si="11"/>
        <v>492.6070601155933</v>
      </c>
      <c r="CD40" s="59">
        <f ca="1">AVERAGE(OFFSET($CC$3,0,0,'Données projet'!$E$12+1,1))-AVERAGE(OFFSET($H$3,0,0,'Données projet'!$E$12+1,1))</f>
        <v>185.11936093150575</v>
      </c>
      <c r="CE40" s="59">
        <f t="shared" si="40"/>
        <v>194.29071414035622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8.8365669636612423E-2</v>
      </c>
      <c r="CN40" s="22">
        <f t="shared" si="12"/>
        <v>8.8365669636612423E-2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8.1999999999999993</v>
      </c>
      <c r="N41" s="13">
        <f>IF('Données projet'!$A$36&gt;35,N40+M41-V40,IF(A41&lt;'Données projet'!$A$36,$K$205^A41,IF(A41='Données projet'!$A$36,'Données projet'!$B$36,N40+M41-V40)))</f>
        <v>141.6</v>
      </c>
      <c r="O41" s="13">
        <f>N41*VLOOKUP('Données projet'!$B$9,Paramètres!$A$1:$I$89,3,0)*VLOOKUP('Données projet'!$B$9,Paramètres!$A$1:$I$89,5,0)</f>
        <v>128.11967999999999</v>
      </c>
      <c r="P41" s="13">
        <f t="shared" si="33"/>
        <v>33.561504850994297</v>
      </c>
      <c r="Q41" s="20">
        <f t="shared" si="53"/>
        <v>281.5947302821483</v>
      </c>
      <c r="R41" s="59">
        <f t="shared" si="0"/>
        <v>574.92806361548162</v>
      </c>
      <c r="S41" s="59">
        <f ca="1">AVERAGE(OFFSET($R$3,0,0,'Données projet'!$E$9+1,1))-AVERAGE(OFFSET($H$3,0,0,'Données projet'!$E$9+1,1))</f>
        <v>344.4940855044307</v>
      </c>
      <c r="T41" s="59">
        <f t="shared" si="34"/>
        <v>231.36959598460686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0.47837711938267075</v>
      </c>
      <c r="AC41" s="22">
        <f t="shared" si="3"/>
        <v>0.47837711938267075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8.1999999999999993</v>
      </c>
      <c r="AI41" s="13">
        <f>IF('Données projet'!$A$62&gt;35,AI40+AH41-AQ40,IF(A41&lt;'Données projet'!$A$62,$AF$205^A41,IF(A41='Données projet'!$A$62,'Données projet'!$B$62,AI40+AH41-AQ40)))</f>
        <v>141.6</v>
      </c>
      <c r="AJ41" s="13">
        <f>AI41*VLOOKUP('Données projet'!$B$10,Paramètres!$A$1:$I$89,3,0)*VLOOKUP('Données projet'!$B$10,Paramètres!$A$1:$I$89,5,0)</f>
        <v>143.58240000000001</v>
      </c>
      <c r="AK41" s="13">
        <f t="shared" si="35"/>
        <v>37.116472314400681</v>
      </c>
      <c r="AL41" s="20">
        <f t="shared" si="4"/>
        <v>314.71720261424787</v>
      </c>
      <c r="AM41" s="59">
        <f t="shared" si="5"/>
        <v>608.05053594758124</v>
      </c>
      <c r="AN41" s="59">
        <f ca="1">AVERAGE(OFFSET($AM$3,0,0,'Données projet'!$E$10+1,1))-AVERAGE(OFFSET($H$3,0,0,'Données projet'!$E$10+1,1))</f>
        <v>381.39660508997315</v>
      </c>
      <c r="AO41" s="59">
        <f t="shared" si="36"/>
        <v>254.25036207346591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0.53611228896333774</v>
      </c>
      <c r="AX41" s="21">
        <f t="shared" si="6"/>
        <v>0.53611228896333774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6.4</v>
      </c>
      <c r="BD41" s="12">
        <f>IF('Données projet'!$A$88&gt;35,BD40+BC41-BL40,IF(A41&lt;'Données projet'!$A$88,$BA$205^A41,IF(A41='Données projet'!$A$88,'Données projet'!$B$88,BD40+BC41-BL40)))</f>
        <v>178.20000000000007</v>
      </c>
      <c r="BE41" s="13">
        <f>BD41*VLOOKUP('Données projet'!$B$11,Paramètres!$A$1:$I$89,3,0)*VLOOKUP('Données projet'!$B$11,Paramètres!$A$1:$I$89,5,0)</f>
        <v>155.67552000000006</v>
      </c>
      <c r="BF41" s="13">
        <f t="shared" si="37"/>
        <v>39.865566884055134</v>
      </c>
      <c r="BG41" s="20">
        <f t="shared" si="7"/>
        <v>340.56739298972946</v>
      </c>
      <c r="BH41" s="59">
        <f t="shared" si="8"/>
        <v>633.90072632306283</v>
      </c>
      <c r="BI41" s="59">
        <f ca="1">AVERAGE(OFFSET($BH$3,0,0,'Données projet'!$E$11+1,1))-AVERAGE(OFFSET($H$3,0,0,'Données projet'!$E$11+1,1))</f>
        <v>325.25346097861518</v>
      </c>
      <c r="BJ41" s="59">
        <f t="shared" si="38"/>
        <v>348.84706693879735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7.2445175912044983E-3</v>
      </c>
      <c r="BS41" s="22">
        <f t="shared" si="9"/>
        <v>7.2445175912044983E-3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11.099999999999996</v>
      </c>
      <c r="BY41" s="12">
        <f>IF('Données projet'!$A$114&gt;35,BY40+BX41-CG40,IF(A41&lt;'Données projet'!$A$114,$BV$205^A41,IF(A41='Données projet'!$A$114,'Données projet'!$B$114,BY40+BX41-CG40)))</f>
        <v>161.39999999999995</v>
      </c>
      <c r="BZ41" s="13">
        <f>BY41*VLOOKUP('Données projet'!$B$12,Paramètres!$A$1:$I$89,3,0)*VLOOKUP('Données projet'!$B$12,Paramètres!$A$1:$I$89,5,0)</f>
        <v>96.517199999999988</v>
      </c>
      <c r="CA41" s="13">
        <f t="shared" si="39"/>
        <v>26.130564414257559</v>
      </c>
      <c r="CB41" s="20">
        <f t="shared" si="10"/>
        <v>213.61152302149856</v>
      </c>
      <c r="CC41" s="59">
        <f t="shared" si="11"/>
        <v>506.94485635483187</v>
      </c>
      <c r="CD41" s="59">
        <f ca="1">AVERAGE(OFFSET($CC$3,0,0,'Données projet'!$E$12+1,1))-AVERAGE(OFFSET($H$3,0,0,'Données projet'!$E$12+1,1))</f>
        <v>185.11936093150575</v>
      </c>
      <c r="CE41" s="59">
        <f t="shared" si="40"/>
        <v>194.29071414035622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6.2483964224138849E-2</v>
      </c>
      <c r="CN41" s="22">
        <f t="shared" si="12"/>
        <v>6.2483964224138849E-2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8.1999999999999993</v>
      </c>
      <c r="N42" s="13">
        <f>IF('Données projet'!$A$36&gt;35,N41+M42-V41,IF(A42&lt;'Données projet'!$A$36,$K$205^A42,IF(A42='Données projet'!$A$36,'Données projet'!$B$36,N41+M42-V41)))</f>
        <v>149.79999999999998</v>
      </c>
      <c r="O42" s="13">
        <f>N42*VLOOKUP('Données projet'!$B$9,Paramètres!$A$1:$I$89,3,0)*VLOOKUP('Données projet'!$B$9,Paramètres!$A$1:$I$89,5,0)</f>
        <v>135.53903999999997</v>
      </c>
      <c r="P42" s="13">
        <f t="shared" si="33"/>
        <v>35.273144164630104</v>
      </c>
      <c r="Q42" s="20">
        <f t="shared" si="53"/>
        <v>297.49788742006405</v>
      </c>
      <c r="R42" s="59">
        <f t="shared" si="0"/>
        <v>590.83122075339736</v>
      </c>
      <c r="S42" s="59">
        <f ca="1">AVERAGE(OFFSET($R$3,0,0,'Données projet'!$E$9+1,1))-AVERAGE(OFFSET($H$3,0,0,'Données projet'!$E$9+1,1))</f>
        <v>344.4940855044307</v>
      </c>
      <c r="T42" s="59">
        <f t="shared" si="34"/>
        <v>231.36959598460686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0.33826370507997311</v>
      </c>
      <c r="AC42" s="22">
        <f t="shared" si="3"/>
        <v>0.33826370507997311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8.1999999999999993</v>
      </c>
      <c r="AI42" s="13">
        <f>IF('Données projet'!$A$62&gt;35,AI41+AH42-AQ41,IF(A42&lt;'Données projet'!$A$62,$AF$205^A42,IF(A42='Données projet'!$A$62,'Données projet'!$B$62,AI41+AH42-AQ41)))</f>
        <v>149.79999999999998</v>
      </c>
      <c r="AJ42" s="13">
        <f>AI42*VLOOKUP('Données projet'!$B$10,Paramètres!$A$1:$I$89,3,0)*VLOOKUP('Données projet'!$B$10,Paramètres!$A$1:$I$89,5,0)</f>
        <v>151.8972</v>
      </c>
      <c r="AK42" s="13">
        <f t="shared" si="35"/>
        <v>39.009415240495997</v>
      </c>
      <c r="AL42" s="20">
        <f t="shared" si="4"/>
        <v>332.49568821053055</v>
      </c>
      <c r="AM42" s="59">
        <f t="shared" si="5"/>
        <v>625.82902154386386</v>
      </c>
      <c r="AN42" s="59">
        <f ca="1">AVERAGE(OFFSET($AM$3,0,0,'Données projet'!$E$10+1,1))-AVERAGE(OFFSET($H$3,0,0,'Données projet'!$E$10+1,1))</f>
        <v>381.39660508997315</v>
      </c>
      <c r="AO42" s="59">
        <f t="shared" si="36"/>
        <v>254.25036207346591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0.379088635003418</v>
      </c>
      <c r="AX42" s="21">
        <f t="shared" si="6"/>
        <v>0.379088635003418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6.4</v>
      </c>
      <c r="BD42" s="12">
        <f>IF('Données projet'!$A$88&gt;35,BD41+BC42-BL41,IF(A42&lt;'Données projet'!$A$88,$BA$205^A42,IF(A42='Données projet'!$A$88,'Données projet'!$B$88,BD41+BC42-BL41)))</f>
        <v>184.60000000000008</v>
      </c>
      <c r="BE42" s="13">
        <f>BD42*VLOOKUP('Données projet'!$B$11,Paramètres!$A$1:$I$89,3,0)*VLOOKUP('Données projet'!$B$11,Paramètres!$A$1:$I$89,5,0)</f>
        <v>161.26656000000008</v>
      </c>
      <c r="BF42" s="13">
        <f t="shared" si="37"/>
        <v>41.128060321982552</v>
      </c>
      <c r="BG42" s="20">
        <f t="shared" si="7"/>
        <v>352.50396372745308</v>
      </c>
      <c r="BH42" s="59">
        <f t="shared" si="8"/>
        <v>645.83729706078634</v>
      </c>
      <c r="BI42" s="59">
        <f ca="1">AVERAGE(OFFSET($BH$3,0,0,'Données projet'!$E$11+1,1))-AVERAGE(OFFSET($H$3,0,0,'Données projet'!$E$11+1,1))</f>
        <v>325.25346097861518</v>
      </c>
      <c r="BJ42" s="59">
        <f t="shared" si="38"/>
        <v>348.84706693879735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5.1226475151659335E-3</v>
      </c>
      <c r="BS42" s="22">
        <f t="shared" si="9"/>
        <v>5.1226475151659335E-3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11.099999999999996</v>
      </c>
      <c r="BY42" s="12">
        <f>IF('Données projet'!$A$114&gt;35,BY41+BX42-CG41,IF(A42&lt;'Données projet'!$A$114,$BV$205^A42,IF(A42='Données projet'!$A$114,'Données projet'!$B$114,BY41+BX42-CG41)))</f>
        <v>172.49999999999994</v>
      </c>
      <c r="BZ42" s="13">
        <f>BY42*VLOOKUP('Données projet'!$B$12,Paramètres!$A$1:$I$89,3,0)*VLOOKUP('Données projet'!$B$12,Paramètres!$A$1:$I$89,5,0)</f>
        <v>103.15499999999997</v>
      </c>
      <c r="CA42" s="13">
        <f t="shared" si="39"/>
        <v>27.712268570716105</v>
      </c>
      <c r="CB42" s="20">
        <f t="shared" si="10"/>
        <v>227.92715942733048</v>
      </c>
      <c r="CC42" s="59">
        <f t="shared" si="11"/>
        <v>521.26049276066374</v>
      </c>
      <c r="CD42" s="59">
        <f ca="1">AVERAGE(OFFSET($CC$3,0,0,'Données projet'!$E$12+1,1))-AVERAGE(OFFSET($H$3,0,0,'Données projet'!$E$12+1,1))</f>
        <v>185.11936093150575</v>
      </c>
      <c r="CE42" s="59">
        <f t="shared" si="40"/>
        <v>194.29071414035622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4.4182834818306219E-2</v>
      </c>
      <c r="CN42" s="22">
        <f t="shared" si="12"/>
        <v>4.4182834818306219E-2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158</v>
      </c>
      <c r="L43" s="12">
        <f>VLOOKUP(A43,'Données projet'!$A$35:$I$55,9,0)</f>
        <v>8.1999999999999993</v>
      </c>
      <c r="M43" s="12">
        <f t="array" ref="M43">INDEX(L:L,MIN(IF(ISNUMBER(L43:L239),ROW(L43:L239),"")))</f>
        <v>8.1999999999999993</v>
      </c>
      <c r="N43" s="13">
        <f>IF('Données projet'!$A$36&gt;35,N42+M43-V42,IF(A43&lt;'Données projet'!$A$36,$K$205^A43,IF(A43='Données projet'!$A$36,'Données projet'!$B$36,N42+M43-V42)))</f>
        <v>157.99999999999997</v>
      </c>
      <c r="O43" s="13">
        <f>N43*VLOOKUP('Données projet'!$B$9,Paramètres!$A$1:$I$89,3,0)*VLOOKUP('Données projet'!$B$9,Paramètres!$A$1:$I$89,5,0)</f>
        <v>142.95839999999995</v>
      </c>
      <c r="P43" s="13">
        <f t="shared" si="33"/>
        <v>36.973906370811264</v>
      </c>
      <c r="Q43" s="20">
        <f t="shared" si="53"/>
        <v>313.38210026249618</v>
      </c>
      <c r="R43" s="59">
        <f t="shared" si="0"/>
        <v>606.7154335958295</v>
      </c>
      <c r="S43" s="59">
        <f ca="1">AVERAGE(OFFSET($R$3,0,0,'Données projet'!$E$9+1,1))-AVERAGE(OFFSET($H$3,0,0,'Données projet'!$E$9+1,1))</f>
        <v>344.4940855044307</v>
      </c>
      <c r="T43" s="59">
        <f t="shared" si="34"/>
        <v>231.36959598460686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42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0.2391885596913354</v>
      </c>
      <c r="AC43" s="22">
        <f t="shared" si="3"/>
        <v>0.2391885596913354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158</v>
      </c>
      <c r="AG43" s="12">
        <f>VLOOKUP(A43,'Données projet'!$A$61:$I$81,9,0)</f>
        <v>8.1999999999999993</v>
      </c>
      <c r="AH43" s="12">
        <f t="array" ref="AH43">INDEX(AG:AG,MIN(IF(ISNUMBER(AG43:AG239),ROW(AG43:AG239),"")))</f>
        <v>8.1999999999999993</v>
      </c>
      <c r="AI43" s="13">
        <f>IF('Données projet'!$A$62&gt;35,AI42+AH43-AQ42,IF(A43&lt;'Données projet'!$A$62,$AF$205^A43,IF(A43='Données projet'!$A$62,'Données projet'!$B$62,AI42+AH43-AQ42)))</f>
        <v>157.99999999999997</v>
      </c>
      <c r="AJ43" s="13">
        <f>AI43*VLOOKUP('Données projet'!$B$10,Paramètres!$A$1:$I$89,3,0)*VLOOKUP('Données projet'!$B$10,Paramètres!$A$1:$I$89,5,0)</f>
        <v>160.21199999999999</v>
      </c>
      <c r="AK43" s="13">
        <f t="shared" si="35"/>
        <v>40.890328912852695</v>
      </c>
      <c r="AL43" s="20">
        <f t="shared" si="4"/>
        <v>350.2532228565517</v>
      </c>
      <c r="AM43" s="59">
        <f t="shared" si="5"/>
        <v>643.58655618988496</v>
      </c>
      <c r="AN43" s="59">
        <f ca="1">AVERAGE(OFFSET($AM$3,0,0,'Données projet'!$E$10+1,1))-AVERAGE(OFFSET($H$3,0,0,'Données projet'!$E$10+1,1))</f>
        <v>381.39660508997315</v>
      </c>
      <c r="AO43" s="59">
        <f t="shared" si="36"/>
        <v>254.25036207346591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42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0.26805614448166887</v>
      </c>
      <c r="AX43" s="21">
        <f t="shared" si="6"/>
        <v>0.26805614448166887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191</v>
      </c>
      <c r="BB43" s="12">
        <f>VLOOKUP(A43,'Données projet'!$A$87:$I$107,9,0)</f>
        <v>6.4</v>
      </c>
      <c r="BC43" s="12">
        <f t="array" ref="BC43">INDEX(BB:BB,MIN(IF(ISNUMBER(BB43:BB239),ROW(BB43:BB239),"")))</f>
        <v>6.4</v>
      </c>
      <c r="BD43" s="12">
        <f>IF('Données projet'!$A$88&gt;35,BD42+BC43-BL42,IF(A43&lt;'Données projet'!$A$88,$BA$205^A43,IF(A43='Données projet'!$A$88,'Données projet'!$B$88,BD42+BC43-BL42)))</f>
        <v>191.00000000000009</v>
      </c>
      <c r="BE43" s="13">
        <f>BD43*VLOOKUP('Données projet'!$B$11,Paramètres!$A$1:$I$89,3,0)*VLOOKUP('Données projet'!$B$11,Paramètres!$A$1:$I$89,5,0)</f>
        <v>166.8576000000001</v>
      </c>
      <c r="BF43" s="13">
        <f t="shared" si="37"/>
        <v>42.385468111966098</v>
      </c>
      <c r="BG43" s="20">
        <f t="shared" si="7"/>
        <v>364.43167696167444</v>
      </c>
      <c r="BH43" s="59">
        <f t="shared" si="8"/>
        <v>657.76501029500776</v>
      </c>
      <c r="BI43" s="59">
        <f ca="1">AVERAGE(OFFSET($BH$3,0,0,'Données projet'!$E$11+1,1))-AVERAGE(OFFSET($H$3,0,0,'Données projet'!$E$11+1,1))</f>
        <v>325.25346097861518</v>
      </c>
      <c r="BJ43" s="59">
        <f t="shared" si="38"/>
        <v>348.84706693879735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23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3.6222587956022492E-3</v>
      </c>
      <c r="BS43" s="22">
        <f t="shared" si="9"/>
        <v>3.6222587956022492E-3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183.6</v>
      </c>
      <c r="BW43" s="12">
        <f>VLOOKUP(A43,'Données projet'!$A$113:$I$133,9,0)</f>
        <v>11.099999999999996</v>
      </c>
      <c r="BX43" s="12">
        <f t="array" ref="BX43">INDEX(BW:BW,MIN(IF(ISNUMBER(BW43:BW239),ROW(BW43:BW239),"")))</f>
        <v>11.099999999999996</v>
      </c>
      <c r="BY43" s="12">
        <f>IF('Données projet'!$A$114&gt;35,BY42+BX43-CG42,IF(A43&lt;'Données projet'!$A$114,$BV$205^A43,IF(A43='Données projet'!$A$114,'Données projet'!$B$114,BY42+BX43-CG42)))</f>
        <v>183.59999999999994</v>
      </c>
      <c r="BZ43" s="13">
        <f>BY43*VLOOKUP('Données projet'!$B$12,Paramètres!$A$1:$I$89,3,0)*VLOOKUP('Données projet'!$B$12,Paramètres!$A$1:$I$89,5,0)</f>
        <v>109.79279999999997</v>
      </c>
      <c r="CA43" s="13">
        <f t="shared" si="39"/>
        <v>29.28216128090861</v>
      </c>
      <c r="CB43" s="20">
        <f t="shared" si="10"/>
        <v>242.22222423091577</v>
      </c>
      <c r="CC43" s="59">
        <f t="shared" si="11"/>
        <v>535.55555756424906</v>
      </c>
      <c r="CD43" s="59">
        <f ca="1">AVERAGE(OFFSET($CC$3,0,0,'Données projet'!$E$12+1,1))-AVERAGE(OFFSET($H$3,0,0,'Données projet'!$E$12+1,1))</f>
        <v>185.11936093150575</v>
      </c>
      <c r="CE43" s="59">
        <f t="shared" si="40"/>
        <v>194.29071414035622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30.9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3.1241982112069432E-2</v>
      </c>
      <c r="CN43" s="22">
        <f t="shared" si="12"/>
        <v>3.1241982112069432E-2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8.3000000000000007</v>
      </c>
      <c r="N44" s="13">
        <f>IF('Données projet'!$A$36&gt;35,N43+M44-V43,IF(A44&lt;'Données projet'!$A$36,$K$205^A44,IF(A44='Données projet'!$A$36,'Données projet'!$B$36,N43+M44-V43)))</f>
        <v>124.29999999999998</v>
      </c>
      <c r="O44" s="13">
        <f>N44*VLOOKUP('Données projet'!$B$9,Paramètres!$A$1:$I$89,3,0)*VLOOKUP('Données projet'!$B$9,Paramètres!$A$1:$I$89,5,0)</f>
        <v>112.46663999999997</v>
      </c>
      <c r="P44" s="13">
        <f t="shared" si="33"/>
        <v>29.911391992758421</v>
      </c>
      <c r="Q44" s="20">
        <f t="shared" si="53"/>
        <v>247.97507238738754</v>
      </c>
      <c r="R44" s="59">
        <f t="shared" si="0"/>
        <v>541.30840572072088</v>
      </c>
      <c r="S44" s="59">
        <f ca="1">AVERAGE(OFFSET($R$3,0,0,'Données projet'!$E$9+1,1))-AVERAGE(OFFSET($H$3,0,0,'Données projet'!$E$9+1,1))</f>
        <v>344.4940855044307</v>
      </c>
      <c r="T44" s="59">
        <f t="shared" si="34"/>
        <v>231.36959598460686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0.16913185253998658</v>
      </c>
      <c r="AC44" s="22">
        <f t="shared" si="3"/>
        <v>0.16913185253998658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8.3000000000000007</v>
      </c>
      <c r="AI44" s="13">
        <f>IF('Données projet'!$A$62&gt;35,AI43+AH44-AQ43,IF(A44&lt;'Données projet'!$A$62,$AF$205^A44,IF(A44='Données projet'!$A$62,'Données projet'!$B$62,AI43+AH44-AQ43)))</f>
        <v>124.29999999999998</v>
      </c>
      <c r="AJ44" s="13">
        <f>AI44*VLOOKUP('Données projet'!$B$10,Paramètres!$A$1:$I$89,3,0)*VLOOKUP('Données projet'!$B$10,Paramètres!$A$1:$I$89,5,0)</f>
        <v>126.04019999999998</v>
      </c>
      <c r="AK44" s="13">
        <f t="shared" si="35"/>
        <v>33.079725051468074</v>
      </c>
      <c r="AL44" s="20">
        <f t="shared" si="4"/>
        <v>277.13386946464016</v>
      </c>
      <c r="AM44" s="59">
        <f t="shared" si="5"/>
        <v>570.46720279797341</v>
      </c>
      <c r="AN44" s="59">
        <f ca="1">AVERAGE(OFFSET($AM$3,0,0,'Données projet'!$E$10+1,1))-AVERAGE(OFFSET($H$3,0,0,'Données projet'!$E$10+1,1))</f>
        <v>381.39660508997315</v>
      </c>
      <c r="AO44" s="59">
        <f t="shared" si="36"/>
        <v>254.25036207346591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0.189544317501709</v>
      </c>
      <c r="AX44" s="21">
        <f t="shared" si="6"/>
        <v>0.189544317501709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6.6</v>
      </c>
      <c r="BD44" s="12">
        <f>IF('Données projet'!$A$88&gt;35,BD43+BC44-BL43,IF(A44&lt;'Données projet'!$A$88,$BA$205^A44,IF(A44='Données projet'!$A$88,'Données projet'!$B$88,BD43+BC44-BL43)))</f>
        <v>174.60000000000008</v>
      </c>
      <c r="BE44" s="13">
        <f>BD44*VLOOKUP('Données projet'!$B$11,Paramètres!$A$1:$I$89,3,0)*VLOOKUP('Données projet'!$B$11,Paramètres!$A$1:$I$89,5,0)</f>
        <v>152.53056000000009</v>
      </c>
      <c r="BF44" s="13">
        <f t="shared" si="37"/>
        <v>39.153103329629744</v>
      </c>
      <c r="BG44" s="20">
        <f t="shared" si="7"/>
        <v>333.84904696577195</v>
      </c>
      <c r="BH44" s="59">
        <f t="shared" si="8"/>
        <v>627.18238029910526</v>
      </c>
      <c r="BI44" s="59">
        <f ca="1">AVERAGE(OFFSET($BH$3,0,0,'Données projet'!$E$11+1,1))-AVERAGE(OFFSET($H$3,0,0,'Données projet'!$E$11+1,1))</f>
        <v>325.25346097861518</v>
      </c>
      <c r="BJ44" s="59">
        <f t="shared" si="38"/>
        <v>348.84706693879735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2.5613237575829667E-3</v>
      </c>
      <c r="BS44" s="22">
        <f t="shared" si="9"/>
        <v>2.5613237575829667E-3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8.7333333333333343</v>
      </c>
      <c r="BY44" s="12">
        <f>IF('Données projet'!$A$114&gt;35,BY43+BX44-CG43,IF(A44&lt;'Données projet'!$A$114,$BV$205^A44,IF(A44='Données projet'!$A$114,'Données projet'!$B$114,BY43+BX44-CG43)))</f>
        <v>161.43333333333325</v>
      </c>
      <c r="BZ44" s="13">
        <f>BY44*VLOOKUP('Données projet'!$B$12,Paramètres!$A$1:$I$89,3,0)*VLOOKUP('Données projet'!$B$12,Paramètres!$A$1:$I$89,5,0)</f>
        <v>96.537133333333301</v>
      </c>
      <c r="CA44" s="13">
        <f t="shared" si="39"/>
        <v>26.135332834169247</v>
      </c>
      <c r="CB44" s="20">
        <f t="shared" si="10"/>
        <v>213.65454524173359</v>
      </c>
      <c r="CC44" s="59">
        <f t="shared" si="11"/>
        <v>506.98787857506693</v>
      </c>
      <c r="CD44" s="59">
        <f ca="1">AVERAGE(OFFSET($CC$3,0,0,'Données projet'!$E$12+1,1))-AVERAGE(OFFSET($H$3,0,0,'Données projet'!$E$12+1,1))</f>
        <v>185.11936093150575</v>
      </c>
      <c r="CE44" s="59">
        <f t="shared" si="40"/>
        <v>194.29071414035622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2.2091417409153113E-2</v>
      </c>
      <c r="CN44" s="22">
        <f t="shared" si="12"/>
        <v>2.2091417409153113E-2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8.3000000000000007</v>
      </c>
      <c r="N45" s="13">
        <f>IF('Données projet'!$A$36&gt;35,N44+M45-V44,IF(A45&lt;'Données projet'!$A$36,$K$205^A45,IF(A45='Données projet'!$A$36,'Données projet'!$B$36,N44+M45-V44)))</f>
        <v>132.6</v>
      </c>
      <c r="O45" s="13">
        <f>N45*VLOOKUP('Données projet'!$B$9,Paramètres!$A$1:$I$89,3,0)*VLOOKUP('Données projet'!$B$9,Paramètres!$A$1:$I$89,5,0)</f>
        <v>119.97647999999998</v>
      </c>
      <c r="P45" s="13">
        <f t="shared" si="33"/>
        <v>31.669513577784763</v>
      </c>
      <c r="Q45" s="20">
        <f t="shared" si="53"/>
        <v>264.11677214797504</v>
      </c>
      <c r="R45" s="59">
        <f t="shared" si="0"/>
        <v>557.45010548130836</v>
      </c>
      <c r="S45" s="59">
        <f ca="1">AVERAGE(OFFSET($R$3,0,0,'Données projet'!$E$9+1,1))-AVERAGE(OFFSET($H$3,0,0,'Données projet'!$E$9+1,1))</f>
        <v>344.4940855044307</v>
      </c>
      <c r="T45" s="59">
        <f t="shared" si="34"/>
        <v>231.36959598460686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0.11959427984566773</v>
      </c>
      <c r="AC45" s="22">
        <f t="shared" si="3"/>
        <v>0.11959427984566773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8.3000000000000007</v>
      </c>
      <c r="AI45" s="13">
        <f>IF('Données projet'!$A$62&gt;35,AI44+AH45-AQ44,IF(A45&lt;'Données projet'!$A$62,$AF$205^A45,IF(A45='Données projet'!$A$62,'Données projet'!$B$62,AI44+AH45-AQ44)))</f>
        <v>132.6</v>
      </c>
      <c r="AJ45" s="13">
        <f>AI45*VLOOKUP('Données projet'!$B$10,Paramètres!$A$1:$I$89,3,0)*VLOOKUP('Données projet'!$B$10,Paramètres!$A$1:$I$89,5,0)</f>
        <v>134.4564</v>
      </c>
      <c r="AK45" s="13">
        <f t="shared" si="35"/>
        <v>35.024073835162383</v>
      </c>
      <c r="AL45" s="20">
        <f t="shared" si="4"/>
        <v>295.17849192957448</v>
      </c>
      <c r="AM45" s="59">
        <f t="shared" si="5"/>
        <v>588.51182526290779</v>
      </c>
      <c r="AN45" s="59">
        <f ca="1">AVERAGE(OFFSET($AM$3,0,0,'Données projet'!$E$10+1,1))-AVERAGE(OFFSET($H$3,0,0,'Données projet'!$E$10+1,1))</f>
        <v>381.39660508997315</v>
      </c>
      <c r="AO45" s="59">
        <f t="shared" si="36"/>
        <v>254.25036207346591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0.13402807224083443</v>
      </c>
      <c r="AX45" s="21">
        <f t="shared" si="6"/>
        <v>0.13402807224083443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6.6</v>
      </c>
      <c r="BD45" s="12">
        <f>IF('Données projet'!$A$88&gt;35,BD44+BC45-BL44,IF(A45&lt;'Données projet'!$A$88,$BA$205^A45,IF(A45='Données projet'!$A$88,'Données projet'!$B$88,BD44+BC45-BL44)))</f>
        <v>181.20000000000007</v>
      </c>
      <c r="BE45" s="13">
        <f>BD45*VLOOKUP('Données projet'!$B$11,Paramètres!$A$1:$I$89,3,0)*VLOOKUP('Données projet'!$B$11,Paramètres!$A$1:$I$89,5,0)</f>
        <v>158.29632000000009</v>
      </c>
      <c r="BF45" s="13">
        <f t="shared" si="37"/>
        <v>40.458006540983739</v>
      </c>
      <c r="BG45" s="20">
        <f t="shared" si="7"/>
        <v>346.16378539221347</v>
      </c>
      <c r="BH45" s="59">
        <f t="shared" si="8"/>
        <v>639.49711872554678</v>
      </c>
      <c r="BI45" s="59">
        <f ca="1">AVERAGE(OFFSET($BH$3,0,0,'Données projet'!$E$11+1,1))-AVERAGE(OFFSET($H$3,0,0,'Données projet'!$E$11+1,1))</f>
        <v>325.25346097861518</v>
      </c>
      <c r="BJ45" s="59">
        <f t="shared" si="38"/>
        <v>348.84706693879735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1.8111293978011246E-3</v>
      </c>
      <c r="BS45" s="22">
        <f t="shared" si="9"/>
        <v>1.8111293978011246E-3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8.7333333333333343</v>
      </c>
      <c r="BY45" s="12">
        <f>IF('Données projet'!$A$114&gt;35,BY44+BX45-CG44,IF(A45&lt;'Données projet'!$A$114,$BV$205^A45,IF(A45='Données projet'!$A$114,'Données projet'!$B$114,BY44+BX45-CG44)))</f>
        <v>170.16666666666657</v>
      </c>
      <c r="BZ45" s="13">
        <f>BY45*VLOOKUP('Données projet'!$B$12,Paramètres!$A$1:$I$89,3,0)*VLOOKUP('Données projet'!$B$12,Paramètres!$A$1:$I$89,5,0)</f>
        <v>101.75966666666662</v>
      </c>
      <c r="CA45" s="13">
        <f t="shared" si="39"/>
        <v>27.380787321638369</v>
      </c>
      <c r="CB45" s="20">
        <f t="shared" si="10"/>
        <v>224.91962402963114</v>
      </c>
      <c r="CC45" s="59">
        <f t="shared" si="11"/>
        <v>518.25295736296448</v>
      </c>
      <c r="CD45" s="59">
        <f ca="1">AVERAGE(OFFSET($CC$3,0,0,'Données projet'!$E$12+1,1))-AVERAGE(OFFSET($H$3,0,0,'Données projet'!$E$12+1,1))</f>
        <v>185.11936093150575</v>
      </c>
      <c r="CE45" s="59">
        <f t="shared" si="40"/>
        <v>194.29071414035622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1.5620991056034718E-2</v>
      </c>
      <c r="CN45" s="22">
        <f t="shared" si="12"/>
        <v>1.5620991056034718E-2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8.3000000000000007</v>
      </c>
      <c r="N46" s="13">
        <f>IF('Données projet'!$A$36&gt;35,N45+M46-V45,IF(A46&lt;'Données projet'!$A$36,$K$205^A46,IF(A46='Données projet'!$A$36,'Données projet'!$B$36,N45+M46-V45)))</f>
        <v>140.9</v>
      </c>
      <c r="O46" s="13">
        <f>N46*VLOOKUP('Données projet'!$B$9,Paramètres!$A$1:$I$89,3,0)*VLOOKUP('Données projet'!$B$9,Paramètres!$A$1:$I$89,5,0)</f>
        <v>127.48631999999999</v>
      </c>
      <c r="P46" s="13">
        <f t="shared" si="33"/>
        <v>33.414863287066048</v>
      </c>
      <c r="Q46" s="20">
        <f t="shared" si="53"/>
        <v>280.23622755830667</v>
      </c>
      <c r="R46" s="59">
        <f t="shared" si="0"/>
        <v>573.56956089163998</v>
      </c>
      <c r="S46" s="59">
        <f ca="1">AVERAGE(OFFSET($R$3,0,0,'Données projet'!$E$9+1,1))-AVERAGE(OFFSET($H$3,0,0,'Données projet'!$E$9+1,1))</f>
        <v>344.4940855044307</v>
      </c>
      <c r="T46" s="59">
        <f t="shared" si="34"/>
        <v>231.36959598460686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8.4565926269993305E-2</v>
      </c>
      <c r="AC46" s="22">
        <f t="shared" si="3"/>
        <v>8.4565926269993305E-2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8.3000000000000007</v>
      </c>
      <c r="AI46" s="13">
        <f>IF('Données projet'!$A$62&gt;35,AI45+AH46-AQ45,IF(A46&lt;'Données projet'!$A$62,$AF$205^A46,IF(A46='Données projet'!$A$62,'Données projet'!$B$62,AI45+AH46-AQ45)))</f>
        <v>140.9</v>
      </c>
      <c r="AJ46" s="13">
        <f>AI46*VLOOKUP('Données projet'!$B$10,Paramètres!$A$1:$I$89,3,0)*VLOOKUP('Données projet'!$B$10,Paramètres!$A$1:$I$89,5,0)</f>
        <v>142.87260000000001</v>
      </c>
      <c r="AK46" s="13">
        <f t="shared" si="35"/>
        <v>36.954297895468954</v>
      </c>
      <c r="AL46" s="20">
        <f t="shared" si="4"/>
        <v>313.19851383460843</v>
      </c>
      <c r="AM46" s="59">
        <f t="shared" si="5"/>
        <v>606.53184716794181</v>
      </c>
      <c r="AN46" s="59">
        <f ca="1">AVERAGE(OFFSET($AM$3,0,0,'Données projet'!$E$10+1,1))-AVERAGE(OFFSET($H$3,0,0,'Données projet'!$E$10+1,1))</f>
        <v>381.39660508997315</v>
      </c>
      <c r="AO46" s="59">
        <f t="shared" si="36"/>
        <v>254.25036207346591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9.4772158750854499E-2</v>
      </c>
      <c r="AX46" s="21">
        <f t="shared" si="6"/>
        <v>9.4772158750854499E-2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6.6</v>
      </c>
      <c r="BD46" s="12">
        <f>IF('Données projet'!$A$88&gt;35,BD45+BC46-BL45,IF(A46&lt;'Données projet'!$A$88,$BA$205^A46,IF(A46='Données projet'!$A$88,'Données projet'!$B$88,BD45+BC46-BL45)))</f>
        <v>187.80000000000007</v>
      </c>
      <c r="BE46" s="13">
        <f>BD46*VLOOKUP('Données projet'!$B$11,Paramètres!$A$1:$I$89,3,0)*VLOOKUP('Données projet'!$B$11,Paramètres!$A$1:$I$89,5,0)</f>
        <v>164.06208000000009</v>
      </c>
      <c r="BF46" s="13">
        <f t="shared" si="37"/>
        <v>41.75738773013461</v>
      </c>
      <c r="BG46" s="20">
        <f t="shared" si="7"/>
        <v>358.46890629665126</v>
      </c>
      <c r="BH46" s="59">
        <f t="shared" si="8"/>
        <v>651.80223962998457</v>
      </c>
      <c r="BI46" s="59">
        <f ca="1">AVERAGE(OFFSET($BH$3,0,0,'Données projet'!$E$11+1,1))-AVERAGE(OFFSET($H$3,0,0,'Données projet'!$E$11+1,1))</f>
        <v>325.25346097861518</v>
      </c>
      <c r="BJ46" s="59">
        <f t="shared" si="38"/>
        <v>348.84706693879735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1.2806618787914834E-3</v>
      </c>
      <c r="BS46" s="22">
        <f t="shared" si="9"/>
        <v>1.2806618787914834E-3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8.7333333333333343</v>
      </c>
      <c r="BY46" s="12">
        <f>IF('Données projet'!$A$114&gt;35,BY45+BX46-CG45,IF(A46&lt;'Données projet'!$A$114,$BV$205^A46,IF(A46='Données projet'!$A$114,'Données projet'!$B$114,BY45+BX46-CG45)))</f>
        <v>178.89999999999992</v>
      </c>
      <c r="BZ46" s="13">
        <f>BY46*VLOOKUP('Données projet'!$B$12,Paramètres!$A$1:$I$89,3,0)*VLOOKUP('Données projet'!$B$12,Paramètres!$A$1:$I$89,5,0)</f>
        <v>106.98219999999996</v>
      </c>
      <c r="CA46" s="13">
        <f t="shared" si="39"/>
        <v>28.61882031857763</v>
      </c>
      <c r="CB46" s="20">
        <f t="shared" si="10"/>
        <v>236.17177705485597</v>
      </c>
      <c r="CC46" s="59">
        <f t="shared" si="11"/>
        <v>529.50511038818922</v>
      </c>
      <c r="CD46" s="59">
        <f ca="1">AVERAGE(OFFSET($CC$3,0,0,'Données projet'!$E$12+1,1))-AVERAGE(OFFSET($H$3,0,0,'Données projet'!$E$12+1,1))</f>
        <v>185.11936093150575</v>
      </c>
      <c r="CE46" s="59">
        <f t="shared" si="40"/>
        <v>194.29071414035622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1.1045708704576558E-2</v>
      </c>
      <c r="CN46" s="22">
        <f t="shared" si="12"/>
        <v>1.1045708704576558E-2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8.3000000000000007</v>
      </c>
      <c r="N47" s="13">
        <f>IF('Données projet'!$A$36&gt;35,N46+M47-V46,IF(A47&lt;'Données projet'!$A$36,$K$205^A47,IF(A47='Données projet'!$A$36,'Données projet'!$B$36,N46+M47-V46)))</f>
        <v>149.20000000000002</v>
      </c>
      <c r="O47" s="13">
        <f>N47*VLOOKUP('Données projet'!$B$9,Paramètres!$A$1:$I$89,3,0)*VLOOKUP('Données projet'!$B$9,Paramètres!$A$1:$I$89,5,0)</f>
        <v>134.99616</v>
      </c>
      <c r="P47" s="13">
        <f t="shared" si="33"/>
        <v>35.148279172043118</v>
      </c>
      <c r="Q47" s="20">
        <f t="shared" si="53"/>
        <v>296.33489822464173</v>
      </c>
      <c r="R47" s="59">
        <f t="shared" si="0"/>
        <v>589.6682315579751</v>
      </c>
      <c r="S47" s="59">
        <f ca="1">AVERAGE(OFFSET($R$3,0,0,'Données projet'!$E$9+1,1))-AVERAGE(OFFSET($H$3,0,0,'Données projet'!$E$9+1,1))</f>
        <v>344.4940855044307</v>
      </c>
      <c r="T47" s="59">
        <f t="shared" si="34"/>
        <v>231.36959598460686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5.9797139922833871E-2</v>
      </c>
      <c r="AC47" s="22">
        <f t="shared" si="3"/>
        <v>5.9797139922833871E-2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8.3000000000000007</v>
      </c>
      <c r="AI47" s="13">
        <f>IF('Données projet'!$A$62&gt;35,AI46+AH47-AQ46,IF(A47&lt;'Données projet'!$A$62,$AF$205^A47,IF(A47='Données projet'!$A$62,'Données projet'!$B$62,AI46+AH47-AQ46)))</f>
        <v>149.20000000000002</v>
      </c>
      <c r="AJ47" s="13">
        <f>AI47*VLOOKUP('Données projet'!$B$10,Paramètres!$A$1:$I$89,3,0)*VLOOKUP('Données projet'!$B$10,Paramètres!$A$1:$I$89,5,0)</f>
        <v>151.28880000000004</v>
      </c>
      <c r="AK47" s="13">
        <f t="shared" si="35"/>
        <v>38.871324053555178</v>
      </c>
      <c r="AL47" s="20">
        <f t="shared" si="4"/>
        <v>331.19554939327537</v>
      </c>
      <c r="AM47" s="59">
        <f t="shared" si="5"/>
        <v>624.52888272660869</v>
      </c>
      <c r="AN47" s="59">
        <f ca="1">AVERAGE(OFFSET($AM$3,0,0,'Données projet'!$E$10+1,1))-AVERAGE(OFFSET($H$3,0,0,'Données projet'!$E$10+1,1))</f>
        <v>381.39660508997315</v>
      </c>
      <c r="AO47" s="59">
        <f t="shared" si="36"/>
        <v>254.25036207346591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6.7014036120417217E-2</v>
      </c>
      <c r="AX47" s="21">
        <f t="shared" si="6"/>
        <v>6.7014036120417217E-2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6.6</v>
      </c>
      <c r="BD47" s="12">
        <f>IF('Données projet'!$A$88&gt;35,BD46+BC47-BL46,IF(A47&lt;'Données projet'!$A$88,$BA$205^A47,IF(A47='Données projet'!$A$88,'Données projet'!$B$88,BD46+BC47-BL46)))</f>
        <v>194.40000000000006</v>
      </c>
      <c r="BE47" s="13">
        <f>BD47*VLOOKUP('Données projet'!$B$11,Paramètres!$A$1:$I$89,3,0)*VLOOKUP('Données projet'!$B$11,Paramètres!$A$1:$I$89,5,0)</f>
        <v>169.82784000000007</v>
      </c>
      <c r="BF47" s="13">
        <f t="shared" si="37"/>
        <v>43.051463198873812</v>
      </c>
      <c r="BG47" s="20">
        <f t="shared" si="7"/>
        <v>370.76478640470532</v>
      </c>
      <c r="BH47" s="59">
        <f t="shared" si="8"/>
        <v>664.09811973803858</v>
      </c>
      <c r="BI47" s="59">
        <f ca="1">AVERAGE(OFFSET($BH$3,0,0,'Données projet'!$E$11+1,1))-AVERAGE(OFFSET($H$3,0,0,'Données projet'!$E$11+1,1))</f>
        <v>325.25346097861518</v>
      </c>
      <c r="BJ47" s="59">
        <f t="shared" si="38"/>
        <v>348.84706693879735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9.0556469890056229E-4</v>
      </c>
      <c r="BS47" s="22">
        <f t="shared" si="9"/>
        <v>9.0556469890056229E-4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8.7333333333333343</v>
      </c>
      <c r="BY47" s="12">
        <f>IF('Données projet'!$A$114&gt;35,BY46+BX47-CG46,IF(A47&lt;'Données projet'!$A$114,$BV$205^A47,IF(A47='Données projet'!$A$114,'Données projet'!$B$114,BY46+BX47-CG46)))</f>
        <v>187.63333333333327</v>
      </c>
      <c r="BZ47" s="13">
        <f>BY47*VLOOKUP('Données projet'!$B$12,Paramètres!$A$1:$I$89,3,0)*VLOOKUP('Données projet'!$B$12,Paramètres!$A$1:$I$89,5,0)</f>
        <v>112.20473333333331</v>
      </c>
      <c r="CA47" s="13">
        <f t="shared" si="39"/>
        <v>29.849835470921526</v>
      </c>
      <c r="CB47" s="20">
        <f t="shared" si="10"/>
        <v>247.41170733407716</v>
      </c>
      <c r="CC47" s="59">
        <f t="shared" si="11"/>
        <v>540.74504066741042</v>
      </c>
      <c r="CD47" s="59">
        <f ca="1">AVERAGE(OFFSET($CC$3,0,0,'Données projet'!$E$12+1,1))-AVERAGE(OFFSET($H$3,0,0,'Données projet'!$E$12+1,1))</f>
        <v>185.11936093150575</v>
      </c>
      <c r="CE47" s="59">
        <f t="shared" si="40"/>
        <v>194.29071414035622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7.8104955280173605E-3</v>
      </c>
      <c r="CN47" s="22">
        <f t="shared" si="12"/>
        <v>7.8104955280173605E-3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8.3000000000000007</v>
      </c>
      <c r="N48" s="13">
        <f>IF('Données projet'!$A$36&gt;35,N47+M48-V47,IF(A48&lt;'Données projet'!$A$36,$K$205^A48,IF(A48='Données projet'!$A$36,'Données projet'!$B$36,N47+M48-V47)))</f>
        <v>157.50000000000003</v>
      </c>
      <c r="O48" s="13">
        <f>N48*VLOOKUP('Données projet'!$B$9,Paramètres!$A$1:$I$89,3,0)*VLOOKUP('Données projet'!$B$9,Paramètres!$A$1:$I$89,5,0)</f>
        <v>142.50600000000003</v>
      </c>
      <c r="P48" s="13">
        <f t="shared" si="33"/>
        <v>36.870500776307573</v>
      </c>
      <c r="Q48" s="20">
        <f t="shared" si="53"/>
        <v>312.4140721854024</v>
      </c>
      <c r="R48" s="59">
        <f t="shared" si="0"/>
        <v>605.74740551873572</v>
      </c>
      <c r="S48" s="59">
        <f ca="1">AVERAGE(OFFSET($R$3,0,0,'Données projet'!$E$9+1,1))-AVERAGE(OFFSET($H$3,0,0,'Données projet'!$E$9+1,1))</f>
        <v>344.4940855044307</v>
      </c>
      <c r="T48" s="59">
        <f t="shared" si="34"/>
        <v>231.36959598460686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4.2282963134996659E-2</v>
      </c>
      <c r="AC48" s="22">
        <f t="shared" si="3"/>
        <v>4.2282963134996659E-2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8.3000000000000007</v>
      </c>
      <c r="AI48" s="13">
        <f>IF('Données projet'!$A$62&gt;35,AI47+AH48-AQ47,IF(A48&lt;'Données projet'!$A$62,$AF$205^A48,IF(A48='Données projet'!$A$62,'Données projet'!$B$62,AI47+AH48-AQ47)))</f>
        <v>157.50000000000003</v>
      </c>
      <c r="AJ48" s="13">
        <f>AI48*VLOOKUP('Données projet'!$B$10,Paramètres!$A$1:$I$89,3,0)*VLOOKUP('Données projet'!$B$10,Paramètres!$A$1:$I$89,5,0)</f>
        <v>159.70500000000004</v>
      </c>
      <c r="AK48" s="13">
        <f t="shared" si="35"/>
        <v>40.775970188397679</v>
      </c>
      <c r="AL48" s="20">
        <f t="shared" si="4"/>
        <v>349.17102307812598</v>
      </c>
      <c r="AM48" s="59">
        <f t="shared" si="5"/>
        <v>642.5043564114593</v>
      </c>
      <c r="AN48" s="59">
        <f ca="1">AVERAGE(OFFSET($AM$3,0,0,'Données projet'!$E$10+1,1))-AVERAGE(OFFSET($H$3,0,0,'Données projet'!$E$10+1,1))</f>
        <v>381.39660508997315</v>
      </c>
      <c r="AO48" s="59">
        <f t="shared" si="36"/>
        <v>254.25036207346591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4.7386079375427249E-2</v>
      </c>
      <c r="AX48" s="21">
        <f t="shared" si="6"/>
        <v>4.7386079375427249E-2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201</v>
      </c>
      <c r="BB48" s="12">
        <f>VLOOKUP(A48,'Données projet'!$A$87:$I$107,9,0)</f>
        <v>6.6</v>
      </c>
      <c r="BC48" s="12">
        <f t="array" ref="BC48">INDEX(BB:BB,MIN(IF(ISNUMBER(BB48:BB244),ROW(BB48:BB244),"")))</f>
        <v>6.6</v>
      </c>
      <c r="BD48" s="12">
        <f>IF('Données projet'!$A$88&gt;35,BD47+BC48-BL47,IF(A48&lt;'Données projet'!$A$88,$BA$205^A48,IF(A48='Données projet'!$A$88,'Données projet'!$B$88,BD47+BC48-BL47)))</f>
        <v>201.00000000000006</v>
      </c>
      <c r="BE48" s="13">
        <f>BD48*VLOOKUP('Données projet'!$B$11,Paramètres!$A$1:$I$89,3,0)*VLOOKUP('Données projet'!$B$11,Paramètres!$A$1:$I$89,5,0)</f>
        <v>175.59360000000007</v>
      </c>
      <c r="BF48" s="13">
        <f t="shared" si="37"/>
        <v>44.340433728638573</v>
      </c>
      <c r="BG48" s="20">
        <f t="shared" si="7"/>
        <v>383.05177541071225</v>
      </c>
      <c r="BH48" s="59">
        <f t="shared" si="8"/>
        <v>676.38510874404551</v>
      </c>
      <c r="BI48" s="59">
        <f ca="1">AVERAGE(OFFSET($BH$3,0,0,'Données projet'!$E$11+1,1))-AVERAGE(OFFSET($H$3,0,0,'Données projet'!$E$11+1,1))</f>
        <v>325.25346097861518</v>
      </c>
      <c r="BJ48" s="59">
        <f t="shared" si="38"/>
        <v>348.84706693879735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27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6.4033093939574169E-4</v>
      </c>
      <c r="BS48" s="22">
        <f t="shared" si="9"/>
        <v>6.4033093939574169E-4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8.7333333333333343</v>
      </c>
      <c r="BY48" s="12">
        <f>IF('Données projet'!$A$114&gt;35,BY47+BX48-CG47,IF(A48&lt;'Données projet'!$A$114,$BV$205^A48,IF(A48='Données projet'!$A$114,'Données projet'!$B$114,BY47+BX48-CG47)))</f>
        <v>196.36666666666662</v>
      </c>
      <c r="BZ48" s="13">
        <f>BY48*VLOOKUP('Données projet'!$B$12,Paramètres!$A$1:$I$89,3,0)*VLOOKUP('Données projet'!$B$12,Paramètres!$A$1:$I$89,5,0)</f>
        <v>117.42726666666665</v>
      </c>
      <c r="CA48" s="13">
        <f t="shared" si="39"/>
        <v>31.074196725897963</v>
      </c>
      <c r="CB48" s="20">
        <f t="shared" si="10"/>
        <v>258.64004874205006</v>
      </c>
      <c r="CC48" s="59">
        <f t="shared" si="11"/>
        <v>551.97338207538337</v>
      </c>
      <c r="CD48" s="59">
        <f ca="1">AVERAGE(OFFSET($CC$3,0,0,'Données projet'!$E$12+1,1))-AVERAGE(OFFSET($H$3,0,0,'Données projet'!$E$12+1,1))</f>
        <v>185.11936093150575</v>
      </c>
      <c r="CE48" s="59">
        <f t="shared" si="40"/>
        <v>194.29071414035622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5.5228543522882799E-3</v>
      </c>
      <c r="CN48" s="22">
        <f t="shared" si="12"/>
        <v>5.5228543522882799E-3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8.3000000000000007</v>
      </c>
      <c r="N49" s="13">
        <f>IF('Données projet'!$A$36&gt;35,N48+M49-V48,IF(A49&lt;'Données projet'!$A$36,$K$205^A49,IF(A49='Données projet'!$A$36,'Données projet'!$B$36,N48+M49-V48)))</f>
        <v>165.80000000000004</v>
      </c>
      <c r="O49" s="13">
        <f>N49*VLOOKUP('Données projet'!$B$9,Paramètres!$A$1:$I$89,3,0)*VLOOKUP('Données projet'!$B$9,Paramètres!$A$1:$I$89,5,0)</f>
        <v>150.01584000000003</v>
      </c>
      <c r="P49" s="13">
        <f t="shared" si="33"/>
        <v>38.582185295570788</v>
      </c>
      <c r="Q49" s="20">
        <f t="shared" si="53"/>
        <v>328.47489405645246</v>
      </c>
      <c r="R49" s="59">
        <f t="shared" si="0"/>
        <v>621.80822738978577</v>
      </c>
      <c r="S49" s="59">
        <f ca="1">AVERAGE(OFFSET($R$3,0,0,'Données projet'!$E$9+1,1))-AVERAGE(OFFSET($H$3,0,0,'Données projet'!$E$9+1,1))</f>
        <v>344.4940855044307</v>
      </c>
      <c r="T49" s="59">
        <f t="shared" si="34"/>
        <v>231.36959598460686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2.9898569961416939E-2</v>
      </c>
      <c r="AC49" s="22">
        <f t="shared" si="3"/>
        <v>2.9898569961416939E-2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8.3000000000000007</v>
      </c>
      <c r="AI49" s="13">
        <f>IF('Données projet'!$A$62&gt;35,AI48+AH49-AQ48,IF(A49&lt;'Données projet'!$A$62,$AF$205^A49,IF(A49='Données projet'!$A$62,'Données projet'!$B$62,AI48+AH49-AQ48)))</f>
        <v>165.80000000000004</v>
      </c>
      <c r="AJ49" s="13">
        <f>AI49*VLOOKUP('Données projet'!$B$10,Paramètres!$A$1:$I$89,3,0)*VLOOKUP('Données projet'!$B$10,Paramètres!$A$1:$I$89,5,0)</f>
        <v>168.12120000000004</v>
      </c>
      <c r="AK49" s="13">
        <f t="shared" si="35"/>
        <v>42.668963108479467</v>
      </c>
      <c r="AL49" s="20">
        <f t="shared" si="4"/>
        <v>367.12620074726846</v>
      </c>
      <c r="AM49" s="59">
        <f t="shared" si="5"/>
        <v>660.45953408060177</v>
      </c>
      <c r="AN49" s="59">
        <f ca="1">AVERAGE(OFFSET($AM$3,0,0,'Données projet'!$E$10+1,1))-AVERAGE(OFFSET($H$3,0,0,'Données projet'!$E$10+1,1))</f>
        <v>381.39660508997315</v>
      </c>
      <c r="AO49" s="59">
        <f t="shared" si="36"/>
        <v>254.25036207346591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3.3507018060208608E-2</v>
      </c>
      <c r="AX49" s="21">
        <f t="shared" si="6"/>
        <v>3.3507018060208608E-2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</v>
      </c>
      <c r="BD49" s="12">
        <f>IF('Données projet'!$A$88&gt;35,BD48+BC49-BL48,IF(A49&lt;'Données projet'!$A$88,$BA$205^A49,IF(A49='Données projet'!$A$88,'Données projet'!$B$88,BD48+BC49-BL48)))</f>
        <v>181.00000000000006</v>
      </c>
      <c r="BE49" s="13">
        <f>BD49*VLOOKUP('Données projet'!$B$11,Paramètres!$A$1:$I$89,3,0)*VLOOKUP('Données projet'!$B$11,Paramètres!$A$1:$I$89,5,0)</f>
        <v>158.12160000000006</v>
      </c>
      <c r="BF49" s="13">
        <f t="shared" si="37"/>
        <v>40.418546284954246</v>
      </c>
      <c r="BG49" s="20">
        <f t="shared" si="7"/>
        <v>345.79075477962868</v>
      </c>
      <c r="BH49" s="59">
        <f t="shared" si="8"/>
        <v>639.124088112962</v>
      </c>
      <c r="BI49" s="59">
        <f ca="1">AVERAGE(OFFSET($BH$3,0,0,'Données projet'!$E$11+1,1))-AVERAGE(OFFSET($H$3,0,0,'Données projet'!$E$11+1,1))</f>
        <v>325.25346097861518</v>
      </c>
      <c r="BJ49" s="59">
        <f t="shared" si="38"/>
        <v>348.84706693879735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4.5278234945028115E-4</v>
      </c>
      <c r="BS49" s="22">
        <f t="shared" si="9"/>
        <v>4.5278234945028115E-4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>
        <f>VLOOKUP(A49,'Données projet'!$A$113:$I$133,2,0)</f>
        <v>205.1</v>
      </c>
      <c r="BW49" s="12">
        <f>VLOOKUP(A49,'Données projet'!$A$113:$I$133,9,0)</f>
        <v>8.7333333333333343</v>
      </c>
      <c r="BX49" s="12">
        <f t="array" ref="BX49">INDEX(BW:BW,MIN(IF(ISNUMBER(BW49:BW245),ROW(BW49:BW245),"")))</f>
        <v>8.7333333333333343</v>
      </c>
      <c r="BY49" s="12">
        <f>IF('Données projet'!$A$114&gt;35,BY48+BX49-CG48,IF(A49&lt;'Données projet'!$A$114,$BV$205^A49,IF(A49='Données projet'!$A$114,'Données projet'!$B$114,BY48+BX49-CG48)))</f>
        <v>205.09999999999997</v>
      </c>
      <c r="BZ49" s="13">
        <f>BY49*VLOOKUP('Données projet'!$B$12,Paramètres!$A$1:$I$89,3,0)*VLOOKUP('Données projet'!$B$12,Paramètres!$A$1:$I$89,5,0)</f>
        <v>122.64979999999998</v>
      </c>
      <c r="CA49" s="13">
        <f t="shared" si="39"/>
        <v>32.292233827625772</v>
      </c>
      <c r="CB49" s="20">
        <f t="shared" si="10"/>
        <v>269.85737558311484</v>
      </c>
      <c r="CC49" s="59">
        <f t="shared" si="11"/>
        <v>563.1907089164481</v>
      </c>
      <c r="CD49" s="59">
        <f ca="1">AVERAGE(OFFSET($CC$3,0,0,'Données projet'!$E$12+1,1))-AVERAGE(OFFSET($H$3,0,0,'Données projet'!$E$12+1,1))</f>
        <v>185.11936093150575</v>
      </c>
      <c r="CE49" s="59">
        <f t="shared" si="40"/>
        <v>194.29071414035622</v>
      </c>
      <c r="CF49" s="15">
        <f>IF(ISNA(VLOOKUP(A49,'Données projet'!$A$113:$I$133,3,0)),0,VLOOKUP(A49,'Données projet'!$A$113:$I$133,3,0))</f>
        <v>7</v>
      </c>
      <c r="CG49" s="15">
        <f>IF(ISNA(VLOOKUP(A49,'Données projet'!$A$113:$I$133,4,0)),0,VLOOKUP(A49,'Données projet'!$A$113:$I$133,4,0))</f>
        <v>22.9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3.9052477640086807E-3</v>
      </c>
      <c r="CN49" s="22">
        <f t="shared" si="12"/>
        <v>3.9052477640086807E-3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8.3000000000000007</v>
      </c>
      <c r="N50" s="13">
        <f>IF('Données projet'!$A$36&gt;35,N49+M50-V49,IF(A50&lt;'Données projet'!$A$36,$K$205^A50,IF(A50='Données projet'!$A$36,'Données projet'!$B$36,N49+M50-V49)))</f>
        <v>174.10000000000005</v>
      </c>
      <c r="O50" s="13">
        <f>N50*VLOOKUP('Données projet'!$B$9,Paramètres!$A$1:$I$89,3,0)*VLOOKUP('Données projet'!$B$9,Paramètres!$A$1:$I$89,5,0)</f>
        <v>157.52568000000005</v>
      </c>
      <c r="P50" s="13">
        <f t="shared" si="33"/>
        <v>40.283920409774808</v>
      </c>
      <c r="Q50" s="20">
        <f t="shared" si="53"/>
        <v>344.51838738035786</v>
      </c>
      <c r="R50" s="59">
        <f t="shared" si="0"/>
        <v>637.85172071369118</v>
      </c>
      <c r="S50" s="59">
        <f ca="1">AVERAGE(OFFSET($R$3,0,0,'Données projet'!$E$9+1,1))-AVERAGE(OFFSET($H$3,0,0,'Données projet'!$E$9+1,1))</f>
        <v>344.4940855044307</v>
      </c>
      <c r="T50" s="59">
        <f t="shared" si="34"/>
        <v>231.36959598460686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2.1141481567498333E-2</v>
      </c>
      <c r="AC50" s="22">
        <f t="shared" si="3"/>
        <v>2.1141481567498333E-2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8.3000000000000007</v>
      </c>
      <c r="AI50" s="13">
        <f>IF('Données projet'!$A$62&gt;35,AI49+AH50-AQ49,IF(A50&lt;'Données projet'!$A$62,$AF$205^A50,IF(A50='Données projet'!$A$62,'Données projet'!$B$62,AI49+AH50-AQ49)))</f>
        <v>174.10000000000005</v>
      </c>
      <c r="AJ50" s="13">
        <f>AI50*VLOOKUP('Données projet'!$B$10,Paramètres!$A$1:$I$89,3,0)*VLOOKUP('Données projet'!$B$10,Paramètres!$A$1:$I$89,5,0)</f>
        <v>176.53740000000005</v>
      </c>
      <c r="AK50" s="13">
        <f t="shared" si="35"/>
        <v>44.550952743128576</v>
      </c>
      <c r="AL50" s="20">
        <f t="shared" si="4"/>
        <v>385.06221436094899</v>
      </c>
      <c r="AM50" s="59">
        <f t="shared" si="5"/>
        <v>678.3955476942823</v>
      </c>
      <c r="AN50" s="59">
        <f ca="1">AVERAGE(OFFSET($AM$3,0,0,'Données projet'!$E$10+1,1))-AVERAGE(OFFSET($H$3,0,0,'Données projet'!$E$10+1,1))</f>
        <v>381.39660508997315</v>
      </c>
      <c r="AO50" s="59">
        <f t="shared" si="36"/>
        <v>254.25036207346591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2.3693039687713625E-2</v>
      </c>
      <c r="AX50" s="21">
        <f t="shared" si="6"/>
        <v>2.3693039687713625E-2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</v>
      </c>
      <c r="BD50" s="12">
        <f>IF('Données projet'!$A$88&gt;35,BD49+BC50-BL49,IF(A50&lt;'Données projet'!$A$88,$BA$205^A50,IF(A50='Données projet'!$A$88,'Données projet'!$B$88,BD49+BC50-BL49)))</f>
        <v>188.00000000000006</v>
      </c>
      <c r="BE50" s="13">
        <f>BD50*VLOOKUP('Données projet'!$B$11,Paramètres!$A$1:$I$89,3,0)*VLOOKUP('Données projet'!$B$11,Paramètres!$A$1:$I$89,5,0)</f>
        <v>164.23680000000007</v>
      </c>
      <c r="BF50" s="13">
        <f t="shared" si="37"/>
        <v>41.796679041964353</v>
      </c>
      <c r="BG50" s="20">
        <f t="shared" si="7"/>
        <v>358.84164266475472</v>
      </c>
      <c r="BH50" s="59">
        <f t="shared" si="8"/>
        <v>652.17497599808803</v>
      </c>
      <c r="BI50" s="59">
        <f ca="1">AVERAGE(OFFSET($BH$3,0,0,'Données projet'!$E$11+1,1))-AVERAGE(OFFSET($H$3,0,0,'Données projet'!$E$11+1,1))</f>
        <v>325.25346097861518</v>
      </c>
      <c r="BJ50" s="59">
        <f t="shared" si="38"/>
        <v>348.84706693879735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3.2016546969787084E-4</v>
      </c>
      <c r="BS50" s="22">
        <f t="shared" si="9"/>
        <v>3.2016546969787084E-4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5.2625000000000028</v>
      </c>
      <c r="BY50" s="12">
        <f>IF('Données projet'!$A$114&gt;35,BY49+BX50-CG49,IF(A50&lt;'Données projet'!$A$114,$BV$205^A50,IF(A50='Données projet'!$A$114,'Données projet'!$B$114,BY49+BX50-CG49)))</f>
        <v>187.46249999999995</v>
      </c>
      <c r="BZ50" s="13">
        <f>BY50*VLOOKUP('Données projet'!$B$12,Paramètres!$A$1:$I$89,3,0)*VLOOKUP('Données projet'!$B$12,Paramètres!$A$1:$I$89,5,0)</f>
        <v>112.10257499999997</v>
      </c>
      <c r="CA50" s="13">
        <f t="shared" si="39"/>
        <v>29.825820432269506</v>
      </c>
      <c r="CB50" s="20">
        <f t="shared" si="10"/>
        <v>247.19195537786928</v>
      </c>
      <c r="CC50" s="59">
        <f t="shared" si="11"/>
        <v>540.52528871120262</v>
      </c>
      <c r="CD50" s="59">
        <f ca="1">AVERAGE(OFFSET($CC$3,0,0,'Données projet'!$E$12+1,1))-AVERAGE(OFFSET($H$3,0,0,'Données projet'!$E$12+1,1))</f>
        <v>185.11936093150575</v>
      </c>
      <c r="CE50" s="59">
        <f t="shared" si="40"/>
        <v>194.29071414035622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2.7614271761441404E-3</v>
      </c>
      <c r="CN50" s="22">
        <f t="shared" si="12"/>
        <v>2.7614271761441404E-3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8.3000000000000007</v>
      </c>
      <c r="N51" s="13">
        <f>IF('Données projet'!$A$36&gt;35,N50+M51-V50,IF(A51&lt;'Données projet'!$A$36,$K$205^A51,IF(A51='Données projet'!$A$36,'Données projet'!$B$36,N50+M51-V50)))</f>
        <v>182.40000000000006</v>
      </c>
      <c r="O51" s="13">
        <f>N51*VLOOKUP('Données projet'!$B$9,Paramètres!$A$1:$I$89,3,0)*VLOOKUP('Données projet'!$B$9,Paramètres!$A$1:$I$89,5,0)</f>
        <v>165.03552000000005</v>
      </c>
      <c r="P51" s="13">
        <f t="shared" si="33"/>
        <v>41.976234598846517</v>
      </c>
      <c r="Q51" s="20">
        <f t="shared" si="53"/>
        <v>360.54547259299108</v>
      </c>
      <c r="R51" s="59">
        <f t="shared" si="0"/>
        <v>653.87880592632439</v>
      </c>
      <c r="S51" s="59">
        <f ca="1">AVERAGE(OFFSET($R$3,0,0,'Données projet'!$E$9+1,1))-AVERAGE(OFFSET($H$3,0,0,'Données projet'!$E$9+1,1))</f>
        <v>344.4940855044307</v>
      </c>
      <c r="T51" s="59">
        <f t="shared" si="34"/>
        <v>231.36959598460686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1.4949284980708473E-2</v>
      </c>
      <c r="AC51" s="22">
        <f t="shared" si="3"/>
        <v>1.4949284980708473E-2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8.3000000000000007</v>
      </c>
      <c r="AI51" s="13">
        <f>IF('Données projet'!$A$62&gt;35,AI50+AH51-AQ50,IF(A51&lt;'Données projet'!$A$62,$AF$205^A51,IF(A51='Données projet'!$A$62,'Données projet'!$B$62,AI50+AH51-AQ50)))</f>
        <v>182.40000000000006</v>
      </c>
      <c r="AJ51" s="13">
        <f>AI51*VLOOKUP('Données projet'!$B$10,Paramètres!$A$1:$I$89,3,0)*VLOOKUP('Données projet'!$B$10,Paramètres!$A$1:$I$89,5,0)</f>
        <v>184.95360000000008</v>
      </c>
      <c r="AK51" s="13">
        <f t="shared" si="35"/>
        <v>46.42252355095799</v>
      </c>
      <c r="AL51" s="20">
        <f t="shared" si="4"/>
        <v>402.98008185125195</v>
      </c>
      <c r="AM51" s="59">
        <f t="shared" si="5"/>
        <v>696.31341518458521</v>
      </c>
      <c r="AN51" s="59">
        <f ca="1">AVERAGE(OFFSET($AM$3,0,0,'Données projet'!$E$10+1,1))-AVERAGE(OFFSET($H$3,0,0,'Données projet'!$E$10+1,1))</f>
        <v>381.39660508997315</v>
      </c>
      <c r="AO51" s="59">
        <f t="shared" si="36"/>
        <v>254.25036207346591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1.6753509030104304E-2</v>
      </c>
      <c r="AX51" s="21">
        <f t="shared" si="6"/>
        <v>1.6753509030104304E-2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</v>
      </c>
      <c r="BD51" s="12">
        <f>IF('Données projet'!$A$88&gt;35,BD50+BC51-BL50,IF(A51&lt;'Données projet'!$A$88,$BA$205^A51,IF(A51='Données projet'!$A$88,'Données projet'!$B$88,BD50+BC51-BL50)))</f>
        <v>195.00000000000006</v>
      </c>
      <c r="BE51" s="13">
        <f>BD51*VLOOKUP('Données projet'!$B$11,Paramètres!$A$1:$I$89,3,0)*VLOOKUP('Données projet'!$B$11,Paramètres!$A$1:$I$89,5,0)</f>
        <v>170.35200000000009</v>
      </c>
      <c r="BF51" s="13">
        <f t="shared" si="37"/>
        <v>43.168850382694487</v>
      </c>
      <c r="BG51" s="20">
        <f t="shared" si="7"/>
        <v>371.88214774985971</v>
      </c>
      <c r="BH51" s="59">
        <f t="shared" si="8"/>
        <v>665.21548108319303</v>
      </c>
      <c r="BI51" s="59">
        <f ca="1">AVERAGE(OFFSET($BH$3,0,0,'Données projet'!$E$11+1,1))-AVERAGE(OFFSET($H$3,0,0,'Données projet'!$E$11+1,1))</f>
        <v>325.25346097861518</v>
      </c>
      <c r="BJ51" s="59">
        <f t="shared" si="38"/>
        <v>348.84706693879735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2.2639117472514057E-4</v>
      </c>
      <c r="BS51" s="22">
        <f t="shared" si="9"/>
        <v>2.2639117472514057E-4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5.2625000000000028</v>
      </c>
      <c r="BY51" s="12">
        <f>IF('Données projet'!$A$114&gt;35,BY50+BX51-CG50,IF(A51&lt;'Données projet'!$A$114,$BV$205^A51,IF(A51='Données projet'!$A$114,'Données projet'!$B$114,BY50+BX51-CG50)))</f>
        <v>192.72499999999997</v>
      </c>
      <c r="BZ51" s="13">
        <f>BY51*VLOOKUP('Données projet'!$B$12,Paramètres!$A$1:$I$89,3,0)*VLOOKUP('Données projet'!$B$12,Paramètres!$A$1:$I$89,5,0)</f>
        <v>115.24955</v>
      </c>
      <c r="CA51" s="13">
        <f t="shared" si="39"/>
        <v>30.564443714537294</v>
      </c>
      <c r="CB51" s="20">
        <f t="shared" si="10"/>
        <v>253.95937238615247</v>
      </c>
      <c r="CC51" s="59">
        <f t="shared" si="11"/>
        <v>547.29270571948575</v>
      </c>
      <c r="CD51" s="59">
        <f ca="1">AVERAGE(OFFSET($CC$3,0,0,'Données projet'!$E$12+1,1))-AVERAGE(OFFSET($H$3,0,0,'Données projet'!$E$12+1,1))</f>
        <v>185.11936093150575</v>
      </c>
      <c r="CE51" s="59">
        <f t="shared" si="40"/>
        <v>194.29071414035622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1.9526238820043406E-3</v>
      </c>
      <c r="CN51" s="22">
        <f t="shared" si="12"/>
        <v>1.9526238820043406E-3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8.3000000000000007</v>
      </c>
      <c r="N52" s="13">
        <f>IF('Données projet'!$A$36&gt;35,N51+M52-V51,IF(A52&lt;'Données projet'!$A$36,$K$205^A52,IF(A52='Données projet'!$A$36,'Données projet'!$B$36,N51+M52-V51)))</f>
        <v>190.70000000000007</v>
      </c>
      <c r="O52" s="13">
        <f>N52*VLOOKUP('Données projet'!$B$9,Paramètres!$A$1:$I$89,3,0)*VLOOKUP('Données projet'!$B$9,Paramètres!$A$1:$I$89,5,0)</f>
        <v>172.54536000000007</v>
      </c>
      <c r="P52" s="13">
        <f t="shared" si="33"/>
        <v>43.65960552772448</v>
      </c>
      <c r="Q52" s="20">
        <f t="shared" si="53"/>
        <v>376.55698162745358</v>
      </c>
      <c r="R52" s="59">
        <f t="shared" si="0"/>
        <v>669.8903149607869</v>
      </c>
      <c r="S52" s="59">
        <f ca="1">AVERAGE(OFFSET($R$3,0,0,'Données projet'!$E$9+1,1))-AVERAGE(OFFSET($H$3,0,0,'Données projet'!$E$9+1,1))</f>
        <v>344.4940855044307</v>
      </c>
      <c r="T52" s="59">
        <f t="shared" si="34"/>
        <v>231.36959598460686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1.0570740783749168E-2</v>
      </c>
      <c r="AC52" s="22">
        <f t="shared" si="3"/>
        <v>1.0570740783749168E-2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8.3000000000000007</v>
      </c>
      <c r="AI52" s="13">
        <f>IF('Données projet'!$A$62&gt;35,AI51+AH52-AQ51,IF(A52&lt;'Données projet'!$A$62,$AF$205^A52,IF(A52='Données projet'!$A$62,'Données projet'!$B$62,AI51+AH52-AQ51)))</f>
        <v>190.70000000000007</v>
      </c>
      <c r="AJ52" s="13">
        <f>AI52*VLOOKUP('Données projet'!$B$10,Paramètres!$A$1:$I$89,3,0)*VLOOKUP('Données projet'!$B$10,Paramètres!$A$1:$I$89,5,0)</f>
        <v>193.36980000000008</v>
      </c>
      <c r="AK52" s="13">
        <f t="shared" si="35"/>
        <v>48.284203793067718</v>
      </c>
      <c r="AL52" s="20">
        <f t="shared" si="4"/>
        <v>420.88072327292639</v>
      </c>
      <c r="AM52" s="59">
        <f t="shared" si="5"/>
        <v>714.21405660625965</v>
      </c>
      <c r="AN52" s="59">
        <f ca="1">AVERAGE(OFFSET($AM$3,0,0,'Données projet'!$E$10+1,1))-AVERAGE(OFFSET($H$3,0,0,'Données projet'!$E$10+1,1))</f>
        <v>381.39660508997315</v>
      </c>
      <c r="AO52" s="59">
        <f t="shared" si="36"/>
        <v>254.25036207346591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1.1846519843856812E-2</v>
      </c>
      <c r="AX52" s="21">
        <f t="shared" si="6"/>
        <v>1.1846519843856812E-2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</v>
      </c>
      <c r="BD52" s="12">
        <f>IF('Données projet'!$A$88&gt;35,BD51+BC52-BL51,IF(A52&lt;'Données projet'!$A$88,$BA$205^A52,IF(A52='Données projet'!$A$88,'Données projet'!$B$88,BD51+BC52-BL51)))</f>
        <v>202.00000000000006</v>
      </c>
      <c r="BE52" s="13">
        <f>BD52*VLOOKUP('Données projet'!$B$11,Paramètres!$A$1:$I$89,3,0)*VLOOKUP('Données projet'!$B$11,Paramètres!$A$1:$I$89,5,0)</f>
        <v>176.46720000000008</v>
      </c>
      <c r="BF52" s="13">
        <f t="shared" si="37"/>
        <v>44.535298821989436</v>
      </c>
      <c r="BG52" s="20">
        <f t="shared" si="7"/>
        <v>384.91268544829836</v>
      </c>
      <c r="BH52" s="59">
        <f t="shared" si="8"/>
        <v>678.24601878163162</v>
      </c>
      <c r="BI52" s="59">
        <f ca="1">AVERAGE(OFFSET($BH$3,0,0,'Données projet'!$E$11+1,1))-AVERAGE(OFFSET($H$3,0,0,'Données projet'!$E$11+1,1))</f>
        <v>325.25346097861518</v>
      </c>
      <c r="BJ52" s="59">
        <f t="shared" si="38"/>
        <v>348.84706693879735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1.6008273484893542E-4</v>
      </c>
      <c r="BS52" s="22">
        <f t="shared" si="9"/>
        <v>1.6008273484893542E-4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5.2625000000000028</v>
      </c>
      <c r="BY52" s="12">
        <f>IF('Données projet'!$A$114&gt;35,BY51+BX52-CG51,IF(A52&lt;'Données projet'!$A$114,$BV$205^A52,IF(A52='Données projet'!$A$114,'Données projet'!$B$114,BY51+BX52-CG51)))</f>
        <v>197.98749999999995</v>
      </c>
      <c r="BZ52" s="13">
        <f>BY52*VLOOKUP('Données projet'!$B$12,Paramètres!$A$1:$I$89,3,0)*VLOOKUP('Données projet'!$B$12,Paramètres!$A$1:$I$89,5,0)</f>
        <v>118.39652499999997</v>
      </c>
      <c r="CA52" s="13">
        <f t="shared" si="39"/>
        <v>31.300722783831329</v>
      </c>
      <c r="CB52" s="20">
        <f t="shared" si="10"/>
        <v>260.72270655683951</v>
      </c>
      <c r="CC52" s="59">
        <f t="shared" si="11"/>
        <v>554.05603989017277</v>
      </c>
      <c r="CD52" s="59">
        <f ca="1">AVERAGE(OFFSET($CC$3,0,0,'Données projet'!$E$12+1,1))-AVERAGE(OFFSET($H$3,0,0,'Données projet'!$E$12+1,1))</f>
        <v>185.11936093150575</v>
      </c>
      <c r="CE52" s="59">
        <f t="shared" si="40"/>
        <v>194.29071414035622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1.3807135880720704E-3</v>
      </c>
      <c r="CN52" s="22">
        <f t="shared" si="12"/>
        <v>1.3807135880720704E-3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199</v>
      </c>
      <c r="L53" s="12">
        <f>VLOOKUP(A53,'Données projet'!$A$35:$I$55,9,0)</f>
        <v>8.3000000000000007</v>
      </c>
      <c r="M53" s="12">
        <f t="array" ref="M53">INDEX(L:L,MIN(IF(ISNUMBER(L53:L249),ROW(L53:L249),"")))</f>
        <v>8.3000000000000007</v>
      </c>
      <c r="N53" s="13">
        <f>IF('Données projet'!$A$36&gt;35,N52+M53-V52,IF(A53&lt;'Données projet'!$A$36,$K$205^A53,IF(A53='Données projet'!$A$36,'Données projet'!$B$36,N52+M53-V52)))</f>
        <v>199.00000000000009</v>
      </c>
      <c r="O53" s="13">
        <f>N53*VLOOKUP('Données projet'!$B$9,Paramètres!$A$1:$I$89,3,0)*VLOOKUP('Données projet'!$B$9,Paramètres!$A$1:$I$89,5,0)</f>
        <v>180.05520000000007</v>
      </c>
      <c r="P53" s="13">
        <f t="shared" si="33"/>
        <v>45.334466930398399</v>
      </c>
      <c r="Q53" s="20">
        <f t="shared" si="53"/>
        <v>392.55366990377735</v>
      </c>
      <c r="R53" s="59">
        <f t="shared" si="0"/>
        <v>685.88700323711066</v>
      </c>
      <c r="S53" s="59">
        <f ca="1">AVERAGE(OFFSET($R$3,0,0,'Données projet'!$E$9+1,1))-AVERAGE(OFFSET($H$3,0,0,'Données projet'!$E$9+1,1))</f>
        <v>344.4940855044307</v>
      </c>
      <c r="T53" s="59">
        <f t="shared" si="34"/>
        <v>231.36959598460686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42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7.4746424903542373E-3</v>
      </c>
      <c r="AC53" s="22">
        <f t="shared" si="3"/>
        <v>7.4746424903542373E-3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199</v>
      </c>
      <c r="AG53" s="12">
        <f>VLOOKUP(A53,'Données projet'!$A$61:$I$81,9,0)</f>
        <v>8.3000000000000007</v>
      </c>
      <c r="AH53" s="12">
        <f t="array" ref="AH53">INDEX(AG:AG,MIN(IF(ISNUMBER(AG53:AG249),ROW(AG53:AG249),"")))</f>
        <v>8.3000000000000007</v>
      </c>
      <c r="AI53" s="13">
        <f>IF('Données projet'!$A$62&gt;35,AI52+AH53-AQ52,IF(A53&lt;'Données projet'!$A$62,$AF$205^A53,IF(A53='Données projet'!$A$62,'Données projet'!$B$62,AI52+AH53-AQ52)))</f>
        <v>199.00000000000009</v>
      </c>
      <c r="AJ53" s="13">
        <f>AI53*VLOOKUP('Données projet'!$B$10,Paramètres!$A$1:$I$89,3,0)*VLOOKUP('Données projet'!$B$10,Paramètres!$A$1:$I$89,5,0)</f>
        <v>201.78600000000009</v>
      </c>
      <c r="AK53" s="13">
        <f t="shared" si="35"/>
        <v>50.136473146268756</v>
      </c>
      <c r="AL53" s="20">
        <f t="shared" si="4"/>
        <v>438.76497406308482</v>
      </c>
      <c r="AM53" s="59">
        <f t="shared" si="5"/>
        <v>732.09830739641814</v>
      </c>
      <c r="AN53" s="59">
        <f ca="1">AVERAGE(OFFSET($AM$3,0,0,'Données projet'!$E$10+1,1))-AVERAGE(OFFSET($H$3,0,0,'Données projet'!$E$10+1,1))</f>
        <v>381.39660508997315</v>
      </c>
      <c r="AO53" s="59">
        <f t="shared" si="36"/>
        <v>254.25036207346591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42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8.3767545150521521E-3</v>
      </c>
      <c r="AX53" s="21">
        <f t="shared" si="6"/>
        <v>8.3767545150521521E-3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209</v>
      </c>
      <c r="BB53" s="12">
        <f>VLOOKUP(A53,'Données projet'!$A$87:$I$107,9,0)</f>
        <v>7</v>
      </c>
      <c r="BC53" s="12">
        <f t="array" ref="BC53">INDEX(BB:BB,MIN(IF(ISNUMBER(BB53:BB249),ROW(BB53:BB249),"")))</f>
        <v>7</v>
      </c>
      <c r="BD53" s="12">
        <f>IF('Données projet'!$A$88&gt;35,BD52+BC53-BL52,IF(A53&lt;'Données projet'!$A$88,$BA$205^A53,IF(A53='Données projet'!$A$88,'Données projet'!$B$88,BD52+BC53-BL52)))</f>
        <v>209.00000000000006</v>
      </c>
      <c r="BE53" s="13">
        <f>BD53*VLOOKUP('Données projet'!$B$11,Paramètres!$A$1:$I$89,3,0)*VLOOKUP('Données projet'!$B$11,Paramètres!$A$1:$I$89,5,0)</f>
        <v>182.58240000000009</v>
      </c>
      <c r="BF53" s="13">
        <f t="shared" si="37"/>
        <v>45.896245406460288</v>
      </c>
      <c r="BG53" s="20">
        <f t="shared" si="7"/>
        <v>397.93364074958509</v>
      </c>
      <c r="BH53" s="59">
        <f t="shared" si="8"/>
        <v>691.26697408291841</v>
      </c>
      <c r="BI53" s="59">
        <f ca="1">AVERAGE(OFFSET($BH$3,0,0,'Données projet'!$E$11+1,1))-AVERAGE(OFFSET($H$3,0,0,'Données projet'!$E$11+1,1))</f>
        <v>325.25346097861518</v>
      </c>
      <c r="BJ53" s="59">
        <f t="shared" si="38"/>
        <v>348.84706693879735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30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1.1319558736257029E-4</v>
      </c>
      <c r="BS53" s="22">
        <f t="shared" si="9"/>
        <v>1.1319558736257029E-4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5.2625000000000028</v>
      </c>
      <c r="BY53" s="12">
        <f>IF('Données projet'!$A$114&gt;35,BY52+BX53-CG52,IF(A53&lt;'Données projet'!$A$114,$BV$205^A53,IF(A53='Données projet'!$A$114,'Données projet'!$B$114,BY52+BX53-CG52)))</f>
        <v>203.24999999999994</v>
      </c>
      <c r="BZ53" s="13">
        <f>BY53*VLOOKUP('Données projet'!$B$12,Paramètres!$A$1:$I$89,3,0)*VLOOKUP('Données projet'!$B$12,Paramètres!$A$1:$I$89,5,0)</f>
        <v>121.54349999999997</v>
      </c>
      <c r="CA53" s="13">
        <f t="shared" si="39"/>
        <v>32.034727111081679</v>
      </c>
      <c r="CB53" s="20">
        <f t="shared" si="10"/>
        <v>267.48207888513389</v>
      </c>
      <c r="CC53" s="59">
        <f t="shared" si="11"/>
        <v>560.81541221846715</v>
      </c>
      <c r="CD53" s="59">
        <f ca="1">AVERAGE(OFFSET($CC$3,0,0,'Données projet'!$E$12+1,1))-AVERAGE(OFFSET($H$3,0,0,'Données projet'!$E$12+1,1))</f>
        <v>185.11936093150575</v>
      </c>
      <c r="CE53" s="59">
        <f t="shared" si="40"/>
        <v>194.29071414035622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9.763119410021705E-4</v>
      </c>
      <c r="CN53" s="22">
        <f t="shared" si="12"/>
        <v>9.763119410021705E-4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7.8</v>
      </c>
      <c r="N54" s="13">
        <f>IF('Données projet'!$A$36&gt;35,N53+M54-V53,IF(A54&lt;'Données projet'!$A$36,$K$205^A54,IF(A54='Données projet'!$A$36,'Données projet'!$B$36,N53+M54-V53)))</f>
        <v>164.8000000000001</v>
      </c>
      <c r="O54" s="13">
        <f>N54*VLOOKUP('Données projet'!$B$9,Paramètres!$A$1:$I$89,3,0)*VLOOKUP('Données projet'!$B$9,Paramètres!$A$1:$I$89,5,0)</f>
        <v>149.11104000000009</v>
      </c>
      <c r="P54" s="13">
        <f t="shared" si="33"/>
        <v>38.376496436982421</v>
      </c>
      <c r="Q54" s="20">
        <f t="shared" si="53"/>
        <v>326.54079262774457</v>
      </c>
      <c r="R54" s="59">
        <f t="shared" si="0"/>
        <v>619.87412596107788</v>
      </c>
      <c r="S54" s="59">
        <f ca="1">AVERAGE(OFFSET($R$3,0,0,'Données projet'!$E$9+1,1))-AVERAGE(OFFSET($H$3,0,0,'Données projet'!$E$9+1,1))</f>
        <v>344.4940855044307</v>
      </c>
      <c r="T54" s="59">
        <f t="shared" si="34"/>
        <v>231.36959598460686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5.285370391874585E-3</v>
      </c>
      <c r="AC54" s="22">
        <f t="shared" si="3"/>
        <v>5.285370391874585E-3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7.8</v>
      </c>
      <c r="AI54" s="13">
        <f>IF('Données projet'!$A$62&gt;35,AI53+AH54-AQ53,IF(A54&lt;'Données projet'!$A$62,$AF$205^A54,IF(A54='Données projet'!$A$62,'Données projet'!$B$62,AI53+AH54-AQ53)))</f>
        <v>164.8000000000001</v>
      </c>
      <c r="AJ54" s="13">
        <f>AI54*VLOOKUP('Données projet'!$B$10,Paramètres!$A$1:$I$89,3,0)*VLOOKUP('Données projet'!$B$10,Paramètres!$A$1:$I$89,5,0)</f>
        <v>167.10720000000009</v>
      </c>
      <c r="AK54" s="13">
        <f t="shared" si="35"/>
        <v>42.441486871669696</v>
      </c>
      <c r="AL54" s="20">
        <f t="shared" si="4"/>
        <v>364.96396296815823</v>
      </c>
      <c r="AM54" s="59">
        <f t="shared" si="5"/>
        <v>658.29729630149154</v>
      </c>
      <c r="AN54" s="59">
        <f ca="1">AVERAGE(OFFSET($AM$3,0,0,'Données projet'!$E$10+1,1))-AVERAGE(OFFSET($H$3,0,0,'Données projet'!$E$10+1,1))</f>
        <v>381.39660508997315</v>
      </c>
      <c r="AO54" s="59">
        <f t="shared" si="36"/>
        <v>254.25036207346591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5.9232599219284062E-3</v>
      </c>
      <c r="AX54" s="21">
        <f t="shared" si="6"/>
        <v>5.9232599219284062E-3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7.2</v>
      </c>
      <c r="BD54" s="12">
        <f>IF('Données projet'!$A$88&gt;35,BD53+BC54-BL53,IF(A54&lt;'Données projet'!$A$88,$BA$205^A54,IF(A54='Données projet'!$A$88,'Données projet'!$B$88,BD53+BC54-BL53)))</f>
        <v>186.20000000000005</v>
      </c>
      <c r="BE54" s="13">
        <f>BD54*VLOOKUP('Données projet'!$B$11,Paramètres!$A$1:$I$89,3,0)*VLOOKUP('Données projet'!$B$11,Paramètres!$A$1:$I$89,5,0)</f>
        <v>162.66432000000006</v>
      </c>
      <c r="BF54" s="13">
        <f t="shared" si="37"/>
        <v>41.442881393745317</v>
      </c>
      <c r="BG54" s="20">
        <f t="shared" si="7"/>
        <v>355.48670909410652</v>
      </c>
      <c r="BH54" s="59">
        <f t="shared" si="8"/>
        <v>648.82004242743983</v>
      </c>
      <c r="BI54" s="59">
        <f ca="1">AVERAGE(OFFSET($BH$3,0,0,'Données projet'!$E$11+1,1))-AVERAGE(OFFSET($H$3,0,0,'Données projet'!$E$11+1,1))</f>
        <v>325.25346097861518</v>
      </c>
      <c r="BJ54" s="59">
        <f t="shared" si="38"/>
        <v>348.84706693879735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8.0041367424467711E-5</v>
      </c>
      <c r="BS54" s="22">
        <f t="shared" si="9"/>
        <v>8.0041367424467711E-5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5.2625000000000028</v>
      </c>
      <c r="BY54" s="12">
        <f>IF('Données projet'!$A$114&gt;35,BY53+BX54-CG53,IF(A54&lt;'Données projet'!$A$114,$BV$205^A54,IF(A54='Données projet'!$A$114,'Données projet'!$B$114,BY53+BX54-CG53)))</f>
        <v>208.51249999999993</v>
      </c>
      <c r="BZ54" s="13">
        <f>BY54*VLOOKUP('Données projet'!$B$12,Paramètres!$A$1:$I$89,3,0)*VLOOKUP('Données projet'!$B$12,Paramètres!$A$1:$I$89,5,0)</f>
        <v>124.69047499999996</v>
      </c>
      <c r="CA54" s="13">
        <f t="shared" si="39"/>
        <v>32.766522364846388</v>
      </c>
      <c r="CB54" s="20">
        <f t="shared" si="10"/>
        <v>274.23760374377406</v>
      </c>
      <c r="CC54" s="59">
        <f t="shared" si="11"/>
        <v>567.57093707710737</v>
      </c>
      <c r="CD54" s="59">
        <f ca="1">AVERAGE(OFFSET($CC$3,0,0,'Données projet'!$E$12+1,1))-AVERAGE(OFFSET($H$3,0,0,'Données projet'!$E$12+1,1))</f>
        <v>185.11936093150575</v>
      </c>
      <c r="CE54" s="59">
        <f t="shared" si="40"/>
        <v>194.29071414035622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6.9035679403603532E-4</v>
      </c>
      <c r="CN54" s="22">
        <f t="shared" si="12"/>
        <v>6.9035679403603532E-4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7.8</v>
      </c>
      <c r="N55" s="13">
        <f>IF('Données projet'!$A$36&gt;35,N54+M55-V54,IF(A55&lt;'Données projet'!$A$36,$K$205^A55,IF(A55='Données projet'!$A$36,'Données projet'!$B$36,N54+M55-V54)))</f>
        <v>172.60000000000011</v>
      </c>
      <c r="O55" s="13">
        <f>N55*VLOOKUP('Données projet'!$B$9,Paramètres!$A$1:$I$89,3,0)*VLOOKUP('Données projet'!$B$9,Paramètres!$A$1:$I$89,5,0)</f>
        <v>156.1684800000001</v>
      </c>
      <c r="P55" s="13">
        <f t="shared" si="33"/>
        <v>39.977090041212335</v>
      </c>
      <c r="Q55" s="20">
        <f t="shared" si="53"/>
        <v>341.6202011551116</v>
      </c>
      <c r="R55" s="59">
        <f t="shared" si="0"/>
        <v>634.95353448844492</v>
      </c>
      <c r="S55" s="59">
        <f ca="1">AVERAGE(OFFSET($R$3,0,0,'Données projet'!$E$9+1,1))-AVERAGE(OFFSET($H$3,0,0,'Données projet'!$E$9+1,1))</f>
        <v>344.4940855044307</v>
      </c>
      <c r="T55" s="59">
        <f t="shared" si="34"/>
        <v>231.36959598460686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3.7373212451771195E-3</v>
      </c>
      <c r="AC55" s="22">
        <f t="shared" si="3"/>
        <v>3.7373212451771195E-3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7.8</v>
      </c>
      <c r="AI55" s="13">
        <f>IF('Données projet'!$A$62&gt;35,AI54+AH55-AQ54,IF(A55&lt;'Données projet'!$A$62,$AF$205^A55,IF(A55='Données projet'!$A$62,'Données projet'!$B$62,AI54+AH55-AQ54)))</f>
        <v>172.60000000000011</v>
      </c>
      <c r="AJ55" s="13">
        <f>AI55*VLOOKUP('Données projet'!$B$10,Paramètres!$A$1:$I$89,3,0)*VLOOKUP('Données projet'!$B$10,Paramètres!$A$1:$I$89,5,0)</f>
        <v>175.01640000000012</v>
      </c>
      <c r="AK55" s="13">
        <f t="shared" si="35"/>
        <v>44.211621687190231</v>
      </c>
      <c r="AL55" s="20">
        <f t="shared" si="4"/>
        <v>381.82213777185649</v>
      </c>
      <c r="AM55" s="59">
        <f t="shared" si="5"/>
        <v>675.1554711051898</v>
      </c>
      <c r="AN55" s="59">
        <f ca="1">AVERAGE(OFFSET($AM$3,0,0,'Données projet'!$E$10+1,1))-AVERAGE(OFFSET($H$3,0,0,'Données projet'!$E$10+1,1))</f>
        <v>381.39660508997315</v>
      </c>
      <c r="AO55" s="59">
        <f t="shared" si="36"/>
        <v>254.25036207346591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4.1883772575260761E-3</v>
      </c>
      <c r="AX55" s="21">
        <f t="shared" si="6"/>
        <v>4.1883772575260761E-3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7.2</v>
      </c>
      <c r="BD55" s="12">
        <f>IF('Données projet'!$A$88&gt;35,BD54+BC55-BL54,IF(A55&lt;'Données projet'!$A$88,$BA$205^A55,IF(A55='Données projet'!$A$88,'Données projet'!$B$88,BD54+BC55-BL54)))</f>
        <v>193.40000000000003</v>
      </c>
      <c r="BE55" s="13">
        <f>BD55*VLOOKUP('Données projet'!$B$11,Paramètres!$A$1:$I$89,3,0)*VLOOKUP('Données projet'!$B$11,Paramètres!$A$1:$I$89,5,0)</f>
        <v>168.95424000000006</v>
      </c>
      <c r="BF55" s="13">
        <f t="shared" si="37"/>
        <v>42.855724087026708</v>
      </c>
      <c r="BG55" s="20">
        <f t="shared" si="7"/>
        <v>368.90235411823824</v>
      </c>
      <c r="BH55" s="59">
        <f t="shared" si="8"/>
        <v>662.23568745157149</v>
      </c>
      <c r="BI55" s="59">
        <f ca="1">AVERAGE(OFFSET($BH$3,0,0,'Données projet'!$E$11+1,1))-AVERAGE(OFFSET($H$3,0,0,'Données projet'!$E$11+1,1))</f>
        <v>325.25346097861518</v>
      </c>
      <c r="BJ55" s="59">
        <f t="shared" si="38"/>
        <v>348.84706693879735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5.6597793681285143E-5</v>
      </c>
      <c r="BS55" s="22">
        <f t="shared" si="9"/>
        <v>5.6597793681285143E-5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5.2625000000000028</v>
      </c>
      <c r="BY55" s="12">
        <f>IF('Données projet'!$A$114&gt;35,BY54+BX55-CG54,IF(A55&lt;'Données projet'!$A$114,$BV$205^A55,IF(A55='Données projet'!$A$114,'Données projet'!$B$114,BY54+BX55-CG54)))</f>
        <v>213.77499999999992</v>
      </c>
      <c r="BZ55" s="13">
        <f>BY55*VLOOKUP('Données projet'!$B$12,Paramètres!$A$1:$I$89,3,0)*VLOOKUP('Données projet'!$B$12,Paramètres!$A$1:$I$89,5,0)</f>
        <v>127.83744999999998</v>
      </c>
      <c r="CA55" s="13">
        <f t="shared" si="39"/>
        <v>33.496170710067318</v>
      </c>
      <c r="CB55" s="20">
        <f t="shared" si="10"/>
        <v>280.98938940336717</v>
      </c>
      <c r="CC55" s="59">
        <f t="shared" si="11"/>
        <v>574.32272273670048</v>
      </c>
      <c r="CD55" s="59">
        <f ca="1">AVERAGE(OFFSET($CC$3,0,0,'Données projet'!$E$12+1,1))-AVERAGE(OFFSET($H$3,0,0,'Données projet'!$E$12+1,1))</f>
        <v>185.11936093150575</v>
      </c>
      <c r="CE55" s="59">
        <f t="shared" si="40"/>
        <v>194.29071414035622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4.881559705010853E-4</v>
      </c>
      <c r="CN55" s="22">
        <f t="shared" si="12"/>
        <v>4.881559705010853E-4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7.8</v>
      </c>
      <c r="N56" s="13">
        <f>IF('Données projet'!$A$36&gt;35,N55+M56-V55,IF(A56&lt;'Données projet'!$A$36,$K$205^A56,IF(A56='Données projet'!$A$36,'Données projet'!$B$36,N55+M56-V55)))</f>
        <v>180.40000000000012</v>
      </c>
      <c r="O56" s="13">
        <f>N56*VLOOKUP('Données projet'!$B$9,Paramètres!$A$1:$I$89,3,0)*VLOOKUP('Données projet'!$B$9,Paramètres!$A$1:$I$89,5,0)</f>
        <v>163.22592000000012</v>
      </c>
      <c r="P56" s="13">
        <f t="shared" si="33"/>
        <v>41.569283201466128</v>
      </c>
      <c r="Q56" s="20">
        <f t="shared" si="53"/>
        <v>356.68497890922032</v>
      </c>
      <c r="R56" s="59">
        <f t="shared" si="0"/>
        <v>650.01831224255363</v>
      </c>
      <c r="S56" s="59">
        <f ca="1">AVERAGE(OFFSET($R$3,0,0,'Données projet'!$E$9+1,1))-AVERAGE(OFFSET($H$3,0,0,'Données projet'!$E$9+1,1))</f>
        <v>344.4940855044307</v>
      </c>
      <c r="T56" s="59">
        <f t="shared" si="34"/>
        <v>231.36959598460686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2.642685195937293E-3</v>
      </c>
      <c r="AC56" s="22">
        <f t="shared" si="3"/>
        <v>2.642685195937293E-3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7.8</v>
      </c>
      <c r="AI56" s="13">
        <f>IF('Données projet'!$A$62&gt;35,AI55+AH56-AQ55,IF(A56&lt;'Données projet'!$A$62,$AF$205^A56,IF(A56='Données projet'!$A$62,'Données projet'!$B$62,AI55+AH56-AQ55)))</f>
        <v>180.40000000000012</v>
      </c>
      <c r="AJ56" s="13">
        <f>AI56*VLOOKUP('Données projet'!$B$10,Paramètres!$A$1:$I$89,3,0)*VLOOKUP('Données projet'!$B$10,Paramètres!$A$1:$I$89,5,0)</f>
        <v>182.92560000000012</v>
      </c>
      <c r="AK56" s="13">
        <f t="shared" si="35"/>
        <v>45.97246625045144</v>
      </c>
      <c r="AL56" s="20">
        <f t="shared" si="4"/>
        <v>398.66413205286977</v>
      </c>
      <c r="AM56" s="59">
        <f t="shared" si="5"/>
        <v>691.99746538620309</v>
      </c>
      <c r="AN56" s="59">
        <f ca="1">AVERAGE(OFFSET($AM$3,0,0,'Données projet'!$E$10+1,1))-AVERAGE(OFFSET($H$3,0,0,'Données projet'!$E$10+1,1))</f>
        <v>381.39660508997315</v>
      </c>
      <c r="AO56" s="59">
        <f t="shared" si="36"/>
        <v>254.25036207346591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2.9616299609642031E-3</v>
      </c>
      <c r="AX56" s="21">
        <f t="shared" si="6"/>
        <v>2.9616299609642031E-3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7.2</v>
      </c>
      <c r="BD56" s="12">
        <f>IF('Données projet'!$A$88&gt;35,BD55+BC56-BL55,IF(A56&lt;'Données projet'!$A$88,$BA$205^A56,IF(A56='Données projet'!$A$88,'Données projet'!$B$88,BD55+BC56-BL55)))</f>
        <v>200.60000000000002</v>
      </c>
      <c r="BE56" s="13">
        <f>BD56*VLOOKUP('Données projet'!$B$11,Paramètres!$A$1:$I$89,3,0)*VLOOKUP('Données projet'!$B$11,Paramètres!$A$1:$I$89,5,0)</f>
        <v>175.24416000000005</v>
      </c>
      <c r="BF56" s="13">
        <f t="shared" si="37"/>
        <v>44.26245611992708</v>
      </c>
      <c r="BG56" s="20">
        <f t="shared" si="7"/>
        <v>382.30735640887298</v>
      </c>
      <c r="BH56" s="59">
        <f t="shared" si="8"/>
        <v>675.64068974220629</v>
      </c>
      <c r="BI56" s="59">
        <f ca="1">AVERAGE(OFFSET($BH$3,0,0,'Données projet'!$E$11+1,1))-AVERAGE(OFFSET($H$3,0,0,'Données projet'!$E$11+1,1))</f>
        <v>325.25346097861518</v>
      </c>
      <c r="BJ56" s="59">
        <f t="shared" si="38"/>
        <v>348.84706693879735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4.0020683712233855E-5</v>
      </c>
      <c r="BS56" s="22">
        <f t="shared" si="9"/>
        <v>4.0020683712233855E-5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5.2625000000000028</v>
      </c>
      <c r="BY56" s="12">
        <f>IF('Données projet'!$A$114&gt;35,BY55+BX56-CG55,IF(A56&lt;'Données projet'!$A$114,$BV$205^A56,IF(A56='Données projet'!$A$114,'Données projet'!$B$114,BY55+BX56-CG55)))</f>
        <v>219.03749999999991</v>
      </c>
      <c r="BZ56" s="13">
        <f>BY56*VLOOKUP('Données projet'!$B$12,Paramètres!$A$1:$I$89,3,0)*VLOOKUP('Données projet'!$B$12,Paramètres!$A$1:$I$89,5,0)</f>
        <v>130.98442499999996</v>
      </c>
      <c r="CA56" s="13">
        <f t="shared" si="39"/>
        <v>34.223731076579668</v>
      </c>
      <c r="CB56" s="20">
        <f t="shared" si="10"/>
        <v>287.73753850004283</v>
      </c>
      <c r="CC56" s="59">
        <f t="shared" si="11"/>
        <v>581.07087183337615</v>
      </c>
      <c r="CD56" s="59">
        <f ca="1">AVERAGE(OFFSET($CC$3,0,0,'Données projet'!$E$12+1,1))-AVERAGE(OFFSET($H$3,0,0,'Données projet'!$E$12+1,1))</f>
        <v>185.11936093150575</v>
      </c>
      <c r="CE56" s="59">
        <f t="shared" si="40"/>
        <v>194.29071414035622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3.4517839701801771E-4</v>
      </c>
      <c r="CN56" s="22">
        <f t="shared" si="12"/>
        <v>3.4517839701801771E-4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7.8</v>
      </c>
      <c r="N57" s="13">
        <f>IF('Données projet'!$A$36&gt;35,N56+M57-V56,IF(A57&lt;'Données projet'!$A$36,$K$205^A57,IF(A57='Données projet'!$A$36,'Données projet'!$B$36,N56+M57-V56)))</f>
        <v>188.20000000000013</v>
      </c>
      <c r="O57" s="13">
        <f>N57*VLOOKUP('Données projet'!$B$9,Paramètres!$A$1:$I$89,3,0)*VLOOKUP('Données projet'!$B$9,Paramètres!$A$1:$I$89,5,0)</f>
        <v>170.2833600000001</v>
      </c>
      <c r="P57" s="13">
        <f t="shared" si="33"/>
        <v>43.153480646462619</v>
      </c>
      <c r="Q57" s="20">
        <f t="shared" si="53"/>
        <v>371.73583079258918</v>
      </c>
      <c r="R57" s="59">
        <f t="shared" si="0"/>
        <v>665.0691641259225</v>
      </c>
      <c r="S57" s="59">
        <f ca="1">AVERAGE(OFFSET($R$3,0,0,'Données projet'!$E$9+1,1))-AVERAGE(OFFSET($H$3,0,0,'Données projet'!$E$9+1,1))</f>
        <v>344.4940855044307</v>
      </c>
      <c r="T57" s="59">
        <f t="shared" si="34"/>
        <v>231.36959598460686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1.86866062258856E-3</v>
      </c>
      <c r="AC57" s="22">
        <f t="shared" si="3"/>
        <v>1.86866062258856E-3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7.8</v>
      </c>
      <c r="AI57" s="13">
        <f>IF('Données projet'!$A$62&gt;35,AI56+AH57-AQ56,IF(A57&lt;'Données projet'!$A$62,$AF$205^A57,IF(A57='Données projet'!$A$62,'Données projet'!$B$62,AI56+AH57-AQ56)))</f>
        <v>188.20000000000013</v>
      </c>
      <c r="AJ57" s="13">
        <f>AI57*VLOOKUP('Données projet'!$B$10,Paramètres!$A$1:$I$89,3,0)*VLOOKUP('Données projet'!$B$10,Paramètres!$A$1:$I$89,5,0)</f>
        <v>190.83480000000014</v>
      </c>
      <c r="AK57" s="13">
        <f t="shared" si="35"/>
        <v>47.724468160640392</v>
      </c>
      <c r="AL57" s="20">
        <f t="shared" si="4"/>
        <v>415.49072537978219</v>
      </c>
      <c r="AM57" s="59">
        <f t="shared" si="5"/>
        <v>708.82405871311551</v>
      </c>
      <c r="AN57" s="59">
        <f ca="1">AVERAGE(OFFSET($AM$3,0,0,'Données projet'!$E$10+1,1))-AVERAGE(OFFSET($H$3,0,0,'Données projet'!$E$10+1,1))</f>
        <v>381.39660508997315</v>
      </c>
      <c r="AO57" s="59">
        <f t="shared" si="36"/>
        <v>254.25036207346591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2.094188628763038E-3</v>
      </c>
      <c r="AX57" s="21">
        <f t="shared" si="6"/>
        <v>2.094188628763038E-3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7.2</v>
      </c>
      <c r="BD57" s="12">
        <f>IF('Données projet'!$A$88&gt;35,BD56+BC57-BL56,IF(A57&lt;'Données projet'!$A$88,$BA$205^A57,IF(A57='Données projet'!$A$88,'Données projet'!$B$88,BD56+BC57-BL56)))</f>
        <v>207.8</v>
      </c>
      <c r="BE57" s="13">
        <f>BD57*VLOOKUP('Données projet'!$B$11,Paramètres!$A$1:$I$89,3,0)*VLOOKUP('Données projet'!$B$11,Paramètres!$A$1:$I$89,5,0)</f>
        <v>181.53408000000005</v>
      </c>
      <c r="BF57" s="13">
        <f t="shared" si="37"/>
        <v>45.663321943731901</v>
      </c>
      <c r="BG57" s="20">
        <f t="shared" si="7"/>
        <v>395.7021417186665</v>
      </c>
      <c r="BH57" s="59">
        <f t="shared" si="8"/>
        <v>689.03547505199981</v>
      </c>
      <c r="BI57" s="59">
        <f ca="1">AVERAGE(OFFSET($BH$3,0,0,'Données projet'!$E$11+1,1))-AVERAGE(OFFSET($H$3,0,0,'Données projet'!$E$11+1,1))</f>
        <v>325.25346097861518</v>
      </c>
      <c r="BJ57" s="59">
        <f t="shared" si="38"/>
        <v>348.84706693879735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2.8298896840642572E-5</v>
      </c>
      <c r="BS57" s="22">
        <f t="shared" si="9"/>
        <v>2.8298896840642572E-5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>
        <f>VLOOKUP(A57,'Données projet'!$A$113:$I$133,2,0)</f>
        <v>224.3</v>
      </c>
      <c r="BW57" s="12">
        <f>VLOOKUP(A57,'Données projet'!$A$113:$I$133,9,0)</f>
        <v>5.2625000000000028</v>
      </c>
      <c r="BX57" s="12">
        <f t="array" ref="BX57">INDEX(BW:BW,MIN(IF(ISNUMBER(BW57:BW253),ROW(BW57:BW253),"")))</f>
        <v>5.2625000000000028</v>
      </c>
      <c r="BY57" s="12">
        <f>IF('Données projet'!$A$114&gt;35,BY56+BX57-CG56,IF(A57&lt;'Données projet'!$A$114,$BV$205^A57,IF(A57='Données projet'!$A$114,'Données projet'!$B$114,BY56+BX57-CG56)))</f>
        <v>224.2999999999999</v>
      </c>
      <c r="BZ57" s="13">
        <f>BY57*VLOOKUP('Données projet'!$B$12,Paramètres!$A$1:$I$89,3,0)*VLOOKUP('Données projet'!$B$12,Paramètres!$A$1:$I$89,5,0)</f>
        <v>134.13139999999996</v>
      </c>
      <c r="CA57" s="13">
        <f t="shared" si="39"/>
        <v>34.949259401090188</v>
      </c>
      <c r="CB57" s="20">
        <f t="shared" si="10"/>
        <v>294.48214845689864</v>
      </c>
      <c r="CC57" s="59">
        <f t="shared" si="11"/>
        <v>587.81548179023196</v>
      </c>
      <c r="CD57" s="59">
        <f ca="1">AVERAGE(OFFSET($CC$3,0,0,'Données projet'!$E$12+1,1))-AVERAGE(OFFSET($H$3,0,0,'Données projet'!$E$12+1,1))</f>
        <v>185.11936093150575</v>
      </c>
      <c r="CE57" s="59">
        <f t="shared" si="40"/>
        <v>194.29071414035622</v>
      </c>
      <c r="CF57" s="15">
        <f>IF(ISNA(VLOOKUP(A57,'Données projet'!$A$113:$I$133,3,0)),0,VLOOKUP(A57,'Données projet'!$A$113:$I$133,3,0))</f>
        <v>8</v>
      </c>
      <c r="CG57" s="15">
        <f>IF(ISNA(VLOOKUP(A57,'Données projet'!$A$113:$I$133,4,0)),0,VLOOKUP(A57,'Données projet'!$A$113:$I$133,4,0))</f>
        <v>22.4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2.4407798525054271E-4</v>
      </c>
      <c r="CN57" s="22">
        <f t="shared" si="12"/>
        <v>2.4407798525054271E-4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7.8</v>
      </c>
      <c r="N58" s="13">
        <f>IF('Données projet'!$A$36&gt;35,N57+M58-V57,IF(A58&lt;'Données projet'!$A$36,$K$205^A58,IF(A58='Données projet'!$A$36,'Données projet'!$B$36,N57+M58-V57)))</f>
        <v>196.00000000000014</v>
      </c>
      <c r="O58" s="13">
        <f>N58*VLOOKUP('Données projet'!$B$9,Paramètres!$A$1:$I$89,3,0)*VLOOKUP('Données projet'!$B$9,Paramètres!$A$1:$I$89,5,0)</f>
        <v>177.34080000000012</v>
      </c>
      <c r="P58" s="13">
        <f t="shared" si="33"/>
        <v>44.730051658603102</v>
      </c>
      <c r="Q58" s="20">
        <f t="shared" si="53"/>
        <v>386.77339997206718</v>
      </c>
      <c r="R58" s="59">
        <f t="shared" si="0"/>
        <v>680.10673330540044</v>
      </c>
      <c r="S58" s="59">
        <f ca="1">AVERAGE(OFFSET($R$3,0,0,'Données projet'!$E$9+1,1))-AVERAGE(OFFSET($H$3,0,0,'Données projet'!$E$9+1,1))</f>
        <v>344.4940855044307</v>
      </c>
      <c r="T58" s="59">
        <f t="shared" si="34"/>
        <v>231.36959598460686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1.3213425979686467E-3</v>
      </c>
      <c r="AC58" s="22">
        <f t="shared" si="3"/>
        <v>1.3213425979686467E-3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7.8</v>
      </c>
      <c r="AI58" s="13">
        <f>IF('Données projet'!$A$62&gt;35,AI57+AH58-AQ57,IF(A58&lt;'Données projet'!$A$62,$AF$205^A58,IF(A58='Données projet'!$A$62,'Données projet'!$B$62,AI57+AH58-AQ57)))</f>
        <v>196.00000000000014</v>
      </c>
      <c r="AJ58" s="13">
        <f>AI58*VLOOKUP('Données projet'!$B$10,Paramètres!$A$1:$I$89,3,0)*VLOOKUP('Données projet'!$B$10,Paramètres!$A$1:$I$89,5,0)</f>
        <v>198.74400000000014</v>
      </c>
      <c r="AK58" s="13">
        <f t="shared" si="35"/>
        <v>49.46803581601224</v>
      </c>
      <c r="AL58" s="20">
        <f t="shared" si="4"/>
        <v>432.30262904622151</v>
      </c>
      <c r="AM58" s="59">
        <f t="shared" si="5"/>
        <v>725.63596237955483</v>
      </c>
      <c r="AN58" s="59">
        <f ca="1">AVERAGE(OFFSET($AM$3,0,0,'Données projet'!$E$10+1,1))-AVERAGE(OFFSET($H$3,0,0,'Données projet'!$E$10+1,1))</f>
        <v>381.39660508997315</v>
      </c>
      <c r="AO58" s="59">
        <f t="shared" si="36"/>
        <v>254.25036207346591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1.4808149804821015E-3</v>
      </c>
      <c r="AX58" s="21">
        <f t="shared" si="6"/>
        <v>1.4808149804821015E-3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215</v>
      </c>
      <c r="BB58" s="12">
        <f>VLOOKUP(A58,'Données projet'!$A$87:$I$107,9,0)</f>
        <v>7.2</v>
      </c>
      <c r="BC58" s="12">
        <f t="array" ref="BC58">INDEX(BB:BB,MIN(IF(ISNUMBER(BB58:BB254),ROW(BB58:BB254),"")))</f>
        <v>7.2</v>
      </c>
      <c r="BD58" s="12">
        <f>IF('Données projet'!$A$88&gt;35,BD57+BC58-BL57,IF(A58&lt;'Données projet'!$A$88,$BA$205^A58,IF(A58='Données projet'!$A$88,'Données projet'!$B$88,BD57+BC58-BL57)))</f>
        <v>215</v>
      </c>
      <c r="BE58" s="13">
        <f>BD58*VLOOKUP('Données projet'!$B$11,Paramètres!$A$1:$I$89,3,0)*VLOOKUP('Données projet'!$B$11,Paramètres!$A$1:$I$89,5,0)</f>
        <v>187.82400000000001</v>
      </c>
      <c r="BF58" s="13">
        <f t="shared" si="37"/>
        <v>47.05854810918273</v>
      </c>
      <c r="BG58" s="20">
        <f t="shared" si="7"/>
        <v>409.0871046234933</v>
      </c>
      <c r="BH58" s="59">
        <f t="shared" si="8"/>
        <v>702.42043795682662</v>
      </c>
      <c r="BI58" s="59">
        <f ca="1">AVERAGE(OFFSET($BH$3,0,0,'Données projet'!$E$11+1,1))-AVERAGE(OFFSET($H$3,0,0,'Données projet'!$E$11+1,1))</f>
        <v>325.25346097861518</v>
      </c>
      <c r="BJ58" s="59">
        <f t="shared" si="38"/>
        <v>348.84706693879735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34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2.0010341856116928E-5</v>
      </c>
      <c r="BS58" s="22">
        <f t="shared" si="9"/>
        <v>2.0010341856116928E-5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3.8000000000000007</v>
      </c>
      <c r="BY58" s="12">
        <f>IF('Données projet'!$A$114&gt;35,BY57+BX58-CG57,IF(A58&lt;'Données projet'!$A$114,$BV$205^A58,IF(A58='Données projet'!$A$114,'Données projet'!$B$114,BY57+BX58-CG57)))</f>
        <v>205.6999999999999</v>
      </c>
      <c r="BZ58" s="13">
        <f>BY58*VLOOKUP('Données projet'!$B$12,Paramètres!$A$1:$I$89,3,0)*VLOOKUP('Données projet'!$B$12,Paramètres!$A$1:$I$89,5,0)</f>
        <v>123.00859999999994</v>
      </c>
      <c r="CA58" s="13">
        <f t="shared" si="39"/>
        <v>32.37569135576684</v>
      </c>
      <c r="CB58" s="20">
        <f t="shared" si="10"/>
        <v>270.62764077796049</v>
      </c>
      <c r="CC58" s="59">
        <f t="shared" si="11"/>
        <v>563.96097411129381</v>
      </c>
      <c r="CD58" s="59">
        <f ca="1">AVERAGE(OFFSET($CC$3,0,0,'Données projet'!$E$12+1,1))-AVERAGE(OFFSET($H$3,0,0,'Données projet'!$E$12+1,1))</f>
        <v>185.11936093150575</v>
      </c>
      <c r="CE58" s="59">
        <f t="shared" si="40"/>
        <v>194.29071414035622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1.7258919850900888E-4</v>
      </c>
      <c r="CN58" s="22">
        <f t="shared" si="12"/>
        <v>1.7258919850900888E-4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7.8</v>
      </c>
      <c r="N59" s="13">
        <f>IF('Données projet'!$A$36&gt;35,N58+M59-V58,IF(A59&lt;'Données projet'!$A$36,$K$205^A59,IF(A59='Données projet'!$A$36,'Données projet'!$B$36,N58+M59-V58)))</f>
        <v>203.80000000000015</v>
      </c>
      <c r="O59" s="13">
        <f>N59*VLOOKUP('Données projet'!$B$9,Paramètres!$A$1:$I$89,3,0)*VLOOKUP('Données projet'!$B$9,Paramètres!$A$1:$I$89,5,0)</f>
        <v>184.39824000000013</v>
      </c>
      <c r="P59" s="13">
        <f t="shared" si="33"/>
        <v>46.299334464645959</v>
      </c>
      <c r="Q59" s="20">
        <f t="shared" si="53"/>
        <v>401.79827552592525</v>
      </c>
      <c r="R59" s="59">
        <f t="shared" si="0"/>
        <v>695.13160885925856</v>
      </c>
      <c r="S59" s="59">
        <f ca="1">AVERAGE(OFFSET($R$3,0,0,'Données projet'!$E$9+1,1))-AVERAGE(OFFSET($H$3,0,0,'Données projet'!$E$9+1,1))</f>
        <v>344.4940855044307</v>
      </c>
      <c r="T59" s="59">
        <f t="shared" si="34"/>
        <v>231.36959598460686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9.3433031129428021E-4</v>
      </c>
      <c r="AC59" s="22">
        <f t="shared" si="3"/>
        <v>9.3433031129428021E-4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7.8</v>
      </c>
      <c r="AI59" s="13">
        <f>IF('Données projet'!$A$62&gt;35,AI58+AH59-AQ58,IF(A59&lt;'Données projet'!$A$62,$AF$205^A59,IF(A59='Données projet'!$A$62,'Données projet'!$B$62,AI58+AH59-AQ58)))</f>
        <v>203.80000000000015</v>
      </c>
      <c r="AJ59" s="13">
        <f>AI59*VLOOKUP('Données projet'!$B$10,Paramètres!$A$1:$I$89,3,0)*VLOOKUP('Données projet'!$B$10,Paramètres!$A$1:$I$89,5,0)</f>
        <v>206.65320000000017</v>
      </c>
      <c r="AK59" s="13">
        <f t="shared" si="35"/>
        <v>51.20354326964263</v>
      </c>
      <c r="AL59" s="20">
        <f t="shared" si="4"/>
        <v>449.10049452796119</v>
      </c>
      <c r="AM59" s="59">
        <f t="shared" si="5"/>
        <v>742.4338278612945</v>
      </c>
      <c r="AN59" s="59">
        <f ca="1">AVERAGE(OFFSET($AM$3,0,0,'Données projet'!$E$10+1,1))-AVERAGE(OFFSET($H$3,0,0,'Données projet'!$E$10+1,1))</f>
        <v>381.39660508997315</v>
      </c>
      <c r="AO59" s="59">
        <f t="shared" si="36"/>
        <v>254.25036207346591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1.047094314381519E-3</v>
      </c>
      <c r="AX59" s="21">
        <f t="shared" si="6"/>
        <v>1.047094314381519E-3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7.8</v>
      </c>
      <c r="BD59" s="12">
        <f>IF('Données projet'!$A$88&gt;35,BD58+BC59-BL58,IF(A59&lt;'Données projet'!$A$88,$BA$205^A59,IF(A59='Données projet'!$A$88,'Données projet'!$B$88,BD58+BC59-BL58)))</f>
        <v>188.8</v>
      </c>
      <c r="BE59" s="13">
        <f>BD59*VLOOKUP('Données projet'!$B$11,Paramètres!$A$1:$I$89,3,0)*VLOOKUP('Données projet'!$B$11,Paramètres!$A$1:$I$89,5,0)</f>
        <v>164.93568000000005</v>
      </c>
      <c r="BF59" s="13">
        <f t="shared" si="37"/>
        <v>41.953795695589498</v>
      </c>
      <c r="BG59" s="20">
        <f t="shared" si="7"/>
        <v>360.33250350315171</v>
      </c>
      <c r="BH59" s="59">
        <f t="shared" si="8"/>
        <v>653.66583683648503</v>
      </c>
      <c r="BI59" s="59">
        <f ca="1">AVERAGE(OFFSET($BH$3,0,0,'Données projet'!$E$11+1,1))-AVERAGE(OFFSET($H$3,0,0,'Données projet'!$E$11+1,1))</f>
        <v>325.25346097861518</v>
      </c>
      <c r="BJ59" s="59">
        <f t="shared" si="38"/>
        <v>348.84706693879735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1.4149448420321286E-5</v>
      </c>
      <c r="BS59" s="22">
        <f t="shared" si="9"/>
        <v>1.4149448420321286E-5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3.8000000000000007</v>
      </c>
      <c r="BY59" s="12">
        <f>IF('Données projet'!$A$114&gt;35,BY58+BX59-CG58,IF(A59&lt;'Données projet'!$A$114,$BV$205^A59,IF(A59='Données projet'!$A$114,'Données projet'!$B$114,BY58+BX59-CG58)))</f>
        <v>209.49999999999991</v>
      </c>
      <c r="BZ59" s="13">
        <f>BY59*VLOOKUP('Données projet'!$B$12,Paramètres!$A$1:$I$89,3,0)*VLOOKUP('Données projet'!$B$12,Paramètres!$A$1:$I$89,5,0)</f>
        <v>125.28099999999995</v>
      </c>
      <c r="CA59" s="13">
        <f t="shared" si="39"/>
        <v>32.903601563087904</v>
      </c>
      <c r="CB59" s="20">
        <f t="shared" si="10"/>
        <v>275.50484772237797</v>
      </c>
      <c r="CC59" s="59">
        <f t="shared" si="11"/>
        <v>568.83818105571129</v>
      </c>
      <c r="CD59" s="59">
        <f ca="1">AVERAGE(OFFSET($CC$3,0,0,'Données projet'!$E$12+1,1))-AVERAGE(OFFSET($H$3,0,0,'Données projet'!$E$12+1,1))</f>
        <v>185.11936093150575</v>
      </c>
      <c r="CE59" s="59">
        <f t="shared" si="40"/>
        <v>194.29071414035622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1.2203899262527137E-4</v>
      </c>
      <c r="CN59" s="22">
        <f t="shared" si="12"/>
        <v>1.2203899262527137E-4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7.8</v>
      </c>
      <c r="N60" s="13">
        <f>IF('Données projet'!$A$36&gt;35,N59+M60-V59,IF(A60&lt;'Données projet'!$A$36,$K$205^A60,IF(A60='Données projet'!$A$36,'Données projet'!$B$36,N59+M60-V59)))</f>
        <v>211.60000000000016</v>
      </c>
      <c r="O60" s="13">
        <f>N60*VLOOKUP('Données projet'!$B$9,Paramètres!$A$1:$I$89,3,0)*VLOOKUP('Données projet'!$B$9,Paramètres!$A$1:$I$89,5,0)</f>
        <v>191.45568000000014</v>
      </c>
      <c r="P60" s="13">
        <f t="shared" si="33"/>
        <v>47.861639935303188</v>
      </c>
      <c r="Q60" s="20">
        <f t="shared" si="53"/>
        <v>416.81099888731995</v>
      </c>
      <c r="R60" s="59">
        <f t="shared" si="0"/>
        <v>710.14433222065327</v>
      </c>
      <c r="S60" s="59">
        <f ca="1">AVERAGE(OFFSET($R$3,0,0,'Données projet'!$E$9+1,1))-AVERAGE(OFFSET($H$3,0,0,'Données projet'!$E$9+1,1))</f>
        <v>344.4940855044307</v>
      </c>
      <c r="T60" s="59">
        <f t="shared" si="34"/>
        <v>231.36959598460686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6.6067129898432345E-4</v>
      </c>
      <c r="AC60" s="22">
        <f t="shared" si="3"/>
        <v>6.6067129898432345E-4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7.8</v>
      </c>
      <c r="AI60" s="13">
        <f>IF('Données projet'!$A$62&gt;35,AI59+AH60-AQ59,IF(A60&lt;'Données projet'!$A$62,$AF$205^A60,IF(A60='Données projet'!$A$62,'Données projet'!$B$62,AI59+AH60-AQ59)))</f>
        <v>211.60000000000016</v>
      </c>
      <c r="AJ60" s="13">
        <f>AI60*VLOOKUP('Données projet'!$B$10,Paramètres!$A$1:$I$89,3,0)*VLOOKUP('Données projet'!$B$10,Paramètres!$A$1:$I$89,5,0)</f>
        <v>214.56240000000017</v>
      </c>
      <c r="AK60" s="13">
        <f t="shared" si="35"/>
        <v>52.931334320900255</v>
      </c>
      <c r="AL60" s="20">
        <f t="shared" si="4"/>
        <v>465.88492060890161</v>
      </c>
      <c r="AM60" s="59">
        <f t="shared" si="5"/>
        <v>759.21825394223492</v>
      </c>
      <c r="AN60" s="59">
        <f ca="1">AVERAGE(OFFSET($AM$3,0,0,'Données projet'!$E$10+1,1))-AVERAGE(OFFSET($H$3,0,0,'Données projet'!$E$10+1,1))</f>
        <v>381.39660508997315</v>
      </c>
      <c r="AO60" s="59">
        <f t="shared" si="36"/>
        <v>254.25036207346591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7.4040749024105077E-4</v>
      </c>
      <c r="AX60" s="21">
        <f t="shared" si="6"/>
        <v>7.4040749024105077E-4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7.8</v>
      </c>
      <c r="BD60" s="12">
        <f>IF('Données projet'!$A$88&gt;35,BD59+BC60-BL59,IF(A60&lt;'Données projet'!$A$88,$BA$205^A60,IF(A60='Données projet'!$A$88,'Données projet'!$B$88,BD59+BC60-BL59)))</f>
        <v>196.60000000000002</v>
      </c>
      <c r="BE60" s="13">
        <f>BD60*VLOOKUP('Données projet'!$B$11,Paramètres!$A$1:$I$89,3,0)*VLOOKUP('Données projet'!$B$11,Paramètres!$A$1:$I$89,5,0)</f>
        <v>171.74976000000004</v>
      </c>
      <c r="BF60" s="13">
        <f t="shared" si="37"/>
        <v>43.481677757882629</v>
      </c>
      <c r="BG60" s="20">
        <f t="shared" si="7"/>
        <v>374.8614207616456</v>
      </c>
      <c r="BH60" s="59">
        <f t="shared" si="8"/>
        <v>668.19475409497886</v>
      </c>
      <c r="BI60" s="59">
        <f ca="1">AVERAGE(OFFSET($BH$3,0,0,'Données projet'!$E$11+1,1))-AVERAGE(OFFSET($H$3,0,0,'Données projet'!$E$11+1,1))</f>
        <v>325.25346097861518</v>
      </c>
      <c r="BJ60" s="59">
        <f t="shared" si="38"/>
        <v>348.84706693879735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1.0005170928058464E-5</v>
      </c>
      <c r="BS60" s="22">
        <f t="shared" si="9"/>
        <v>1.0005170928058464E-5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3.8000000000000007</v>
      </c>
      <c r="BY60" s="12">
        <f>IF('Données projet'!$A$114&gt;35,BY59+BX60-CG59,IF(A60&lt;'Données projet'!$A$114,$BV$205^A60,IF(A60='Données projet'!$A$114,'Données projet'!$B$114,BY59+BX60-CG59)))</f>
        <v>213.29999999999993</v>
      </c>
      <c r="BZ60" s="13">
        <f>BY60*VLOOKUP('Données projet'!$B$12,Paramètres!$A$1:$I$89,3,0)*VLOOKUP('Données projet'!$B$12,Paramètres!$A$1:$I$89,5,0)</f>
        <v>127.55339999999997</v>
      </c>
      <c r="CA60" s="13">
        <f t="shared" si="39"/>
        <v>33.430398298153889</v>
      </c>
      <c r="CB60" s="20">
        <f t="shared" si="10"/>
        <v>280.38011536928462</v>
      </c>
      <c r="CC60" s="59">
        <f t="shared" si="11"/>
        <v>573.71344870261794</v>
      </c>
      <c r="CD60" s="59">
        <f ca="1">AVERAGE(OFFSET($CC$3,0,0,'Données projet'!$E$12+1,1))-AVERAGE(OFFSET($H$3,0,0,'Données projet'!$E$12+1,1))</f>
        <v>185.11936093150575</v>
      </c>
      <c r="CE60" s="59">
        <f t="shared" si="40"/>
        <v>194.29071414035622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8.6294599254504455E-5</v>
      </c>
      <c r="CN60" s="22">
        <f t="shared" si="12"/>
        <v>8.6294599254504455E-5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7.8</v>
      </c>
      <c r="N61" s="13">
        <f>IF('Données projet'!$A$36&gt;35,N60+M61-V60,IF(A61&lt;'Données projet'!$A$36,$K$205^A61,IF(A61='Données projet'!$A$36,'Données projet'!$B$36,N60+M61-V60)))</f>
        <v>219.40000000000018</v>
      </c>
      <c r="O61" s="13">
        <f>N61*VLOOKUP('Données projet'!$B$9,Paramètres!$A$1:$I$89,3,0)*VLOOKUP('Données projet'!$B$9,Paramètres!$A$1:$I$89,5,0)</f>
        <v>198.51312000000016</v>
      </c>
      <c r="P61" s="13">
        <f t="shared" si="33"/>
        <v>49.417254724004458</v>
      </c>
      <c r="Q61" s="20">
        <f t="shared" si="53"/>
        <v>431.81206931097466</v>
      </c>
      <c r="R61" s="59">
        <f t="shared" si="0"/>
        <v>725.14540264430798</v>
      </c>
      <c r="S61" s="59">
        <f ca="1">AVERAGE(OFFSET($R$3,0,0,'Données projet'!$E$9+1,1))-AVERAGE(OFFSET($H$3,0,0,'Données projet'!$E$9+1,1))</f>
        <v>344.4940855044307</v>
      </c>
      <c r="T61" s="59">
        <f t="shared" si="34"/>
        <v>231.36959598460686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4.6716515564714016E-4</v>
      </c>
      <c r="AC61" s="22">
        <f t="shared" si="3"/>
        <v>4.6716515564714016E-4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7.8</v>
      </c>
      <c r="AI61" s="13">
        <f>IF('Données projet'!$A$62&gt;35,AI60+AH61-AQ60,IF(A61&lt;'Données projet'!$A$62,$AF$205^A61,IF(A61='Données projet'!$A$62,'Données projet'!$B$62,AI60+AH61-AQ60)))</f>
        <v>219.40000000000018</v>
      </c>
      <c r="AJ61" s="13">
        <f>AI61*VLOOKUP('Données projet'!$B$10,Paramètres!$A$1:$I$89,3,0)*VLOOKUP('Données projet'!$B$10,Paramètres!$A$1:$I$89,5,0)</f>
        <v>222.47160000000019</v>
      </c>
      <c r="AK61" s="13">
        <f t="shared" si="35"/>
        <v>54.651725986680781</v>
      </c>
      <c r="AL61" s="20">
        <f t="shared" si="4"/>
        <v>482.65645942680271</v>
      </c>
      <c r="AM61" s="59">
        <f t="shared" si="5"/>
        <v>775.98979276013597</v>
      </c>
      <c r="AN61" s="59">
        <f ca="1">AVERAGE(OFFSET($AM$3,0,0,'Données projet'!$E$10+1,1))-AVERAGE(OFFSET($H$3,0,0,'Données projet'!$E$10+1,1))</f>
        <v>381.39660508997315</v>
      </c>
      <c r="AO61" s="59">
        <f t="shared" si="36"/>
        <v>254.25036207346591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5.2354715719075951E-4</v>
      </c>
      <c r="AX61" s="21">
        <f t="shared" si="6"/>
        <v>5.2354715719075951E-4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7.8</v>
      </c>
      <c r="BD61" s="12">
        <f>IF('Données projet'!$A$88&gt;35,BD60+BC61-BL60,IF(A61&lt;'Données projet'!$A$88,$BA$205^A61,IF(A61='Données projet'!$A$88,'Données projet'!$B$88,BD60+BC61-BL60)))</f>
        <v>204.40000000000003</v>
      </c>
      <c r="BE61" s="13">
        <f>BD61*VLOOKUP('Données projet'!$B$11,Paramètres!$A$1:$I$89,3,0)*VLOOKUP('Données projet'!$B$11,Paramètres!$A$1:$I$89,5,0)</f>
        <v>178.56384000000006</v>
      </c>
      <c r="BF61" s="13">
        <f t="shared" si="37"/>
        <v>45.002518212442588</v>
      </c>
      <c r="BG61" s="20">
        <f t="shared" si="7"/>
        <v>389.37807388667096</v>
      </c>
      <c r="BH61" s="59">
        <f t="shared" si="8"/>
        <v>682.71140722000428</v>
      </c>
      <c r="BI61" s="59">
        <f ca="1">AVERAGE(OFFSET($BH$3,0,0,'Données projet'!$E$11+1,1))-AVERAGE(OFFSET($H$3,0,0,'Données projet'!$E$11+1,1))</f>
        <v>325.25346097861518</v>
      </c>
      <c r="BJ61" s="59">
        <f t="shared" si="38"/>
        <v>348.84706693879735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7.0747242101606429E-6</v>
      </c>
      <c r="BS61" s="22">
        <f t="shared" si="9"/>
        <v>7.0747242101606429E-6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3.8000000000000007</v>
      </c>
      <c r="BY61" s="12">
        <f>IF('Données projet'!$A$114&gt;35,BY60+BX61-CG60,IF(A61&lt;'Données projet'!$A$114,$BV$205^A61,IF(A61='Données projet'!$A$114,'Données projet'!$B$114,BY60+BX61-CG60)))</f>
        <v>217.09999999999994</v>
      </c>
      <c r="BZ61" s="13">
        <f>BY61*VLOOKUP('Données projet'!$B$12,Paramètres!$A$1:$I$89,3,0)*VLOOKUP('Données projet'!$B$12,Paramètres!$A$1:$I$89,5,0)</f>
        <v>129.82579999999996</v>
      </c>
      <c r="CA61" s="13">
        <f t="shared" si="39"/>
        <v>33.956103686208728</v>
      </c>
      <c r="CB61" s="20">
        <f t="shared" si="10"/>
        <v>285.25348225348012</v>
      </c>
      <c r="CC61" s="59">
        <f t="shared" si="11"/>
        <v>578.58681558681337</v>
      </c>
      <c r="CD61" s="59">
        <f ca="1">AVERAGE(OFFSET($CC$3,0,0,'Données projet'!$E$12+1,1))-AVERAGE(OFFSET($H$3,0,0,'Données projet'!$E$12+1,1))</f>
        <v>185.11936093150575</v>
      </c>
      <c r="CE61" s="59">
        <f t="shared" si="40"/>
        <v>194.29071414035622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6.101949631263569E-5</v>
      </c>
      <c r="CN61" s="22">
        <f t="shared" si="12"/>
        <v>6.101949631263569E-5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7.8</v>
      </c>
      <c r="N62" s="13">
        <f>IF('Données projet'!$A$36&gt;35,N61+M62-V61,IF(A62&lt;'Données projet'!$A$36,$K$205^A62,IF(A62='Données projet'!$A$36,'Données projet'!$B$36,N61+M62-V61)))</f>
        <v>227.20000000000019</v>
      </c>
      <c r="O62" s="13">
        <f>N62*VLOOKUP('Données projet'!$B$9,Paramètres!$A$1:$I$89,3,0)*VLOOKUP('Données projet'!$B$9,Paramètres!$A$1:$I$89,5,0)</f>
        <v>205.57056000000014</v>
      </c>
      <c r="P62" s="13">
        <f t="shared" si="33"/>
        <v>50.966443946767434</v>
      </c>
      <c r="Q62" s="20">
        <f t="shared" si="53"/>
        <v>446.80194854062023</v>
      </c>
      <c r="R62" s="59">
        <f t="shared" si="0"/>
        <v>740.13528187395355</v>
      </c>
      <c r="S62" s="59">
        <f ca="1">AVERAGE(OFFSET($R$3,0,0,'Données projet'!$E$9+1,1))-AVERAGE(OFFSET($H$3,0,0,'Données projet'!$E$9+1,1))</f>
        <v>344.4940855044307</v>
      </c>
      <c r="T62" s="59">
        <f t="shared" si="34"/>
        <v>231.36959598460686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3.3033564949216178E-4</v>
      </c>
      <c r="AC62" s="22">
        <f t="shared" si="3"/>
        <v>3.3033564949216178E-4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7.8</v>
      </c>
      <c r="AI62" s="13">
        <f>IF('Données projet'!$A$62&gt;35,AI61+AH62-AQ61,IF(A62&lt;'Données projet'!$A$62,$AF$205^A62,IF(A62='Données projet'!$A$62,'Données projet'!$B$62,AI61+AH62-AQ61)))</f>
        <v>227.20000000000019</v>
      </c>
      <c r="AJ62" s="13">
        <f>AI62*VLOOKUP('Données projet'!$B$10,Paramètres!$A$1:$I$89,3,0)*VLOOKUP('Données projet'!$B$10,Paramètres!$A$1:$I$89,5,0)</f>
        <v>230.38080000000019</v>
      </c>
      <c r="AK62" s="13">
        <f t="shared" si="35"/>
        <v>56.365011465140029</v>
      </c>
      <c r="AL62" s="20">
        <f t="shared" si="4"/>
        <v>499.41562163511918</v>
      </c>
      <c r="AM62" s="59">
        <f t="shared" si="5"/>
        <v>792.74895496845249</v>
      </c>
      <c r="AN62" s="59">
        <f ca="1">AVERAGE(OFFSET($AM$3,0,0,'Données projet'!$E$10+1,1))-AVERAGE(OFFSET($H$3,0,0,'Données projet'!$E$10+1,1))</f>
        <v>381.39660508997315</v>
      </c>
      <c r="AO62" s="59">
        <f t="shared" si="36"/>
        <v>254.25036207346591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3.7020374512052539E-4</v>
      </c>
      <c r="AX62" s="21">
        <f t="shared" si="6"/>
        <v>3.7020374512052539E-4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7.8</v>
      </c>
      <c r="BD62" s="12">
        <f>IF('Données projet'!$A$88&gt;35,BD61+BC62-BL61,IF(A62&lt;'Données projet'!$A$88,$BA$205^A62,IF(A62='Données projet'!$A$88,'Données projet'!$B$88,BD61+BC62-BL61)))</f>
        <v>212.20000000000005</v>
      </c>
      <c r="BE62" s="13">
        <f>BD62*VLOOKUP('Données projet'!$B$11,Paramètres!$A$1:$I$89,3,0)*VLOOKUP('Données projet'!$B$11,Paramètres!$A$1:$I$89,5,0)</f>
        <v>185.37792000000007</v>
      </c>
      <c r="BF62" s="13">
        <f t="shared" si="37"/>
        <v>46.516616531004161</v>
      </c>
      <c r="BG62" s="20">
        <f t="shared" si="7"/>
        <v>403.88298445816571</v>
      </c>
      <c r="BH62" s="59">
        <f t="shared" si="8"/>
        <v>697.21631779149902</v>
      </c>
      <c r="BI62" s="59">
        <f ca="1">AVERAGE(OFFSET($BH$3,0,0,'Données projet'!$E$11+1,1))-AVERAGE(OFFSET($H$3,0,0,'Données projet'!$E$11+1,1))</f>
        <v>325.25346097861518</v>
      </c>
      <c r="BJ62" s="59">
        <f t="shared" si="38"/>
        <v>348.84706693879735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5.0025854640292319E-6</v>
      </c>
      <c r="BS62" s="22">
        <f t="shared" si="9"/>
        <v>5.0025854640292319E-6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3.8000000000000007</v>
      </c>
      <c r="BY62" s="12">
        <f>IF('Données projet'!$A$114&gt;35,BY61+BX62-CG61,IF(A62&lt;'Données projet'!$A$114,$BV$205^A62,IF(A62='Données projet'!$A$114,'Données projet'!$B$114,BY61+BX62-CG61)))</f>
        <v>220.89999999999995</v>
      </c>
      <c r="BZ62" s="13">
        <f>BY62*VLOOKUP('Données projet'!$B$12,Paramètres!$A$1:$I$89,3,0)*VLOOKUP('Données projet'!$B$12,Paramètres!$A$1:$I$89,5,0)</f>
        <v>132.09819999999996</v>
      </c>
      <c r="CA62" s="13">
        <f t="shared" si="39"/>
        <v>34.480739033591334</v>
      </c>
      <c r="CB62" s="20">
        <f t="shared" si="10"/>
        <v>290.12498548350482</v>
      </c>
      <c r="CC62" s="59">
        <f t="shared" si="11"/>
        <v>583.45831881683807</v>
      </c>
      <c r="CD62" s="59">
        <f ca="1">AVERAGE(OFFSET($CC$3,0,0,'Données projet'!$E$12+1,1))-AVERAGE(OFFSET($H$3,0,0,'Données projet'!$E$12+1,1))</f>
        <v>185.11936093150575</v>
      </c>
      <c r="CE62" s="59">
        <f t="shared" si="40"/>
        <v>194.29071414035622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4.3147299627252234E-5</v>
      </c>
      <c r="CN62" s="22">
        <f t="shared" si="12"/>
        <v>4.3147299627252234E-5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235</v>
      </c>
      <c r="L63" s="12">
        <f>VLOOKUP(A63,'Données projet'!$A$35:$I$55,9,0)</f>
        <v>7.8</v>
      </c>
      <c r="M63" s="12">
        <f t="array" ref="M63">INDEX(L:L,MIN(IF(ISNUMBER(L63:L259),ROW(L63:L259),"")))</f>
        <v>7.8</v>
      </c>
      <c r="N63" s="13">
        <f>IF('Données projet'!$A$36&gt;35,N62+M63-V62,IF(A63&lt;'Données projet'!$A$36,$K$205^A63,IF(A63='Données projet'!$A$36,'Données projet'!$B$36,N62+M63-V62)))</f>
        <v>235.0000000000002</v>
      </c>
      <c r="O63" s="13">
        <f>N63*VLOOKUP('Données projet'!$B$9,Paramètres!$A$1:$I$89,3,0)*VLOOKUP('Données projet'!$B$9,Paramètres!$A$1:$I$89,5,0)</f>
        <v>212.62800000000016</v>
      </c>
      <c r="P63" s="13">
        <f t="shared" si="33"/>
        <v>52.509453483719085</v>
      </c>
      <c r="Q63" s="20">
        <f t="shared" si="53"/>
        <v>461.78106481747767</v>
      </c>
      <c r="R63" s="59">
        <f t="shared" si="0"/>
        <v>755.11439815081098</v>
      </c>
      <c r="S63" s="59">
        <f ca="1">AVERAGE(OFFSET($R$3,0,0,'Données projet'!$E$9+1,1))-AVERAGE(OFFSET($H$3,0,0,'Données projet'!$E$9+1,1))</f>
        <v>344.4940855044307</v>
      </c>
      <c r="T63" s="59">
        <f t="shared" si="34"/>
        <v>231.36959598460686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42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2.3358257782357011E-4</v>
      </c>
      <c r="AC63" s="22">
        <f t="shared" si="3"/>
        <v>2.3358257782357011E-4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235</v>
      </c>
      <c r="AG63" s="12">
        <f>VLOOKUP(A63,'Données projet'!$A$61:$I$81,9,0)</f>
        <v>7.8</v>
      </c>
      <c r="AH63" s="12">
        <f t="array" ref="AH63">INDEX(AG:AG,MIN(IF(ISNUMBER(AG63:AG259),ROW(AG63:AG259),"")))</f>
        <v>7.8</v>
      </c>
      <c r="AI63" s="13">
        <f>IF('Données projet'!$A$62&gt;35,AI62+AH63-AQ62,IF(A63&lt;'Données projet'!$A$62,$AF$205^A63,IF(A63='Données projet'!$A$62,'Données projet'!$B$62,AI62+AH63-AQ62)))</f>
        <v>235.0000000000002</v>
      </c>
      <c r="AJ63" s="13">
        <f>AI63*VLOOKUP('Données projet'!$B$10,Paramètres!$A$1:$I$89,3,0)*VLOOKUP('Données projet'!$B$10,Paramètres!$A$1:$I$89,5,0)</f>
        <v>238.29000000000022</v>
      </c>
      <c r="AK63" s="13">
        <f t="shared" si="35"/>
        <v>58.071462681001563</v>
      </c>
      <c r="AL63" s="20">
        <f t="shared" si="4"/>
        <v>516.1628808360781</v>
      </c>
      <c r="AM63" s="59">
        <f t="shared" si="5"/>
        <v>809.49621416941136</v>
      </c>
      <c r="AN63" s="59">
        <f ca="1">AVERAGE(OFFSET($AM$3,0,0,'Données projet'!$E$10+1,1))-AVERAGE(OFFSET($H$3,0,0,'Données projet'!$E$10+1,1))</f>
        <v>381.39660508997315</v>
      </c>
      <c r="AO63" s="59">
        <f t="shared" si="36"/>
        <v>254.25036207346591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42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2.6177357859537975E-4</v>
      </c>
      <c r="AX63" s="21">
        <f t="shared" si="6"/>
        <v>2.6177357859537975E-4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220</v>
      </c>
      <c r="BB63" s="12">
        <f>VLOOKUP(A63,'Données projet'!$A$87:$I$107,9,0)</f>
        <v>7.8</v>
      </c>
      <c r="BC63" s="12">
        <f t="array" ref="BC63">INDEX(BB:BB,MIN(IF(ISNUMBER(BB63:BB259),ROW(BB63:BB259),"")))</f>
        <v>7.8</v>
      </c>
      <c r="BD63" s="12">
        <f>IF('Données projet'!$A$88&gt;35,BD62+BC63-BL62,IF(A63&lt;'Données projet'!$A$88,$BA$205^A63,IF(A63='Données projet'!$A$88,'Données projet'!$B$88,BD62+BC63-BL62)))</f>
        <v>220.00000000000006</v>
      </c>
      <c r="BE63" s="13">
        <f>BD63*VLOOKUP('Données projet'!$B$11,Paramètres!$A$1:$I$89,3,0)*VLOOKUP('Données projet'!$B$11,Paramètres!$A$1:$I$89,5,0)</f>
        <v>192.19200000000006</v>
      </c>
      <c r="BF63" s="13">
        <f t="shared" si="37"/>
        <v>48.02424892193244</v>
      </c>
      <c r="BG63" s="20">
        <f t="shared" si="7"/>
        <v>418.37663353903241</v>
      </c>
      <c r="BH63" s="59">
        <f t="shared" si="8"/>
        <v>711.70996687236573</v>
      </c>
      <c r="BI63" s="59">
        <f ca="1">AVERAGE(OFFSET($BH$3,0,0,'Données projet'!$E$11+1,1))-AVERAGE(OFFSET($H$3,0,0,'Données projet'!$E$11+1,1))</f>
        <v>325.25346097861518</v>
      </c>
      <c r="BJ63" s="59">
        <f t="shared" si="38"/>
        <v>348.84706693879735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37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3.5373621050803215E-6</v>
      </c>
      <c r="BS63" s="22">
        <f t="shared" si="9"/>
        <v>3.5373621050803215E-6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3.8000000000000007</v>
      </c>
      <c r="BY63" s="12">
        <f>IF('Données projet'!$A$114&gt;35,BY62+BX63-CG62,IF(A63&lt;'Données projet'!$A$114,$BV$205^A63,IF(A63='Données projet'!$A$114,'Données projet'!$B$114,BY62+BX63-CG62)))</f>
        <v>224.69999999999996</v>
      </c>
      <c r="BZ63" s="13">
        <f>BY63*VLOOKUP('Données projet'!$B$12,Paramètres!$A$1:$I$89,3,0)*VLOOKUP('Données projet'!$B$12,Paramètres!$A$1:$I$89,5,0)</f>
        <v>134.37059999999997</v>
      </c>
      <c r="CA63" s="13">
        <f t="shared" si="39"/>
        <v>35.004324871601163</v>
      </c>
      <c r="CB63" s="20">
        <f t="shared" si="10"/>
        <v>294.99466081803865</v>
      </c>
      <c r="CC63" s="59">
        <f t="shared" si="11"/>
        <v>588.32799415137197</v>
      </c>
      <c r="CD63" s="59">
        <f ca="1">AVERAGE(OFFSET($CC$3,0,0,'Données projet'!$E$12+1,1))-AVERAGE(OFFSET($H$3,0,0,'Données projet'!$E$12+1,1))</f>
        <v>185.11936093150575</v>
      </c>
      <c r="CE63" s="59">
        <f t="shared" si="40"/>
        <v>194.29071414035622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3.0509748156317852E-5</v>
      </c>
      <c r="CN63" s="22">
        <f t="shared" si="12"/>
        <v>3.0509748156317852E-5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</v>
      </c>
      <c r="N64" s="13">
        <f>IF('Données projet'!$A$36&gt;35,N63+M64-V63,IF(A64&lt;'Données projet'!$A$36,$K$205^A64,IF(A64='Données projet'!$A$36,'Données projet'!$B$36,N63+M64-V63)))</f>
        <v>200.0000000000002</v>
      </c>
      <c r="O64" s="13">
        <f>N64*VLOOKUP('Données projet'!$B$9,Paramètres!$A$1:$I$89,3,0)*VLOOKUP('Données projet'!$B$9,Paramètres!$A$1:$I$89,5,0)</f>
        <v>180.96000000000018</v>
      </c>
      <c r="P64" s="13">
        <f t="shared" si="33"/>
        <v>45.535702314871806</v>
      </c>
      <c r="Q64" s="20">
        <f t="shared" si="53"/>
        <v>394.48001486506865</v>
      </c>
      <c r="R64" s="59">
        <f t="shared" si="0"/>
        <v>687.81334819840197</v>
      </c>
      <c r="S64" s="59">
        <f ca="1">AVERAGE(OFFSET($R$3,0,0,'Données projet'!$E$9+1,1))-AVERAGE(OFFSET($H$3,0,0,'Données projet'!$E$9+1,1))</f>
        <v>344.4940855044307</v>
      </c>
      <c r="T64" s="59">
        <f t="shared" si="34"/>
        <v>231.36959598460686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1.6516782474608092E-4</v>
      </c>
      <c r="AC64" s="22">
        <f t="shared" si="3"/>
        <v>1.6516782474608092E-4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</v>
      </c>
      <c r="AI64" s="13">
        <f>IF('Données projet'!$A$62&gt;35,AI63+AH64-AQ63,IF(A64&lt;'Données projet'!$A$62,$AF$205^A64,IF(A64='Données projet'!$A$62,'Données projet'!$B$62,AI63+AH64-AQ63)))</f>
        <v>200.0000000000002</v>
      </c>
      <c r="AJ64" s="13">
        <f>AI64*VLOOKUP('Données projet'!$B$10,Paramètres!$A$1:$I$89,3,0)*VLOOKUP('Données projet'!$B$10,Paramètres!$A$1:$I$89,5,0)</f>
        <v>202.80000000000024</v>
      </c>
      <c r="AK64" s="13">
        <f t="shared" si="35"/>
        <v>50.359024179354016</v>
      </c>
      <c r="AL64" s="20">
        <f t="shared" si="4"/>
        <v>440.91863377904201</v>
      </c>
      <c r="AM64" s="59">
        <f t="shared" si="5"/>
        <v>734.25196711237527</v>
      </c>
      <c r="AN64" s="59">
        <f ca="1">AVERAGE(OFFSET($AM$3,0,0,'Données projet'!$E$10+1,1))-AVERAGE(OFFSET($H$3,0,0,'Données projet'!$E$10+1,1))</f>
        <v>381.39660508997315</v>
      </c>
      <c r="AO64" s="59">
        <f t="shared" si="36"/>
        <v>254.25036207346591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1.8510187256026269E-4</v>
      </c>
      <c r="AX64" s="21">
        <f t="shared" si="6"/>
        <v>1.8510187256026269E-4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8.1999999999999993</v>
      </c>
      <c r="BD64" s="12">
        <f>IF('Données projet'!$A$88&gt;35,BD63+BC64-BL63,IF(A64&lt;'Données projet'!$A$88,$BA$205^A64,IF(A64='Données projet'!$A$88,'Données projet'!$B$88,BD63+BC64-BL63)))</f>
        <v>191.20000000000005</v>
      </c>
      <c r="BE64" s="13">
        <f>BD64*VLOOKUP('Données projet'!$B$11,Paramètres!$A$1:$I$89,3,0)*VLOOKUP('Données projet'!$B$11,Paramètres!$A$1:$I$89,5,0)</f>
        <v>167.03232000000006</v>
      </c>
      <c r="BF64" s="13">
        <f t="shared" si="37"/>
        <v>42.424682267054841</v>
      </c>
      <c r="BG64" s="20">
        <f t="shared" si="7"/>
        <v>364.80427894845388</v>
      </c>
      <c r="BH64" s="59">
        <f t="shared" si="8"/>
        <v>658.13761228178714</v>
      </c>
      <c r="BI64" s="59">
        <f ca="1">AVERAGE(OFFSET($BH$3,0,0,'Données projet'!$E$11+1,1))-AVERAGE(OFFSET($H$3,0,0,'Données projet'!$E$11+1,1))</f>
        <v>325.25346097861518</v>
      </c>
      <c r="BJ64" s="59">
        <f t="shared" si="38"/>
        <v>348.84706693879735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2.501292732014616E-6</v>
      </c>
      <c r="BS64" s="22">
        <f t="shared" si="9"/>
        <v>2.501292732014616E-6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3.8000000000000007</v>
      </c>
      <c r="BY64" s="12">
        <f>IF('Données projet'!$A$114&gt;35,BY63+BX64-CG63,IF(A64&lt;'Données projet'!$A$114,$BV$205^A64,IF(A64='Données projet'!$A$114,'Données projet'!$B$114,BY63+BX64-CG63)))</f>
        <v>228.49999999999997</v>
      </c>
      <c r="BZ64" s="13">
        <f>BY64*VLOOKUP('Données projet'!$B$12,Paramètres!$A$1:$I$89,3,0)*VLOOKUP('Données projet'!$B$12,Paramètres!$A$1:$I$89,5,0)</f>
        <v>136.64299999999997</v>
      </c>
      <c r="CA64" s="13">
        <f t="shared" si="39"/>
        <v>35.526880997312432</v>
      </c>
      <c r="CB64" s="20">
        <f t="shared" si="10"/>
        <v>299.86254273698574</v>
      </c>
      <c r="CC64" s="59">
        <f t="shared" si="11"/>
        <v>593.19587607031906</v>
      </c>
      <c r="CD64" s="59">
        <f ca="1">AVERAGE(OFFSET($CC$3,0,0,'Données projet'!$E$12+1,1))-AVERAGE(OFFSET($H$3,0,0,'Données projet'!$E$12+1,1))</f>
        <v>185.11936093150575</v>
      </c>
      <c r="CE64" s="59">
        <f t="shared" si="40"/>
        <v>194.29071414035622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2.1573649813626121E-5</v>
      </c>
      <c r="CN64" s="22">
        <f t="shared" si="12"/>
        <v>2.1573649813626121E-5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</v>
      </c>
      <c r="N65" s="13">
        <f>IF('Données projet'!$A$36&gt;35,N64+M65-V64,IF(A65&lt;'Données projet'!$A$36,$K$205^A65,IF(A65='Données projet'!$A$36,'Données projet'!$B$36,N64+M65-V64)))</f>
        <v>207.0000000000002</v>
      </c>
      <c r="O65" s="13">
        <f>N65*VLOOKUP('Données projet'!$B$9,Paramètres!$A$1:$I$89,3,0)*VLOOKUP('Données projet'!$B$9,Paramètres!$A$1:$I$89,5,0)</f>
        <v>187.29360000000017</v>
      </c>
      <c r="P65" s="13">
        <f t="shared" si="33"/>
        <v>46.941107550760499</v>
      </c>
      <c r="Q65" s="20">
        <f t="shared" si="53"/>
        <v>407.95878231757479</v>
      </c>
      <c r="R65" s="59">
        <f t="shared" si="0"/>
        <v>701.29211565090804</v>
      </c>
      <c r="S65" s="59">
        <f ca="1">AVERAGE(OFFSET($R$3,0,0,'Données projet'!$E$9+1,1))-AVERAGE(OFFSET($H$3,0,0,'Données projet'!$E$9+1,1))</f>
        <v>344.4940855044307</v>
      </c>
      <c r="T65" s="59">
        <f t="shared" si="34"/>
        <v>231.36959598460686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1.1679128891178508E-4</v>
      </c>
      <c r="AC65" s="22">
        <f t="shared" si="3"/>
        <v>1.1679128891178508E-4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</v>
      </c>
      <c r="AI65" s="13">
        <f>IF('Données projet'!$A$62&gt;35,AI64+AH65-AQ64,IF(A65&lt;'Données projet'!$A$62,$AF$205^A65,IF(A65='Données projet'!$A$62,'Données projet'!$B$62,AI64+AH65-AQ64)))</f>
        <v>207.0000000000002</v>
      </c>
      <c r="AJ65" s="13">
        <f>AI65*VLOOKUP('Données projet'!$B$10,Paramètres!$A$1:$I$89,3,0)*VLOOKUP('Données projet'!$B$10,Paramètres!$A$1:$I$89,5,0)</f>
        <v>209.8980000000002</v>
      </c>
      <c r="AK65" s="13">
        <f t="shared" si="35"/>
        <v>51.913295501810261</v>
      </c>
      <c r="AL65" s="20">
        <f t="shared" si="4"/>
        <v>455.9880063323198</v>
      </c>
      <c r="AM65" s="59">
        <f t="shared" si="5"/>
        <v>749.32133966565311</v>
      </c>
      <c r="AN65" s="59">
        <f ca="1">AVERAGE(OFFSET($AM$3,0,0,'Données projet'!$E$10+1,1))-AVERAGE(OFFSET($H$3,0,0,'Données projet'!$E$10+1,1))</f>
        <v>381.39660508997315</v>
      </c>
      <c r="AO65" s="59">
        <f t="shared" si="36"/>
        <v>254.25036207346591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1.3088678929768988E-4</v>
      </c>
      <c r="AX65" s="21">
        <f t="shared" si="6"/>
        <v>1.3088678929768988E-4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8.1999999999999993</v>
      </c>
      <c r="BD65" s="12">
        <f>IF('Données projet'!$A$88&gt;35,BD64+BC65-BL64,IF(A65&lt;'Données projet'!$A$88,$BA$205^A65,IF(A65='Données projet'!$A$88,'Données projet'!$B$88,BD64+BC65-BL64)))</f>
        <v>199.40000000000003</v>
      </c>
      <c r="BE65" s="13">
        <f>BD65*VLOOKUP('Données projet'!$B$11,Paramètres!$A$1:$I$89,3,0)*VLOOKUP('Données projet'!$B$11,Paramètres!$A$1:$I$89,5,0)</f>
        <v>174.19584000000006</v>
      </c>
      <c r="BF65" s="13">
        <f t="shared" si="37"/>
        <v>44.028414526076745</v>
      </c>
      <c r="BG65" s="20">
        <f t="shared" si="7"/>
        <v>380.07390996625037</v>
      </c>
      <c r="BH65" s="59">
        <f t="shared" si="8"/>
        <v>673.40724329958368</v>
      </c>
      <c r="BI65" s="59">
        <f ca="1">AVERAGE(OFFSET($BH$3,0,0,'Données projet'!$E$11+1,1))-AVERAGE(OFFSET($H$3,0,0,'Données projet'!$E$11+1,1))</f>
        <v>325.25346097861518</v>
      </c>
      <c r="BJ65" s="59">
        <f t="shared" si="38"/>
        <v>348.84706693879735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1.7686810525401607E-6</v>
      </c>
      <c r="BS65" s="22">
        <f t="shared" si="9"/>
        <v>1.7686810525401607E-6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>
        <f>VLOOKUP(A65,'Données projet'!$A$113:$I$133,2,0)</f>
        <v>232.3</v>
      </c>
      <c r="BW65" s="12">
        <f>VLOOKUP(A65,'Données projet'!$A$113:$I$133,9,0)</f>
        <v>3.8000000000000007</v>
      </c>
      <c r="BX65" s="12">
        <f t="array" ref="BX65">INDEX(BW:BW,MIN(IF(ISNUMBER(BW65:BW261),ROW(BW65:BW261),"")))</f>
        <v>3.8000000000000007</v>
      </c>
      <c r="BY65" s="12">
        <f>IF('Données projet'!$A$114&gt;35,BY64+BX65-CG64,IF(A65&lt;'Données projet'!$A$114,$BV$205^A65,IF(A65='Données projet'!$A$114,'Données projet'!$B$114,BY64+BX65-CG64)))</f>
        <v>232.29999999999998</v>
      </c>
      <c r="BZ65" s="13">
        <f>BY65*VLOOKUP('Données projet'!$B$12,Paramètres!$A$1:$I$89,3,0)*VLOOKUP('Données projet'!$B$12,Paramètres!$A$1:$I$89,5,0)</f>
        <v>138.91540000000001</v>
      </c>
      <c r="CA65" s="13">
        <f t="shared" si="39"/>
        <v>36.048426511596745</v>
      </c>
      <c r="CB65" s="20">
        <f t="shared" si="10"/>
        <v>304.72866450769766</v>
      </c>
      <c r="CC65" s="59">
        <f t="shared" si="11"/>
        <v>598.06199784103092</v>
      </c>
      <c r="CD65" s="59">
        <f ca="1">AVERAGE(OFFSET($CC$3,0,0,'Données projet'!$E$12+1,1))-AVERAGE(OFFSET($H$3,0,0,'Données projet'!$E$12+1,1))</f>
        <v>185.11936093150575</v>
      </c>
      <c r="CE65" s="59">
        <f t="shared" si="40"/>
        <v>194.29071414035622</v>
      </c>
      <c r="CF65" s="15" t="str">
        <f>IF(ISNA(VLOOKUP(A65,'Données projet'!$A$113:$I$133,3,0)),0,VLOOKUP(A65,'Données projet'!$A$113:$I$133,3,0))</f>
        <v>CR</v>
      </c>
      <c r="CG65" s="15">
        <f>IF(ISNA(VLOOKUP(A65,'Données projet'!$A$113:$I$133,4,0)),0,VLOOKUP(A65,'Données projet'!$A$113:$I$133,4,0))</f>
        <v>232.3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1.5254874078158928E-5</v>
      </c>
      <c r="CN65" s="22">
        <f t="shared" si="12"/>
        <v>1.5254874078158928E-5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</v>
      </c>
      <c r="N66" s="13">
        <f>IF('Données projet'!$A$36&gt;35,N65+M66-V65,IF(A66&lt;'Données projet'!$A$36,$K$205^A66,IF(A66='Données projet'!$A$36,'Données projet'!$B$36,N65+M66-V65)))</f>
        <v>214.0000000000002</v>
      </c>
      <c r="O66" s="13">
        <f>N66*VLOOKUP('Données projet'!$B$9,Paramètres!$A$1:$I$89,3,0)*VLOOKUP('Données projet'!$B$9,Paramètres!$A$1:$I$89,5,0)</f>
        <v>193.62720000000016</v>
      </c>
      <c r="P66" s="13">
        <f t="shared" si="33"/>
        <v>48.340990547231236</v>
      </c>
      <c r="Q66" s="20">
        <f t="shared" si="53"/>
        <v>421.42793186976132</v>
      </c>
      <c r="R66" s="59">
        <f t="shared" si="0"/>
        <v>714.76126520309458</v>
      </c>
      <c r="S66" s="59">
        <f ca="1">AVERAGE(OFFSET($R$3,0,0,'Données projet'!$E$9+1,1))-AVERAGE(OFFSET($H$3,0,0,'Données projet'!$E$9+1,1))</f>
        <v>344.4940855044307</v>
      </c>
      <c r="T66" s="59">
        <f t="shared" si="34"/>
        <v>231.36959598460686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8.2583912373040473E-5</v>
      </c>
      <c r="AC66" s="22">
        <f t="shared" si="3"/>
        <v>8.2583912373040473E-5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</v>
      </c>
      <c r="AI66" s="13">
        <f>IF('Données projet'!$A$62&gt;35,AI65+AH66-AQ65,IF(A66&lt;'Données projet'!$A$62,$AF$205^A66,IF(A66='Données projet'!$A$62,'Données projet'!$B$62,AI65+AH66-AQ65)))</f>
        <v>214.0000000000002</v>
      </c>
      <c r="AJ66" s="13">
        <f>AI66*VLOOKUP('Données projet'!$B$10,Paramètres!$A$1:$I$89,3,0)*VLOOKUP('Données projet'!$B$10,Paramètres!$A$1:$I$89,5,0)</f>
        <v>216.99600000000021</v>
      </c>
      <c r="AK66" s="13">
        <f t="shared" si="35"/>
        <v>53.461459647386967</v>
      </c>
      <c r="AL66" s="20">
        <f t="shared" si="4"/>
        <v>471.0467422191993</v>
      </c>
      <c r="AM66" s="59">
        <f t="shared" si="5"/>
        <v>764.38007555253262</v>
      </c>
      <c r="AN66" s="59">
        <f ca="1">AVERAGE(OFFSET($AM$3,0,0,'Données projet'!$E$10+1,1))-AVERAGE(OFFSET($H$3,0,0,'Données projet'!$E$10+1,1))</f>
        <v>381.39660508997315</v>
      </c>
      <c r="AO66" s="59">
        <f t="shared" si="36"/>
        <v>254.25036207346591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9.2550936280131346E-5</v>
      </c>
      <c r="AX66" s="21">
        <f t="shared" si="6"/>
        <v>9.2550936280131346E-5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8.1999999999999993</v>
      </c>
      <c r="BD66" s="12">
        <f>IF('Données projet'!$A$88&gt;35,BD65+BC66-BL65,IF(A66&lt;'Données projet'!$A$88,$BA$205^A66,IF(A66='Données projet'!$A$88,'Données projet'!$B$88,BD65+BC66-BL65)))</f>
        <v>207.60000000000002</v>
      </c>
      <c r="BE66" s="13">
        <f>BD66*VLOOKUP('Données projet'!$B$11,Paramètres!$A$1:$I$89,3,0)*VLOOKUP('Données projet'!$B$11,Paramètres!$A$1:$I$89,5,0)</f>
        <v>181.35936000000004</v>
      </c>
      <c r="BF66" s="13">
        <f t="shared" si="37"/>
        <v>45.624486166835887</v>
      </c>
      <c r="BG66" s="20">
        <f t="shared" si="7"/>
        <v>395.33019874057254</v>
      </c>
      <c r="BH66" s="59">
        <f t="shared" si="8"/>
        <v>688.6635320739058</v>
      </c>
      <c r="BI66" s="59">
        <f ca="1">AVERAGE(OFFSET($BH$3,0,0,'Données projet'!$E$11+1,1))-AVERAGE(OFFSET($H$3,0,0,'Données projet'!$E$11+1,1))</f>
        <v>325.25346097861518</v>
      </c>
      <c r="BJ66" s="59">
        <f t="shared" si="38"/>
        <v>348.84706693879735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1.250646366007308E-6</v>
      </c>
      <c r="BS66" s="22">
        <f t="shared" si="9"/>
        <v>1.250646366007308E-6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-2.8421709430404007E-14</v>
      </c>
      <c r="BZ66" s="13">
        <f>BY66*VLOOKUP('Données projet'!$B$12,Paramètres!$A$1:$I$89,3,0)*VLOOKUP('Données projet'!$B$12,Paramètres!$A$1:$I$89,5,0)</f>
        <v>-1.6996182239381599E-14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185.11936093150575</v>
      </c>
      <c r="CE66" s="59">
        <f t="shared" si="40"/>
        <v>194.29071414035622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1.0786824906813062E-5</v>
      </c>
      <c r="CN66" s="22">
        <f t="shared" si="12"/>
        <v>1.0786824906813062E-5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</v>
      </c>
      <c r="N67" s="13">
        <f>IF('Données projet'!$A$36&gt;35,N66+M67-V66,IF(A67&lt;'Données projet'!$A$36,$K$205^A67,IF(A67='Données projet'!$A$36,'Données projet'!$B$36,N66+M67-V66)))</f>
        <v>221.0000000000002</v>
      </c>
      <c r="O67" s="13">
        <f>N67*VLOOKUP('Données projet'!$B$9,Paramètres!$A$1:$I$89,3,0)*VLOOKUP('Données projet'!$B$9,Paramètres!$A$1:$I$89,5,0)</f>
        <v>199.96080000000021</v>
      </c>
      <c r="P67" s="13">
        <f t="shared" si="33"/>
        <v>49.735552653569307</v>
      </c>
      <c r="Q67" s="20">
        <f t="shared" ref="Q67:Q98" si="54">(O67+P67)*0.475*44/12</f>
        <v>434.88781420496684</v>
      </c>
      <c r="R67" s="59">
        <f t="shared" ref="R67:R130" si="55">Q67+(I67+J67)*44/12</f>
        <v>728.2211475383001</v>
      </c>
      <c r="S67" s="59">
        <f ca="1">AVERAGE(OFFSET($R$3,0,0,'Données projet'!$E$9+1,1))-AVERAGE(OFFSET($H$3,0,0,'Données projet'!$E$9+1,1))</f>
        <v>344.4940855044307</v>
      </c>
      <c r="T67" s="59">
        <f t="shared" si="34"/>
        <v>231.36959598460686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5.8395644455892547E-5</v>
      </c>
      <c r="AC67" s="22">
        <f t="shared" si="3"/>
        <v>5.8395644455892547E-5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</v>
      </c>
      <c r="AI67" s="13">
        <f>IF('Données projet'!$A$62&gt;35,AI66+AH67-AQ66,IF(A67&lt;'Données projet'!$A$62,$AF$205^A67,IF(A67='Données projet'!$A$62,'Données projet'!$B$62,AI66+AH67-AQ66)))</f>
        <v>221.0000000000002</v>
      </c>
      <c r="AJ67" s="13">
        <f>AI67*VLOOKUP('Données projet'!$B$10,Paramètres!$A$1:$I$89,3,0)*VLOOKUP('Données projet'!$B$10,Paramètres!$A$1:$I$89,5,0)</f>
        <v>224.09400000000025</v>
      </c>
      <c r="AK67" s="13">
        <f t="shared" si="35"/>
        <v>55.003739293082717</v>
      </c>
      <c r="AL67" s="20">
        <f t="shared" si="4"/>
        <v>486.09522926878611</v>
      </c>
      <c r="AM67" s="59">
        <f t="shared" si="5"/>
        <v>779.42856260211943</v>
      </c>
      <c r="AN67" s="59">
        <f ca="1">AVERAGE(OFFSET($AM$3,0,0,'Données projet'!$E$10+1,1))-AVERAGE(OFFSET($H$3,0,0,'Données projet'!$E$10+1,1))</f>
        <v>381.39660508997315</v>
      </c>
      <c r="AO67" s="59">
        <f t="shared" si="36"/>
        <v>254.25036207346591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6.5443394648844938E-5</v>
      </c>
      <c r="AX67" s="21">
        <f t="shared" si="6"/>
        <v>6.5443394648844938E-5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8.1999999999999993</v>
      </c>
      <c r="BD67" s="12">
        <f>IF('Données projet'!$A$88&gt;35,BD66+BC67-BL66,IF(A67&lt;'Données projet'!$A$88,$BA$205^A67,IF(A67='Données projet'!$A$88,'Données projet'!$B$88,BD66+BC67-BL66)))</f>
        <v>215.8</v>
      </c>
      <c r="BE67" s="13">
        <f>BD67*VLOOKUP('Données projet'!$B$11,Paramètres!$A$1:$I$89,3,0)*VLOOKUP('Données projet'!$B$11,Paramètres!$A$1:$I$89,5,0)</f>
        <v>188.52288000000001</v>
      </c>
      <c r="BF67" s="13">
        <f t="shared" si="37"/>
        <v>47.213234400769345</v>
      </c>
      <c r="BG67" s="20">
        <f t="shared" si="7"/>
        <v>410.57373258133998</v>
      </c>
      <c r="BH67" s="59">
        <f t="shared" si="8"/>
        <v>703.90706591467324</v>
      </c>
      <c r="BI67" s="59">
        <f ca="1">AVERAGE(OFFSET($BH$3,0,0,'Données projet'!$E$11+1,1))-AVERAGE(OFFSET($H$3,0,0,'Données projet'!$E$11+1,1))</f>
        <v>325.25346097861518</v>
      </c>
      <c r="BJ67" s="59">
        <f t="shared" si="38"/>
        <v>348.84706693879735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8.8434052627008036E-7</v>
      </c>
      <c r="BS67" s="22">
        <f t="shared" si="9"/>
        <v>8.8434052627008036E-7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-2.8421709430404007E-14</v>
      </c>
      <c r="BZ67" s="13">
        <f>BY67*VLOOKUP('Données projet'!$B$12,Paramètres!$A$1:$I$89,3,0)*VLOOKUP('Données projet'!$B$12,Paramètres!$A$1:$I$89,5,0)</f>
        <v>-1.6996182239381599E-14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185.11936093150575</v>
      </c>
      <c r="CE67" s="59">
        <f t="shared" si="40"/>
        <v>194.29071414035622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7.6274370390794655E-6</v>
      </c>
      <c r="CN67" s="22">
        <f t="shared" si="12"/>
        <v>7.6274370390794655E-6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7</v>
      </c>
      <c r="N68" s="13">
        <f>IF('Données projet'!$A$36&gt;35,N67+M68-V67,IF(A68&lt;'Données projet'!$A$36,$K$205^A68,IF(A68='Données projet'!$A$36,'Données projet'!$B$36,N67+M68-V67)))</f>
        <v>228.0000000000002</v>
      </c>
      <c r="O68" s="13">
        <f>N68*VLOOKUP('Données projet'!$B$9,Paramètres!$A$1:$I$89,3,0)*VLOOKUP('Données projet'!$B$9,Paramètres!$A$1:$I$89,5,0)</f>
        <v>206.29440000000017</v>
      </c>
      <c r="P68" s="13">
        <f t="shared" si="33"/>
        <v>51.124981739560774</v>
      </c>
      <c r="Q68" s="20">
        <f t="shared" si="54"/>
        <v>448.33875652973529</v>
      </c>
      <c r="R68" s="59">
        <f t="shared" si="55"/>
        <v>741.67208986306855</v>
      </c>
      <c r="S68" s="59">
        <f ca="1">AVERAGE(OFFSET($R$3,0,0,'Données projet'!$E$9+1,1))-AVERAGE(OFFSET($H$3,0,0,'Données projet'!$E$9+1,1))</f>
        <v>344.4940855044307</v>
      </c>
      <c r="T68" s="59">
        <f t="shared" si="34"/>
        <v>231.36959598460686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4.1291956186520243E-5</v>
      </c>
      <c r="AC68" s="22">
        <f t="shared" ref="AC68:AC131" si="57">SUM(Z68:AB68)</f>
        <v>4.1291956186520243E-5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</v>
      </c>
      <c r="AI68" s="13">
        <f>IF('Données projet'!$A$62&gt;35,AI67+AH68-AQ67,IF(A68&lt;'Données projet'!$A$62,$AF$205^A68,IF(A68='Données projet'!$A$62,'Données projet'!$B$62,AI67+AH68-AQ67)))</f>
        <v>228.0000000000002</v>
      </c>
      <c r="AJ68" s="13">
        <f>AI68*VLOOKUP('Données projet'!$B$10,Paramètres!$A$1:$I$89,3,0)*VLOOKUP('Données projet'!$B$10,Paramètres!$A$1:$I$89,5,0)</f>
        <v>231.19200000000021</v>
      </c>
      <c r="AK68" s="13">
        <f t="shared" si="35"/>
        <v>56.540342208595277</v>
      </c>
      <c r="AL68" s="20">
        <f t="shared" ref="AL68:AL131" si="58">(AJ68+AK68)*0.475*44/12</f>
        <v>501.13382934663713</v>
      </c>
      <c r="AM68" s="59">
        <f t="shared" ref="AM68:AM131" si="59">AL68+(AD68+AE68)*44/12</f>
        <v>794.46716267997044</v>
      </c>
      <c r="AN68" s="59">
        <f ca="1">AVERAGE(OFFSET($AM$3,0,0,'Données projet'!$E$10+1,1))-AVERAGE(OFFSET($H$3,0,0,'Données projet'!$E$10+1,1))</f>
        <v>381.39660508997315</v>
      </c>
      <c r="AO68" s="59">
        <f t="shared" si="36"/>
        <v>254.25036207346591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4.6275468140065673E-5</v>
      </c>
      <c r="AX68" s="21">
        <f t="shared" ref="AX68:AX131" si="60">SUM(AU68:AW68)</f>
        <v>4.6275468140065673E-5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224</v>
      </c>
      <c r="BB68" s="12">
        <f>VLOOKUP(A68,'Données projet'!$A$87:$I$107,9,0)</f>
        <v>8.1999999999999993</v>
      </c>
      <c r="BC68" s="12">
        <f t="array" ref="BC68">INDEX(BB:BB,MIN(IF(ISNUMBER(BB68:BB264),ROW(BB68:BB264),"")))</f>
        <v>8.1999999999999993</v>
      </c>
      <c r="BD68" s="12">
        <f>IF('Données projet'!$A$88&gt;35,BD67+BC68-BL67,IF(A68&lt;'Données projet'!$A$88,$BA$205^A68,IF(A68='Données projet'!$A$88,'Données projet'!$B$88,BD67+BC68-BL67)))</f>
        <v>224</v>
      </c>
      <c r="BE68" s="13">
        <f>BD68*VLOOKUP('Données projet'!$B$11,Paramètres!$A$1:$I$89,3,0)*VLOOKUP('Données projet'!$B$11,Paramètres!$A$1:$I$89,5,0)</f>
        <v>195.68640000000002</v>
      </c>
      <c r="BF68" s="13">
        <f t="shared" si="37"/>
        <v>48.794969360985156</v>
      </c>
      <c r="BG68" s="20">
        <f t="shared" ref="BG68:BG131" si="61">(BE68+BF68)*0.475*44/12</f>
        <v>425.80505163704919</v>
      </c>
      <c r="BH68" s="59">
        <f t="shared" ref="BH68:BH131" si="62">BG68+(AY68+AZ68)*44/12</f>
        <v>719.1383849703825</v>
      </c>
      <c r="BI68" s="59">
        <f ca="1">AVERAGE(OFFSET($BH$3,0,0,'Données projet'!$E$11+1,1))-AVERAGE(OFFSET($H$3,0,0,'Données projet'!$E$11+1,1))</f>
        <v>325.25346097861518</v>
      </c>
      <c r="BJ68" s="59">
        <f t="shared" si="38"/>
        <v>348.84706693879735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40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6.2532318300365399E-7</v>
      </c>
      <c r="BS68" s="22">
        <f t="shared" ref="BS68:BS131" si="63">SUM(BP68:BR68)</f>
        <v>6.2532318300365399E-7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-2.8421709430404007E-14</v>
      </c>
      <c r="BZ68" s="13">
        <f>BY68*VLOOKUP('Données projet'!$B$12,Paramètres!$A$1:$I$89,3,0)*VLOOKUP('Données projet'!$B$12,Paramètres!$A$1:$I$89,5,0)</f>
        <v>-1.6996182239381599E-14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185.11936093150575</v>
      </c>
      <c r="CE68" s="59">
        <f t="shared" si="40"/>
        <v>194.29071414035622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5.3934124534065318E-6</v>
      </c>
      <c r="CN68" s="22">
        <f t="shared" ref="CN68:CN131" si="66">SUM(CK68:CM68)</f>
        <v>5.3934124534065318E-6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7</v>
      </c>
      <c r="N69" s="13">
        <f>IF('Données projet'!$A$36&gt;35,N68+M69-V68,IF(A69&lt;'Données projet'!$A$36,$K$205^A69,IF(A69='Données projet'!$A$36,'Données projet'!$B$36,N68+M69-V68)))</f>
        <v>235.0000000000002</v>
      </c>
      <c r="O69" s="13">
        <f>N69*VLOOKUP('Données projet'!$B$9,Paramètres!$A$1:$I$89,3,0)*VLOOKUP('Données projet'!$B$9,Paramètres!$A$1:$I$89,5,0)</f>
        <v>212.62800000000016</v>
      </c>
      <c r="P69" s="13">
        <f t="shared" ref="P69:P132" si="87">EXP(-1.0587+0.8836*LN(O69)+0.284)</f>
        <v>52.509453483719085</v>
      </c>
      <c r="Q69" s="20">
        <f t="shared" si="54"/>
        <v>461.78106481747767</v>
      </c>
      <c r="R69" s="59">
        <f t="shared" si="55"/>
        <v>755.11439815081098</v>
      </c>
      <c r="S69" s="59">
        <f ca="1">AVERAGE(OFFSET($R$3,0,0,'Données projet'!$E$9+1,1))-AVERAGE(OFFSET($H$3,0,0,'Données projet'!$E$9+1,1))</f>
        <v>344.4940855044307</v>
      </c>
      <c r="T69" s="59">
        <f t="shared" ref="T69:T132" si="88">$T$3</f>
        <v>231.36959598460686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2.919782222794628E-5</v>
      </c>
      <c r="AC69" s="22">
        <f t="shared" si="57"/>
        <v>2.919782222794628E-5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</v>
      </c>
      <c r="AI69" s="13">
        <f>IF('Données projet'!$A$62&gt;35,AI68+AH69-AQ68,IF(A69&lt;'Données projet'!$A$62,$AF$205^A69,IF(A69='Données projet'!$A$62,'Données projet'!$B$62,AI68+AH69-AQ68)))</f>
        <v>235.0000000000002</v>
      </c>
      <c r="AJ69" s="13">
        <f>AI69*VLOOKUP('Données projet'!$B$10,Paramètres!$A$1:$I$89,3,0)*VLOOKUP('Données projet'!$B$10,Paramètres!$A$1:$I$89,5,0)</f>
        <v>238.29000000000022</v>
      </c>
      <c r="AK69" s="13">
        <f t="shared" ref="AK69:AK132" si="89">EXP(-1.0587+0.8836*LN(AJ69)+0.284)</f>
        <v>58.071462681001563</v>
      </c>
      <c r="AL69" s="20">
        <f t="shared" si="58"/>
        <v>516.1628808360781</v>
      </c>
      <c r="AM69" s="59">
        <f t="shared" si="59"/>
        <v>809.49621416941136</v>
      </c>
      <c r="AN69" s="59">
        <f ca="1">AVERAGE(OFFSET($AM$3,0,0,'Données projet'!$E$10+1,1))-AVERAGE(OFFSET($H$3,0,0,'Données projet'!$E$10+1,1))</f>
        <v>381.39660508997315</v>
      </c>
      <c r="AO69" s="59">
        <f t="shared" ref="AO69:AO132" si="90">$AO$3</f>
        <v>254.25036207346591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3.2721697324422469E-5</v>
      </c>
      <c r="AX69" s="21">
        <f t="shared" si="60"/>
        <v>3.2721697324422469E-5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8.6</v>
      </c>
      <c r="BD69" s="12">
        <f>IF('Données projet'!$A$88&gt;35,BD68+BC69-BL68,IF(A69&lt;'Données projet'!$A$88,$BA$205^A69,IF(A69='Données projet'!$A$88,'Données projet'!$B$88,BD68+BC69-BL68)))</f>
        <v>192.6</v>
      </c>
      <c r="BE69" s="13">
        <f>BD69*VLOOKUP('Données projet'!$B$11,Paramètres!$A$1:$I$89,3,0)*VLOOKUP('Données projet'!$B$11,Paramètres!$A$1:$I$89,5,0)</f>
        <v>168.25536000000002</v>
      </c>
      <c r="BF69" s="13">
        <f t="shared" ref="BF69:BF132" si="91">EXP(-1.0587+0.8836*LN(BE69)+0.284)</f>
        <v>42.699047982710923</v>
      </c>
      <c r="BG69" s="20">
        <f t="shared" si="61"/>
        <v>367.41226056988825</v>
      </c>
      <c r="BH69" s="59">
        <f t="shared" si="62"/>
        <v>660.74559390322156</v>
      </c>
      <c r="BI69" s="59">
        <f ca="1">AVERAGE(OFFSET($BH$3,0,0,'Données projet'!$E$11+1,1))-AVERAGE(OFFSET($H$3,0,0,'Données projet'!$E$11+1,1))</f>
        <v>325.25346097861518</v>
      </c>
      <c r="BJ69" s="59">
        <f t="shared" ref="BJ69:BJ132" si="92">$BJ$3</f>
        <v>348.84706693879735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4.4217026313504018E-7</v>
      </c>
      <c r="BS69" s="22">
        <f t="shared" si="63"/>
        <v>4.4217026313504018E-7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-2.8421709430404007E-14</v>
      </c>
      <c r="BZ69" s="13">
        <f>BY69*VLOOKUP('Données projet'!$B$12,Paramètres!$A$1:$I$89,3,0)*VLOOKUP('Données projet'!$B$12,Paramètres!$A$1:$I$89,5,0)</f>
        <v>-1.6996182239381599E-14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185.11936093150575</v>
      </c>
      <c r="CE69" s="59">
        <f t="shared" ref="CE69:CE132" si="94">$CE$3</f>
        <v>194.29071414035622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3.8137185195397332E-6</v>
      </c>
      <c r="CN69" s="22">
        <f t="shared" si="66"/>
        <v>3.8137185195397332E-6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7</v>
      </c>
      <c r="N70" s="13">
        <f>IF('Données projet'!$A$36&gt;35,N69+M70-V69,IF(A70&lt;'Données projet'!$A$36,$K$205^A70,IF(A70='Données projet'!$A$36,'Données projet'!$B$36,N69+M70-V69)))</f>
        <v>242.0000000000002</v>
      </c>
      <c r="O70" s="13">
        <f>N70*VLOOKUP('Données projet'!$B$9,Paramètres!$A$1:$I$89,3,0)*VLOOKUP('Données projet'!$B$9,Paramètres!$A$1:$I$89,5,0)</f>
        <v>218.96160000000017</v>
      </c>
      <c r="P70" s="13">
        <f t="shared" si="87"/>
        <v>53.889132503707479</v>
      </c>
      <c r="Q70" s="20">
        <f t="shared" si="54"/>
        <v>475.2150257772908</v>
      </c>
      <c r="R70" s="59">
        <f t="shared" si="55"/>
        <v>768.54835911062412</v>
      </c>
      <c r="S70" s="59">
        <f ca="1">AVERAGE(OFFSET($R$3,0,0,'Données projet'!$E$9+1,1))-AVERAGE(OFFSET($H$3,0,0,'Données projet'!$E$9+1,1))</f>
        <v>344.4940855044307</v>
      </c>
      <c r="T70" s="59">
        <f t="shared" si="88"/>
        <v>231.36959598460686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2.0645978093260125E-5</v>
      </c>
      <c r="AC70" s="22">
        <f t="shared" si="57"/>
        <v>2.0645978093260125E-5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</v>
      </c>
      <c r="AI70" s="13">
        <f>IF('Données projet'!$A$62&gt;35,AI69+AH70-AQ69,IF(A70&lt;'Données projet'!$A$62,$AF$205^A70,IF(A70='Données projet'!$A$62,'Données projet'!$B$62,AI69+AH70-AQ69)))</f>
        <v>242.0000000000002</v>
      </c>
      <c r="AJ70" s="13">
        <f>AI70*VLOOKUP('Données projet'!$B$10,Paramètres!$A$1:$I$89,3,0)*VLOOKUP('Données projet'!$B$10,Paramètres!$A$1:$I$89,5,0)</f>
        <v>245.3880000000002</v>
      </c>
      <c r="AK70" s="13">
        <f t="shared" si="89"/>
        <v>59.597282764919626</v>
      </c>
      <c r="AL70" s="20">
        <f t="shared" si="58"/>
        <v>531.18270081556864</v>
      </c>
      <c r="AM70" s="59">
        <f t="shared" si="59"/>
        <v>824.51603414890201</v>
      </c>
      <c r="AN70" s="59">
        <f ca="1">AVERAGE(OFFSET($AM$3,0,0,'Données projet'!$E$10+1,1))-AVERAGE(OFFSET($H$3,0,0,'Données projet'!$E$10+1,1))</f>
        <v>381.39660508997315</v>
      </c>
      <c r="AO70" s="59">
        <f t="shared" si="90"/>
        <v>254.25036207346591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2.3137734070032837E-5</v>
      </c>
      <c r="AX70" s="21">
        <f t="shared" si="60"/>
        <v>2.3137734070032837E-5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8.6</v>
      </c>
      <c r="BD70" s="12">
        <f>IF('Données projet'!$A$88&gt;35,BD69+BC70-BL69,IF(A70&lt;'Données projet'!$A$88,$BA$205^A70,IF(A70='Données projet'!$A$88,'Données projet'!$B$88,BD69+BC70-BL69)))</f>
        <v>201.2</v>
      </c>
      <c r="BE70" s="13">
        <f>BD70*VLOOKUP('Données projet'!$B$11,Paramètres!$A$1:$I$89,3,0)*VLOOKUP('Données projet'!$B$11,Paramètres!$A$1:$I$89,5,0)</f>
        <v>175.76832000000002</v>
      </c>
      <c r="BF70" s="13">
        <f t="shared" si="91"/>
        <v>44.379415757690204</v>
      </c>
      <c r="BG70" s="20">
        <f t="shared" si="61"/>
        <v>383.42397311131043</v>
      </c>
      <c r="BH70" s="59">
        <f t="shared" si="62"/>
        <v>676.75730644464375</v>
      </c>
      <c r="BI70" s="59">
        <f ca="1">AVERAGE(OFFSET($BH$3,0,0,'Données projet'!$E$11+1,1))-AVERAGE(OFFSET($H$3,0,0,'Données projet'!$E$11+1,1))</f>
        <v>325.25346097861518</v>
      </c>
      <c r="BJ70" s="59">
        <f t="shared" si="92"/>
        <v>348.84706693879735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3.12661591501827E-7</v>
      </c>
      <c r="BS70" s="22">
        <f t="shared" si="63"/>
        <v>3.12661591501827E-7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-2.8421709430404007E-14</v>
      </c>
      <c r="BZ70" s="13">
        <f>BY70*VLOOKUP('Données projet'!$B$12,Paramètres!$A$1:$I$89,3,0)*VLOOKUP('Données projet'!$B$12,Paramètres!$A$1:$I$89,5,0)</f>
        <v>-1.6996182239381599E-14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185.11936093150575</v>
      </c>
      <c r="CE70" s="59">
        <f t="shared" si="94"/>
        <v>194.29071414035622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2.6967062267032663E-6</v>
      </c>
      <c r="CN70" s="22">
        <f t="shared" si="66"/>
        <v>2.6967062267032663E-6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</v>
      </c>
      <c r="N71" s="13">
        <f>IF('Données projet'!$A$36&gt;35,N70+M71-V70,IF(A71&lt;'Données projet'!$A$36,$K$205^A71,IF(A71='Données projet'!$A$36,'Données projet'!$B$36,N70+M71-V70)))</f>
        <v>249.0000000000002</v>
      </c>
      <c r="O71" s="13">
        <f>N71*VLOOKUP('Données projet'!$B$9,Paramètres!$A$1:$I$89,3,0)*VLOOKUP('Données projet'!$B$9,Paramètres!$A$1:$I$89,5,0)</f>
        <v>225.29520000000016</v>
      </c>
      <c r="P71" s="13">
        <f t="shared" si="87"/>
        <v>55.264173352293128</v>
      </c>
      <c r="Q71" s="20">
        <f t="shared" si="54"/>
        <v>488.64090858857736</v>
      </c>
      <c r="R71" s="59">
        <f t="shared" si="55"/>
        <v>781.97424192191068</v>
      </c>
      <c r="S71" s="59">
        <f ca="1">AVERAGE(OFFSET($R$3,0,0,'Données projet'!$E$9+1,1))-AVERAGE(OFFSET($H$3,0,0,'Données projet'!$E$9+1,1))</f>
        <v>344.4940855044307</v>
      </c>
      <c r="T71" s="59">
        <f t="shared" si="88"/>
        <v>231.36959598460686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1.4598911113973142E-5</v>
      </c>
      <c r="AC71" s="22">
        <f t="shared" si="57"/>
        <v>1.4598911113973142E-5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</v>
      </c>
      <c r="AI71" s="13">
        <f>IF('Données projet'!$A$62&gt;35,AI70+AH71-AQ70,IF(A71&lt;'Données projet'!$A$62,$AF$205^A71,IF(A71='Données projet'!$A$62,'Données projet'!$B$62,AI70+AH71-AQ70)))</f>
        <v>249.0000000000002</v>
      </c>
      <c r="AJ71" s="13">
        <f>AI71*VLOOKUP('Données projet'!$B$10,Paramètres!$A$1:$I$89,3,0)*VLOOKUP('Données projet'!$B$10,Paramètres!$A$1:$I$89,5,0)</f>
        <v>252.48600000000022</v>
      </c>
      <c r="AK71" s="13">
        <f t="shared" si="89"/>
        <v>61.117973383957434</v>
      </c>
      <c r="AL71" s="20">
        <f t="shared" si="58"/>
        <v>546.19358697705945</v>
      </c>
      <c r="AM71" s="59">
        <f t="shared" si="59"/>
        <v>839.52692031039282</v>
      </c>
      <c r="AN71" s="59">
        <f ca="1">AVERAGE(OFFSET($AM$3,0,0,'Données projet'!$E$10+1,1))-AVERAGE(OFFSET($H$3,0,0,'Données projet'!$E$10+1,1))</f>
        <v>381.39660508997315</v>
      </c>
      <c r="AO71" s="59">
        <f t="shared" si="90"/>
        <v>254.25036207346591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1.6360848662211235E-5</v>
      </c>
      <c r="AX71" s="21">
        <f t="shared" si="60"/>
        <v>1.6360848662211235E-5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8.6</v>
      </c>
      <c r="BD71" s="12">
        <f>IF('Données projet'!$A$88&gt;35,BD70+BC71-BL70,IF(A71&lt;'Données projet'!$A$88,$BA$205^A71,IF(A71='Données projet'!$A$88,'Données projet'!$B$88,BD70+BC71-BL70)))</f>
        <v>209.79999999999998</v>
      </c>
      <c r="BE71" s="13">
        <f>BD71*VLOOKUP('Données projet'!$B$11,Paramètres!$A$1:$I$89,3,0)*VLOOKUP('Données projet'!$B$11,Paramètres!$A$1:$I$89,5,0)</f>
        <v>183.28128000000001</v>
      </c>
      <c r="BF71" s="13">
        <f t="shared" si="91"/>
        <v>46.05144119929907</v>
      </c>
      <c r="BG71" s="20">
        <f t="shared" si="61"/>
        <v>399.42115608877924</v>
      </c>
      <c r="BH71" s="59">
        <f t="shared" si="62"/>
        <v>692.75448942211256</v>
      </c>
      <c r="BI71" s="59">
        <f ca="1">AVERAGE(OFFSET($BH$3,0,0,'Données projet'!$E$11+1,1))-AVERAGE(OFFSET($H$3,0,0,'Données projet'!$E$11+1,1))</f>
        <v>325.25346097861518</v>
      </c>
      <c r="BJ71" s="59">
        <f t="shared" si="92"/>
        <v>348.84706693879735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2.2108513156752009E-7</v>
      </c>
      <c r="BS71" s="22">
        <f t="shared" si="63"/>
        <v>2.2108513156752009E-7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-2.8421709430404007E-14</v>
      </c>
      <c r="BZ71" s="13">
        <f>BY71*VLOOKUP('Données projet'!$B$12,Paramètres!$A$1:$I$89,3,0)*VLOOKUP('Données projet'!$B$12,Paramètres!$A$1:$I$89,5,0)</f>
        <v>-1.6996182239381599E-14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185.11936093150575</v>
      </c>
      <c r="CE71" s="59">
        <f t="shared" si="94"/>
        <v>194.29071414035622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1.906859259769867E-6</v>
      </c>
      <c r="CN71" s="22">
        <f t="shared" si="66"/>
        <v>1.906859259769867E-6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</v>
      </c>
      <c r="N72" s="13">
        <f>IF('Données projet'!$A$36&gt;35,N71+M72-V71,IF(A72&lt;'Données projet'!$A$36,$K$205^A72,IF(A72='Données projet'!$A$36,'Données projet'!$B$36,N71+M72-V71)))</f>
        <v>256.00000000000023</v>
      </c>
      <c r="O72" s="13">
        <f>N72*VLOOKUP('Données projet'!$B$9,Paramètres!$A$1:$I$89,3,0)*VLOOKUP('Données projet'!$B$9,Paramètres!$A$1:$I$89,5,0)</f>
        <v>231.62880000000021</v>
      </c>
      <c r="P72" s="13">
        <f t="shared" si="87"/>
        <v>56.63472139815827</v>
      </c>
      <c r="Q72" s="20">
        <f t="shared" si="54"/>
        <v>502.05896643512602</v>
      </c>
      <c r="R72" s="59">
        <f t="shared" si="55"/>
        <v>795.39229976845934</v>
      </c>
      <c r="S72" s="59">
        <f ca="1">AVERAGE(OFFSET($R$3,0,0,'Données projet'!$E$9+1,1))-AVERAGE(OFFSET($H$3,0,0,'Données projet'!$E$9+1,1))</f>
        <v>344.4940855044307</v>
      </c>
      <c r="T72" s="59">
        <f t="shared" si="88"/>
        <v>231.36959598460686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1.0322989046630064E-5</v>
      </c>
      <c r="AC72" s="22">
        <f t="shared" si="57"/>
        <v>1.0322989046630064E-5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</v>
      </c>
      <c r="AI72" s="13">
        <f>IF('Données projet'!$A$62&gt;35,AI71+AH72-AQ71,IF(A72&lt;'Données projet'!$A$62,$AF$205^A72,IF(A72='Données projet'!$A$62,'Données projet'!$B$62,AI71+AH72-AQ71)))</f>
        <v>256.00000000000023</v>
      </c>
      <c r="AJ72" s="13">
        <f>AI72*VLOOKUP('Données projet'!$B$10,Paramètres!$A$1:$I$89,3,0)*VLOOKUP('Données projet'!$B$10,Paramètres!$A$1:$I$89,5,0)</f>
        <v>259.58400000000023</v>
      </c>
      <c r="AK72" s="13">
        <f t="shared" si="89"/>
        <v>62.63369530482359</v>
      </c>
      <c r="AL72" s="20">
        <f t="shared" si="58"/>
        <v>561.19581932256801</v>
      </c>
      <c r="AM72" s="59">
        <f t="shared" si="59"/>
        <v>854.52915265590127</v>
      </c>
      <c r="AN72" s="59">
        <f ca="1">AVERAGE(OFFSET($AM$3,0,0,'Données projet'!$E$10+1,1))-AVERAGE(OFFSET($H$3,0,0,'Données projet'!$E$10+1,1))</f>
        <v>381.39660508997315</v>
      </c>
      <c r="AO72" s="59">
        <f t="shared" si="90"/>
        <v>254.25036207346591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1.1568867035016418E-5</v>
      </c>
      <c r="AX72" s="21">
        <f t="shared" si="60"/>
        <v>1.1568867035016418E-5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8.6</v>
      </c>
      <c r="BD72" s="12">
        <f>IF('Données projet'!$A$88&gt;35,BD71+BC72-BL71,IF(A72&lt;'Données projet'!$A$88,$BA$205^A72,IF(A72='Données projet'!$A$88,'Données projet'!$B$88,BD71+BC72-BL71)))</f>
        <v>218.39999999999998</v>
      </c>
      <c r="BE72" s="13">
        <f>BD72*VLOOKUP('Données projet'!$B$11,Paramètres!$A$1:$I$89,3,0)*VLOOKUP('Données projet'!$B$11,Paramètres!$A$1:$I$89,5,0)</f>
        <v>190.79424</v>
      </c>
      <c r="BF72" s="13">
        <f t="shared" si="91"/>
        <v>47.715505384501107</v>
      </c>
      <c r="BG72" s="20">
        <f t="shared" si="61"/>
        <v>415.40447321133939</v>
      </c>
      <c r="BH72" s="59">
        <f t="shared" si="62"/>
        <v>708.73780654467271</v>
      </c>
      <c r="BI72" s="59">
        <f ca="1">AVERAGE(OFFSET($BH$3,0,0,'Données projet'!$E$11+1,1))-AVERAGE(OFFSET($H$3,0,0,'Données projet'!$E$11+1,1))</f>
        <v>325.25346097861518</v>
      </c>
      <c r="BJ72" s="59">
        <f t="shared" si="92"/>
        <v>348.84706693879735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1.563307957509135E-7</v>
      </c>
      <c r="BS72" s="22">
        <f t="shared" si="63"/>
        <v>1.563307957509135E-7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-2.8421709430404007E-14</v>
      </c>
      <c r="BZ72" s="13">
        <f>BY72*VLOOKUP('Données projet'!$B$12,Paramètres!$A$1:$I$89,3,0)*VLOOKUP('Données projet'!$B$12,Paramètres!$A$1:$I$89,5,0)</f>
        <v>-1.6996182239381599E-14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185.11936093150575</v>
      </c>
      <c r="CE72" s="59">
        <f t="shared" si="94"/>
        <v>194.29071414035622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1.3483531133516334E-6</v>
      </c>
      <c r="CN72" s="22">
        <f t="shared" si="66"/>
        <v>1.3483531133516334E-6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263</v>
      </c>
      <c r="L73" s="12">
        <f>VLOOKUP(A73,'Données projet'!$A$35:$I$55,9,0)</f>
        <v>7</v>
      </c>
      <c r="M73" s="12">
        <f t="array" ref="M73">INDEX(L:L,MIN(IF(ISNUMBER(L73:L269),ROW(L73:L269),"")))</f>
        <v>7</v>
      </c>
      <c r="N73" s="13">
        <f>IF('Données projet'!$A$36&gt;35,N72+M73-V72,IF(A73&lt;'Données projet'!$A$36,$K$205^A73,IF(A73='Données projet'!$A$36,'Données projet'!$B$36,N72+M73-V72)))</f>
        <v>263.00000000000023</v>
      </c>
      <c r="O73" s="13">
        <f>N73*VLOOKUP('Données projet'!$B$9,Paramètres!$A$1:$I$89,3,0)*VLOOKUP('Données projet'!$B$9,Paramètres!$A$1:$I$89,5,0)</f>
        <v>237.96240000000023</v>
      </c>
      <c r="P73" s="13">
        <f t="shared" si="87"/>
        <v>58.000913607663399</v>
      </c>
      <c r="Q73" s="20">
        <f t="shared" si="54"/>
        <v>515.46943786668078</v>
      </c>
      <c r="R73" s="59">
        <f t="shared" si="55"/>
        <v>808.80277120001415</v>
      </c>
      <c r="S73" s="59">
        <f ca="1">AVERAGE(OFFSET($R$3,0,0,'Données projet'!$E$9+1,1))-AVERAGE(OFFSET($H$3,0,0,'Données projet'!$E$9+1,1))</f>
        <v>344.4940855044307</v>
      </c>
      <c r="T73" s="59">
        <f t="shared" si="88"/>
        <v>231.36959598460686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42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7.2994555569865718E-6</v>
      </c>
      <c r="AC73" s="22">
        <f t="shared" si="57"/>
        <v>7.2994555569865718E-6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7</v>
      </c>
      <c r="AH73" s="12">
        <f t="array" ref="AH73">INDEX(AG:AG,MIN(IF(ISNUMBER(AG73:AG269),ROW(AG73:AG269),"")))</f>
        <v>7</v>
      </c>
      <c r="AI73" s="13">
        <f>IF('Données projet'!$A$62&gt;35,AI72+AH73-AQ72,IF(A73&lt;'Données projet'!$A$62,$AF$205^A73,IF(A73='Données projet'!$A$62,'Données projet'!$B$62,AI72+AH73-AQ72)))</f>
        <v>263.00000000000023</v>
      </c>
      <c r="AJ73" s="13">
        <f>AI73*VLOOKUP('Données projet'!$B$10,Paramètres!$A$1:$I$89,3,0)*VLOOKUP('Données projet'!$B$10,Paramètres!$A$1:$I$89,5,0)</f>
        <v>266.68200000000024</v>
      </c>
      <c r="AK73" s="13">
        <f t="shared" si="89"/>
        <v>64.144600001897828</v>
      </c>
      <c r="AL73" s="20">
        <f t="shared" si="58"/>
        <v>576.18966166997245</v>
      </c>
      <c r="AM73" s="59">
        <f t="shared" si="59"/>
        <v>869.52299500330582</v>
      </c>
      <c r="AN73" s="59">
        <f ca="1">AVERAGE(OFFSET($AM$3,0,0,'Données projet'!$E$10+1,1))-AVERAGE(OFFSET($H$3,0,0,'Données projet'!$E$10+1,1))</f>
        <v>381.39660508997315</v>
      </c>
      <c r="AO73" s="59">
        <f t="shared" si="90"/>
        <v>254.25036207346591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8.1804243311056173E-6</v>
      </c>
      <c r="AX73" s="21">
        <f t="shared" si="60"/>
        <v>8.1804243311056173E-6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227</v>
      </c>
      <c r="BB73" s="12">
        <f>VLOOKUP(A73,'Données projet'!$A$87:$I$107,9,0)</f>
        <v>8.6</v>
      </c>
      <c r="BC73" s="12">
        <f t="array" ref="BC73">INDEX(BB:BB,MIN(IF(ISNUMBER(BB73:BB269),ROW(BB73:BB269),"")))</f>
        <v>8.6</v>
      </c>
      <c r="BD73" s="12">
        <f>IF('Données projet'!$A$88&gt;35,BD72+BC73-BL72,IF(A73&lt;'Données projet'!$A$88,$BA$205^A73,IF(A73='Données projet'!$A$88,'Données projet'!$B$88,BD72+BC73-BL72)))</f>
        <v>226.99999999999997</v>
      </c>
      <c r="BE73" s="13">
        <f>BD73*VLOOKUP('Données projet'!$B$11,Paramètres!$A$1:$I$89,3,0)*VLOOKUP('Données projet'!$B$11,Paramètres!$A$1:$I$89,5,0)</f>
        <v>198.30719999999999</v>
      </c>
      <c r="BF73" s="13">
        <f t="shared" si="91"/>
        <v>49.371957679623371</v>
      </c>
      <c r="BG73" s="20">
        <f t="shared" si="61"/>
        <v>431.37453295867732</v>
      </c>
      <c r="BH73" s="59">
        <f t="shared" si="62"/>
        <v>724.70786629201064</v>
      </c>
      <c r="BI73" s="59">
        <f ca="1">AVERAGE(OFFSET($BH$3,0,0,'Données projet'!$E$11+1,1))-AVERAGE(OFFSET($H$3,0,0,'Données projet'!$E$11+1,1))</f>
        <v>325.25346097861518</v>
      </c>
      <c r="BJ73" s="59">
        <f t="shared" si="92"/>
        <v>348.84706693879735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43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1.1054256578376005E-7</v>
      </c>
      <c r="BS73" s="22">
        <f t="shared" si="63"/>
        <v>1.1054256578376005E-7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-2.8421709430404007E-14</v>
      </c>
      <c r="BZ73" s="13">
        <f>BY73*VLOOKUP('Données projet'!$B$12,Paramètres!$A$1:$I$89,3,0)*VLOOKUP('Données projet'!$B$12,Paramètres!$A$1:$I$89,5,0)</f>
        <v>-1.6996182239381599E-14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185.11936093150575</v>
      </c>
      <c r="CE73" s="59">
        <f t="shared" si="94"/>
        <v>194.29071414035622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9.5342962988493361E-7</v>
      </c>
      <c r="CN73" s="22">
        <f t="shared" si="66"/>
        <v>9.5342962988493361E-7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6.1</v>
      </c>
      <c r="N74" s="13">
        <f>IF('Données projet'!$A$36&gt;35,N73+M74-V73,IF(A74&lt;'Données projet'!$A$36,$K$205^A74,IF(A74='Données projet'!$A$36,'Données projet'!$B$36,N73+M74-V73)))</f>
        <v>227.10000000000025</v>
      </c>
      <c r="O74" s="13">
        <f>N74*VLOOKUP('Données projet'!$B$9,Paramètres!$A$1:$I$89,3,0)*VLOOKUP('Données projet'!$B$9,Paramètres!$A$1:$I$89,5,0)</f>
        <v>205.48008000000021</v>
      </c>
      <c r="P74" s="13">
        <f t="shared" si="87"/>
        <v>50.9466221581852</v>
      </c>
      <c r="Q74" s="20">
        <f t="shared" si="54"/>
        <v>446.60983959217293</v>
      </c>
      <c r="R74" s="59">
        <f t="shared" si="55"/>
        <v>739.94317292550625</v>
      </c>
      <c r="S74" s="59">
        <f ca="1">AVERAGE(OFFSET($R$3,0,0,'Données projet'!$E$9+1,1))-AVERAGE(OFFSET($H$3,0,0,'Données projet'!$E$9+1,1))</f>
        <v>344.4940855044307</v>
      </c>
      <c r="T74" s="59">
        <f t="shared" si="88"/>
        <v>231.36959598460686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5.1614945233150329E-6</v>
      </c>
      <c r="AC74" s="22">
        <f t="shared" si="57"/>
        <v>5.1614945233150329E-6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6.1</v>
      </c>
      <c r="AI74" s="13">
        <f>IF('Données projet'!$A$62&gt;35,AI73+AH74-AQ73,IF(A74&lt;'Données projet'!$A$62,$AF$205^A74,IF(A74='Données projet'!$A$62,'Données projet'!$B$62,AI73+AH74-AQ73)))</f>
        <v>227.10000000000025</v>
      </c>
      <c r="AJ74" s="13">
        <f>AI74*VLOOKUP('Données projet'!$B$10,Paramètres!$A$1:$I$89,3,0)*VLOOKUP('Données projet'!$B$10,Paramètres!$A$1:$I$89,5,0)</f>
        <v>230.27940000000029</v>
      </c>
      <c r="AK74" s="13">
        <f t="shared" si="89"/>
        <v>56.34309007423694</v>
      </c>
      <c r="AL74" s="20">
        <f t="shared" si="58"/>
        <v>499.20083687929656</v>
      </c>
      <c r="AM74" s="59">
        <f t="shared" si="59"/>
        <v>792.53417021262987</v>
      </c>
      <c r="AN74" s="59">
        <f ca="1">AVERAGE(OFFSET($AM$3,0,0,'Données projet'!$E$10+1,1))-AVERAGE(OFFSET($H$3,0,0,'Données projet'!$E$10+1,1))</f>
        <v>381.39660508997315</v>
      </c>
      <c r="AO74" s="59">
        <f t="shared" si="90"/>
        <v>254.25036207346591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5.7844335175082092E-6</v>
      </c>
      <c r="AX74" s="21">
        <f t="shared" si="60"/>
        <v>5.7844335175082092E-6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9.1999999999999993</v>
      </c>
      <c r="BD74" s="12">
        <f>IF('Données projet'!$A$88&gt;35,BD73+BC74-BL73,IF(A74&lt;'Données projet'!$A$88,$BA$205^A74,IF(A74='Données projet'!$A$88,'Données projet'!$B$88,BD73+BC74-BL73)))</f>
        <v>193.19999999999996</v>
      </c>
      <c r="BE74" s="13">
        <f>BD74*VLOOKUP('Données projet'!$B$11,Paramètres!$A$1:$I$89,3,0)*VLOOKUP('Données projet'!$B$11,Paramètres!$A$1:$I$89,5,0)</f>
        <v>168.77951999999999</v>
      </c>
      <c r="BF74" s="13">
        <f t="shared" si="91"/>
        <v>42.816562145177031</v>
      </c>
      <c r="BG74" s="20">
        <f t="shared" si="61"/>
        <v>368.52984306951663</v>
      </c>
      <c r="BH74" s="59">
        <f t="shared" si="62"/>
        <v>661.86317640284994</v>
      </c>
      <c r="BI74" s="59">
        <f ca="1">AVERAGE(OFFSET($BH$3,0,0,'Données projet'!$E$11+1,1))-AVERAGE(OFFSET($H$3,0,0,'Données projet'!$E$11+1,1))</f>
        <v>325.25346097861518</v>
      </c>
      <c r="BJ74" s="59">
        <f t="shared" si="92"/>
        <v>348.84706693879735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7.8165397875456749E-8</v>
      </c>
      <c r="BS74" s="22">
        <f t="shared" si="63"/>
        <v>7.8165397875456749E-8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-2.8421709430404007E-14</v>
      </c>
      <c r="BZ74" s="13">
        <f>BY74*VLOOKUP('Données projet'!$B$12,Paramètres!$A$1:$I$89,3,0)*VLOOKUP('Données projet'!$B$12,Paramètres!$A$1:$I$89,5,0)</f>
        <v>-1.6996182239381599E-14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185.11936093150575</v>
      </c>
      <c r="CE74" s="59">
        <f t="shared" si="94"/>
        <v>194.29071414035622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6.741765566758168E-7</v>
      </c>
      <c r="CN74" s="22">
        <f t="shared" si="66"/>
        <v>6.741765566758168E-7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6.1</v>
      </c>
      <c r="N75" s="13">
        <f>IF('Données projet'!$A$36&gt;35,N74+M75-V74,IF(A75&lt;'Données projet'!$A$36,$K$205^A75,IF(A75='Données projet'!$A$36,'Données projet'!$B$36,N74+M75-V74)))</f>
        <v>233.20000000000024</v>
      </c>
      <c r="O75" s="13">
        <f>N75*VLOOKUP('Données projet'!$B$9,Paramètres!$A$1:$I$89,3,0)*VLOOKUP('Données projet'!$B$9,Paramètres!$A$1:$I$89,5,0)</f>
        <v>210.99936000000022</v>
      </c>
      <c r="P75" s="13">
        <f t="shared" si="87"/>
        <v>52.153910623486716</v>
      </c>
      <c r="Q75" s="20">
        <f t="shared" si="54"/>
        <v>458.32527966923976</v>
      </c>
      <c r="R75" s="59">
        <f t="shared" si="55"/>
        <v>751.65861300257302</v>
      </c>
      <c r="S75" s="59">
        <f ca="1">AVERAGE(OFFSET($R$3,0,0,'Données projet'!$E$9+1,1))-AVERAGE(OFFSET($H$3,0,0,'Données projet'!$E$9+1,1))</f>
        <v>344.4940855044307</v>
      </c>
      <c r="T75" s="59">
        <f t="shared" si="88"/>
        <v>231.36959598460686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3.6497277784932867E-6</v>
      </c>
      <c r="AC75" s="22">
        <f t="shared" si="57"/>
        <v>3.6497277784932867E-6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6.1</v>
      </c>
      <c r="AI75" s="13">
        <f>IF('Données projet'!$A$62&gt;35,AI74+AH75-AQ74,IF(A75&lt;'Données projet'!$A$62,$AF$205^A75,IF(A75='Données projet'!$A$62,'Données projet'!$B$62,AI74+AH75-AQ74)))</f>
        <v>233.20000000000024</v>
      </c>
      <c r="AJ75" s="13">
        <f>AI75*VLOOKUP('Données projet'!$B$10,Paramètres!$A$1:$I$89,3,0)*VLOOKUP('Données projet'!$B$10,Paramètres!$A$1:$I$89,5,0)</f>
        <v>236.46480000000025</v>
      </c>
      <c r="AK75" s="13">
        <f t="shared" si="89"/>
        <v>57.678259313423524</v>
      </c>
      <c r="AL75" s="20">
        <f t="shared" si="58"/>
        <v>512.29916163754649</v>
      </c>
      <c r="AM75" s="59">
        <f t="shared" si="59"/>
        <v>805.63249497087986</v>
      </c>
      <c r="AN75" s="59">
        <f ca="1">AVERAGE(OFFSET($AM$3,0,0,'Données projet'!$E$10+1,1))-AVERAGE(OFFSET($H$3,0,0,'Données projet'!$E$10+1,1))</f>
        <v>381.39660508997315</v>
      </c>
      <c r="AO75" s="59">
        <f t="shared" si="90"/>
        <v>254.25036207346591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4.0902121655528086E-6</v>
      </c>
      <c r="AX75" s="21">
        <f t="shared" si="60"/>
        <v>4.0902121655528086E-6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9.1999999999999993</v>
      </c>
      <c r="BD75" s="12">
        <f>IF('Données projet'!$A$88&gt;35,BD74+BC75-BL74,IF(A75&lt;'Données projet'!$A$88,$BA$205^A75,IF(A75='Données projet'!$A$88,'Données projet'!$B$88,BD74+BC75-BL74)))</f>
        <v>202.39999999999995</v>
      </c>
      <c r="BE75" s="13">
        <f>BD75*VLOOKUP('Données projet'!$B$11,Paramètres!$A$1:$I$89,3,0)*VLOOKUP('Données projet'!$B$11,Paramètres!$A$1:$I$89,5,0)</f>
        <v>176.81663999999998</v>
      </c>
      <c r="BF75" s="13">
        <f t="shared" si="91"/>
        <v>44.613213392736419</v>
      </c>
      <c r="BG75" s="20">
        <f t="shared" si="61"/>
        <v>385.65699465901588</v>
      </c>
      <c r="BH75" s="59">
        <f t="shared" si="62"/>
        <v>678.99032799234919</v>
      </c>
      <c r="BI75" s="59">
        <f ca="1">AVERAGE(OFFSET($BH$3,0,0,'Données projet'!$E$11+1,1))-AVERAGE(OFFSET($H$3,0,0,'Données projet'!$E$11+1,1))</f>
        <v>325.25346097861518</v>
      </c>
      <c r="BJ75" s="59">
        <f t="shared" si="92"/>
        <v>348.84706693879735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5.5271282891880023E-8</v>
      </c>
      <c r="BS75" s="22">
        <f t="shared" si="63"/>
        <v>5.5271282891880023E-8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-2.8421709430404007E-14</v>
      </c>
      <c r="BZ75" s="13">
        <f>BY75*VLOOKUP('Données projet'!$B$12,Paramètres!$A$1:$I$89,3,0)*VLOOKUP('Données projet'!$B$12,Paramètres!$A$1:$I$89,5,0)</f>
        <v>-1.6996182239381599E-14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185.11936093150575</v>
      </c>
      <c r="CE75" s="59">
        <f t="shared" si="94"/>
        <v>194.29071414035622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4.7671481494246686E-7</v>
      </c>
      <c r="CN75" s="22">
        <f t="shared" si="66"/>
        <v>4.7671481494246686E-7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6.1</v>
      </c>
      <c r="N76" s="13">
        <f>IF('Données projet'!$A$36&gt;35,N75+M76-V75,IF(A76&lt;'Données projet'!$A$36,$K$205^A76,IF(A76='Données projet'!$A$36,'Données projet'!$B$36,N75+M76-V75)))</f>
        <v>239.30000000000024</v>
      </c>
      <c r="O76" s="13">
        <f>N76*VLOOKUP('Données projet'!$B$9,Paramètres!$A$1:$I$89,3,0)*VLOOKUP('Données projet'!$B$9,Paramètres!$A$1:$I$89,5,0)</f>
        <v>216.5186400000002</v>
      </c>
      <c r="P76" s="13">
        <f t="shared" si="87"/>
        <v>53.357528323079173</v>
      </c>
      <c r="Q76" s="20">
        <f t="shared" si="54"/>
        <v>470.03432649602991</v>
      </c>
      <c r="R76" s="59">
        <f t="shared" si="55"/>
        <v>763.36765982936322</v>
      </c>
      <c r="S76" s="59">
        <f ca="1">AVERAGE(OFFSET($R$3,0,0,'Données projet'!$E$9+1,1))-AVERAGE(OFFSET($H$3,0,0,'Données projet'!$E$9+1,1))</f>
        <v>344.4940855044307</v>
      </c>
      <c r="T76" s="59">
        <f t="shared" si="88"/>
        <v>231.36959598460686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2.5807472616575169E-6</v>
      </c>
      <c r="AC76" s="22">
        <f t="shared" si="57"/>
        <v>2.5807472616575169E-6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6.1</v>
      </c>
      <c r="AI76" s="13">
        <f>IF('Données projet'!$A$62&gt;35,AI75+AH76-AQ75,IF(A76&lt;'Données projet'!$A$62,$AF$205^A76,IF(A76='Données projet'!$A$62,'Données projet'!$B$62,AI75+AH76-AQ75)))</f>
        <v>239.30000000000024</v>
      </c>
      <c r="AJ76" s="13">
        <f>AI76*VLOOKUP('Données projet'!$B$10,Paramètres!$A$1:$I$89,3,0)*VLOOKUP('Données projet'!$B$10,Paramètres!$A$1:$I$89,5,0)</f>
        <v>242.65020000000027</v>
      </c>
      <c r="AK76" s="13">
        <f t="shared" si="89"/>
        <v>59.009368964864635</v>
      </c>
      <c r="AL76" s="20">
        <f t="shared" si="58"/>
        <v>525.39041594713967</v>
      </c>
      <c r="AM76" s="59">
        <f t="shared" si="59"/>
        <v>818.72374928047293</v>
      </c>
      <c r="AN76" s="59">
        <f ca="1">AVERAGE(OFFSET($AM$3,0,0,'Données projet'!$E$10+1,1))-AVERAGE(OFFSET($H$3,0,0,'Données projet'!$E$10+1,1))</f>
        <v>381.39660508997315</v>
      </c>
      <c r="AO76" s="59">
        <f t="shared" si="90"/>
        <v>254.25036207346591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2.8922167587541046E-6</v>
      </c>
      <c r="AX76" s="21">
        <f t="shared" si="60"/>
        <v>2.8922167587541046E-6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9.1999999999999993</v>
      </c>
      <c r="BD76" s="12">
        <f>IF('Données projet'!$A$88&gt;35,BD75+BC76-BL75,IF(A76&lt;'Données projet'!$A$88,$BA$205^A76,IF(A76='Données projet'!$A$88,'Données projet'!$B$88,BD75+BC76-BL75)))</f>
        <v>211.59999999999994</v>
      </c>
      <c r="BE76" s="13">
        <f>BD76*VLOOKUP('Données projet'!$B$11,Paramètres!$A$1:$I$89,3,0)*VLOOKUP('Données projet'!$B$11,Paramètres!$A$1:$I$89,5,0)</f>
        <v>184.85375999999997</v>
      </c>
      <c r="BF76" s="13">
        <f t="shared" si="91"/>
        <v>46.400380376458166</v>
      </c>
      <c r="BG76" s="20">
        <f t="shared" si="61"/>
        <v>402.76762782233124</v>
      </c>
      <c r="BH76" s="59">
        <f t="shared" si="62"/>
        <v>696.10096115566455</v>
      </c>
      <c r="BI76" s="59">
        <f ca="1">AVERAGE(OFFSET($BH$3,0,0,'Données projet'!$E$11+1,1))-AVERAGE(OFFSET($H$3,0,0,'Données projet'!$E$11+1,1))</f>
        <v>325.25346097861518</v>
      </c>
      <c r="BJ76" s="59">
        <f t="shared" si="92"/>
        <v>348.84706693879735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3.9082698937728374E-8</v>
      </c>
      <c r="BS76" s="22">
        <f t="shared" si="63"/>
        <v>3.9082698937728374E-8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-2.8421709430404007E-14</v>
      </c>
      <c r="BZ76" s="13">
        <f>BY76*VLOOKUP('Données projet'!$B$12,Paramètres!$A$1:$I$89,3,0)*VLOOKUP('Données projet'!$B$12,Paramètres!$A$1:$I$89,5,0)</f>
        <v>-1.6996182239381599E-14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185.11936093150575</v>
      </c>
      <c r="CE76" s="59">
        <f t="shared" si="94"/>
        <v>194.29071414035622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3.3708827833790845E-7</v>
      </c>
      <c r="CN76" s="22">
        <f t="shared" si="66"/>
        <v>3.3708827833790845E-7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6.1</v>
      </c>
      <c r="N77" s="13">
        <f>IF('Données projet'!$A$36&gt;35,N76+M77-V76,IF(A77&lt;'Données projet'!$A$36,$K$205^A77,IF(A77='Données projet'!$A$36,'Données projet'!$B$36,N76+M77-V76)))</f>
        <v>245.40000000000023</v>
      </c>
      <c r="O77" s="13">
        <f>N77*VLOOKUP('Données projet'!$B$9,Paramètres!$A$1:$I$89,3,0)*VLOOKUP('Données projet'!$B$9,Paramètres!$A$1:$I$89,5,0)</f>
        <v>222.03792000000021</v>
      </c>
      <c r="P77" s="13">
        <f t="shared" si="87"/>
        <v>54.557579588273143</v>
      </c>
      <c r="Q77" s="20">
        <f t="shared" si="54"/>
        <v>481.73716178290942</v>
      </c>
      <c r="R77" s="59">
        <f t="shared" si="55"/>
        <v>775.07049511624268</v>
      </c>
      <c r="S77" s="59">
        <f ca="1">AVERAGE(OFFSET($R$3,0,0,'Données projet'!$E$9+1,1))-AVERAGE(OFFSET($H$3,0,0,'Données projet'!$E$9+1,1))</f>
        <v>344.4940855044307</v>
      </c>
      <c r="T77" s="59">
        <f t="shared" si="88"/>
        <v>231.36959598460686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1.8248638892466436E-6</v>
      </c>
      <c r="AC77" s="22">
        <f t="shared" si="57"/>
        <v>1.8248638892466436E-6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6.1</v>
      </c>
      <c r="AI77" s="13">
        <f>IF('Données projet'!$A$62&gt;35,AI76+AH77-AQ76,IF(A77&lt;'Données projet'!$A$62,$AF$205^A77,IF(A77='Données projet'!$A$62,'Données projet'!$B$62,AI76+AH77-AQ76)))</f>
        <v>245.40000000000023</v>
      </c>
      <c r="AJ77" s="13">
        <f>AI77*VLOOKUP('Données projet'!$B$10,Paramètres!$A$1:$I$89,3,0)*VLOOKUP('Données projet'!$B$10,Paramètres!$A$1:$I$89,5,0)</f>
        <v>248.83560000000026</v>
      </c>
      <c r="AK77" s="13">
        <f t="shared" si="89"/>
        <v>60.336534411056299</v>
      </c>
      <c r="AL77" s="20">
        <f t="shared" si="58"/>
        <v>538.47480076592353</v>
      </c>
      <c r="AM77" s="59">
        <f t="shared" si="59"/>
        <v>831.8081340992569</v>
      </c>
      <c r="AN77" s="59">
        <f ca="1">AVERAGE(OFFSET($AM$3,0,0,'Données projet'!$E$10+1,1))-AVERAGE(OFFSET($H$3,0,0,'Données projet'!$E$10+1,1))</f>
        <v>381.39660508997315</v>
      </c>
      <c r="AO77" s="59">
        <f t="shared" si="90"/>
        <v>254.25036207346591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2.0451060827764043E-6</v>
      </c>
      <c r="AX77" s="21">
        <f t="shared" si="60"/>
        <v>2.0451060827764043E-6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9.1999999999999993</v>
      </c>
      <c r="BD77" s="12">
        <f>IF('Données projet'!$A$88&gt;35,BD76+BC77-BL76,IF(A77&lt;'Données projet'!$A$88,$BA$205^A77,IF(A77='Données projet'!$A$88,'Données projet'!$B$88,BD76+BC77-BL76)))</f>
        <v>220.79999999999993</v>
      </c>
      <c r="BE77" s="13">
        <f>BD77*VLOOKUP('Données projet'!$B$11,Paramètres!$A$1:$I$89,3,0)*VLOOKUP('Données projet'!$B$11,Paramètres!$A$1:$I$89,5,0)</f>
        <v>192.89087999999995</v>
      </c>
      <c r="BF77" s="13">
        <f t="shared" si="91"/>
        <v>48.178522586846704</v>
      </c>
      <c r="BG77" s="20">
        <f t="shared" si="61"/>
        <v>419.86254283875792</v>
      </c>
      <c r="BH77" s="59">
        <f t="shared" si="62"/>
        <v>713.19587617209118</v>
      </c>
      <c r="BI77" s="59">
        <f ca="1">AVERAGE(OFFSET($BH$3,0,0,'Données projet'!$E$11+1,1))-AVERAGE(OFFSET($H$3,0,0,'Données projet'!$E$11+1,1))</f>
        <v>325.25346097861518</v>
      </c>
      <c r="BJ77" s="59">
        <f t="shared" si="92"/>
        <v>348.84706693879735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2.7635641445940011E-8</v>
      </c>
      <c r="BS77" s="22">
        <f t="shared" si="63"/>
        <v>2.7635641445940011E-8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-2.8421709430404007E-14</v>
      </c>
      <c r="BZ77" s="13">
        <f>BY77*VLOOKUP('Données projet'!$B$12,Paramètres!$A$1:$I$89,3,0)*VLOOKUP('Données projet'!$B$12,Paramètres!$A$1:$I$89,5,0)</f>
        <v>-1.6996182239381599E-14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185.11936093150575</v>
      </c>
      <c r="CE77" s="59">
        <f t="shared" si="94"/>
        <v>194.29071414035622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2.3835740747123348E-7</v>
      </c>
      <c r="CN77" s="22">
        <f t="shared" si="66"/>
        <v>2.3835740747123348E-7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6.1</v>
      </c>
      <c r="N78" s="13">
        <f>IF('Données projet'!$A$36&gt;35,N77+M78-V77,IF(A78&lt;'Données projet'!$A$36,$K$205^A78,IF(A78='Données projet'!$A$36,'Données projet'!$B$36,N77+M78-V77)))</f>
        <v>251.50000000000023</v>
      </c>
      <c r="O78" s="13">
        <f>N78*VLOOKUP('Données projet'!$B$9,Paramètres!$A$1:$I$89,3,0)*VLOOKUP('Données projet'!$B$9,Paramètres!$A$1:$I$89,5,0)</f>
        <v>227.55720000000019</v>
      </c>
      <c r="P78" s="13">
        <f t="shared" si="87"/>
        <v>55.754163267932753</v>
      </c>
      <c r="Q78" s="20">
        <f t="shared" si="54"/>
        <v>493.43395769164994</v>
      </c>
      <c r="R78" s="59">
        <f t="shared" si="55"/>
        <v>786.76729102498325</v>
      </c>
      <c r="S78" s="59">
        <f ca="1">AVERAGE(OFFSET($R$3,0,0,'Données projet'!$E$9+1,1))-AVERAGE(OFFSET($H$3,0,0,'Données projet'!$E$9+1,1))</f>
        <v>344.4940855044307</v>
      </c>
      <c r="T78" s="59">
        <f t="shared" si="88"/>
        <v>231.36959598460686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1.2903736308287587E-6</v>
      </c>
      <c r="AC78" s="22">
        <f t="shared" si="57"/>
        <v>1.2903736308287587E-6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6.1</v>
      </c>
      <c r="AI78" s="13">
        <f>IF('Données projet'!$A$62&gt;35,AI77+AH78-AQ77,IF(A78&lt;'Données projet'!$A$62,$AF$205^A78,IF(A78='Données projet'!$A$62,'Données projet'!$B$62,AI77+AH78-AQ77)))</f>
        <v>251.50000000000023</v>
      </c>
      <c r="AJ78" s="13">
        <f>AI78*VLOOKUP('Données projet'!$B$10,Paramètres!$A$1:$I$89,3,0)*VLOOKUP('Données projet'!$B$10,Paramètres!$A$1:$I$89,5,0)</f>
        <v>255.02100000000027</v>
      </c>
      <c r="AK78" s="13">
        <f t="shared" si="89"/>
        <v>61.659864971325725</v>
      </c>
      <c r="AL78" s="20">
        <f t="shared" si="58"/>
        <v>551.55250649172604</v>
      </c>
      <c r="AM78" s="59">
        <f t="shared" si="59"/>
        <v>844.88583982505929</v>
      </c>
      <c r="AN78" s="59">
        <f ca="1">AVERAGE(OFFSET($AM$3,0,0,'Données projet'!$E$10+1,1))-AVERAGE(OFFSET($H$3,0,0,'Données projet'!$E$10+1,1))</f>
        <v>381.39660508997315</v>
      </c>
      <c r="AO78" s="59">
        <f t="shared" si="90"/>
        <v>254.25036207346591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1.4461083793770523E-6</v>
      </c>
      <c r="AX78" s="21">
        <f t="shared" si="60"/>
        <v>1.4461083793770523E-6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230</v>
      </c>
      <c r="BB78" s="12">
        <f>VLOOKUP(A78,'Données projet'!$A$87:$I$107,9,0)</f>
        <v>9.1999999999999993</v>
      </c>
      <c r="BC78" s="12">
        <f t="array" ref="BC78">INDEX(BB:BB,MIN(IF(ISNUMBER(BB78:BB274),ROW(BB78:BB274),"")))</f>
        <v>9.1999999999999993</v>
      </c>
      <c r="BD78" s="12">
        <f>IF('Données projet'!$A$88&gt;35,BD77+BC78-BL77,IF(A78&lt;'Données projet'!$A$88,$BA$205^A78,IF(A78='Données projet'!$A$88,'Données projet'!$B$88,BD77+BC78-BL77)))</f>
        <v>229.99999999999991</v>
      </c>
      <c r="BE78" s="13">
        <f>BD78*VLOOKUP('Données projet'!$B$11,Paramètres!$A$1:$I$89,3,0)*VLOOKUP('Données projet'!$B$11,Paramètres!$A$1:$I$89,5,0)</f>
        <v>200.92799999999994</v>
      </c>
      <c r="BF78" s="13">
        <f t="shared" si="91"/>
        <v>49.948059057189042</v>
      </c>
      <c r="BG78" s="20">
        <f t="shared" si="61"/>
        <v>436.94246952460412</v>
      </c>
      <c r="BH78" s="59">
        <f t="shared" si="62"/>
        <v>730.27580285793738</v>
      </c>
      <c r="BI78" s="59">
        <f ca="1">AVERAGE(OFFSET($BH$3,0,0,'Données projet'!$E$11+1,1))-AVERAGE(OFFSET($H$3,0,0,'Données projet'!$E$11+1,1))</f>
        <v>325.25346097861518</v>
      </c>
      <c r="BJ78" s="59">
        <f t="shared" si="92"/>
        <v>348.84706693879735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46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1.9541349468864187E-8</v>
      </c>
      <c r="BS78" s="22">
        <f t="shared" si="63"/>
        <v>1.9541349468864187E-8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-2.8421709430404007E-14</v>
      </c>
      <c r="BZ78" s="13">
        <f>BY78*VLOOKUP('Données projet'!$B$12,Paramètres!$A$1:$I$89,3,0)*VLOOKUP('Données projet'!$B$12,Paramètres!$A$1:$I$89,5,0)</f>
        <v>-1.6996182239381599E-14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185.11936093150575</v>
      </c>
      <c r="CE78" s="59">
        <f t="shared" si="94"/>
        <v>194.29071414035622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1.6854413916895425E-7</v>
      </c>
      <c r="CN78" s="22">
        <f t="shared" si="66"/>
        <v>1.6854413916895425E-7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6.1</v>
      </c>
      <c r="N79" s="13">
        <f>IF('Données projet'!$A$36&gt;35,N78+M79-V78,IF(A79&lt;'Données projet'!$A$36,$K$205^A79,IF(A79='Données projet'!$A$36,'Données projet'!$B$36,N78+M79-V78)))</f>
        <v>257.60000000000025</v>
      </c>
      <c r="O79" s="13">
        <f>N79*VLOOKUP('Données projet'!$B$9,Paramètres!$A$1:$I$89,3,0)*VLOOKUP('Données projet'!$B$9,Paramètres!$A$1:$I$89,5,0)</f>
        <v>233.0764800000002</v>
      </c>
      <c r="P79" s="13">
        <f t="shared" si="87"/>
        <v>56.947373142454929</v>
      </c>
      <c r="Q79" s="20">
        <f t="shared" si="54"/>
        <v>505.1248775564427</v>
      </c>
      <c r="R79" s="59">
        <f t="shared" si="55"/>
        <v>798.45821088977596</v>
      </c>
      <c r="S79" s="59">
        <f ca="1">AVERAGE(OFFSET($R$3,0,0,'Données projet'!$E$9+1,1))-AVERAGE(OFFSET($H$3,0,0,'Données projet'!$E$9+1,1))</f>
        <v>344.4940855044307</v>
      </c>
      <c r="T79" s="59">
        <f t="shared" si="88"/>
        <v>231.36959598460686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9.12431944623322E-7</v>
      </c>
      <c r="AC79" s="22">
        <f t="shared" si="57"/>
        <v>9.12431944623322E-7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6.1</v>
      </c>
      <c r="AI79" s="13">
        <f>IF('Données projet'!$A$62&gt;35,AI78+AH79-AQ78,IF(A79&lt;'Données projet'!$A$62,$AF$205^A79,IF(A79='Données projet'!$A$62,'Données projet'!$B$62,AI78+AH79-AQ78)))</f>
        <v>257.60000000000025</v>
      </c>
      <c r="AJ79" s="13">
        <f>AI79*VLOOKUP('Données projet'!$B$10,Paramètres!$A$1:$I$89,3,0)*VLOOKUP('Données projet'!$B$10,Paramètres!$A$1:$I$89,5,0)</f>
        <v>261.20640000000026</v>
      </c>
      <c r="AK79" s="13">
        <f t="shared" si="89"/>
        <v>62.979464359660597</v>
      </c>
      <c r="AL79" s="20">
        <f t="shared" si="58"/>
        <v>564.62371375974271</v>
      </c>
      <c r="AM79" s="59">
        <f t="shared" si="59"/>
        <v>857.95704709307597</v>
      </c>
      <c r="AN79" s="59">
        <f ca="1">AVERAGE(OFFSET($AM$3,0,0,'Données projet'!$E$10+1,1))-AVERAGE(OFFSET($H$3,0,0,'Données projet'!$E$10+1,1))</f>
        <v>381.39660508997315</v>
      </c>
      <c r="AO79" s="59">
        <f t="shared" si="90"/>
        <v>254.25036207346591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1.0225530413882022E-6</v>
      </c>
      <c r="AX79" s="21">
        <f t="shared" si="60"/>
        <v>1.0225530413882022E-6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9.6</v>
      </c>
      <c r="BD79" s="12">
        <f>IF('Données projet'!$A$88&gt;35,BD78+BC79-BL78,IF(A79&lt;'Données projet'!$A$88,$BA$205^A79,IF(A79='Données projet'!$A$88,'Données projet'!$B$88,BD78+BC79-BL78)))</f>
        <v>193.59999999999991</v>
      </c>
      <c r="BE79" s="13">
        <f>BD79*VLOOKUP('Données projet'!$B$11,Paramètres!$A$1:$I$89,3,0)*VLOOKUP('Données projet'!$B$11,Paramètres!$A$1:$I$89,5,0)</f>
        <v>169.12895999999992</v>
      </c>
      <c r="BF79" s="13">
        <f t="shared" si="91"/>
        <v>42.894881315146776</v>
      </c>
      <c r="BG79" s="20">
        <f t="shared" si="61"/>
        <v>369.27485695721379</v>
      </c>
      <c r="BH79" s="59">
        <f t="shared" si="62"/>
        <v>662.6081902905471</v>
      </c>
      <c r="BI79" s="59">
        <f ca="1">AVERAGE(OFFSET($BH$3,0,0,'Données projet'!$E$11+1,1))-AVERAGE(OFFSET($H$3,0,0,'Données projet'!$E$11+1,1))</f>
        <v>325.25346097861518</v>
      </c>
      <c r="BJ79" s="59">
        <f t="shared" si="92"/>
        <v>348.84706693879735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1.3817820722970006E-8</v>
      </c>
      <c r="BS79" s="22">
        <f t="shared" si="63"/>
        <v>1.3817820722970006E-8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-2.8421709430404007E-14</v>
      </c>
      <c r="BZ79" s="13">
        <f>BY79*VLOOKUP('Données projet'!$B$12,Paramètres!$A$1:$I$89,3,0)*VLOOKUP('Données projet'!$B$12,Paramètres!$A$1:$I$89,5,0)</f>
        <v>-1.6996182239381599E-14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185.11936093150575</v>
      </c>
      <c r="CE79" s="59">
        <f t="shared" si="94"/>
        <v>194.29071414035622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1.1917870373561675E-7</v>
      </c>
      <c r="CN79" s="22">
        <f t="shared" si="66"/>
        <v>1.1917870373561675E-7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6.1</v>
      </c>
      <c r="N80" s="13">
        <f>IF('Données projet'!$A$36&gt;35,N79+M80-V79,IF(A80&lt;'Données projet'!$A$36,$K$205^A80,IF(A80='Données projet'!$A$36,'Données projet'!$B$36,N79+M80-V79)))</f>
        <v>263.70000000000027</v>
      </c>
      <c r="O80" s="13">
        <f>N80*VLOOKUP('Données projet'!$B$9,Paramètres!$A$1:$I$89,3,0)*VLOOKUP('Données projet'!$B$9,Paramètres!$A$1:$I$89,5,0)</f>
        <v>238.59576000000024</v>
      </c>
      <c r="P80" s="13">
        <f t="shared" si="87"/>
        <v>58.137298297430824</v>
      </c>
      <c r="Q80" s="20">
        <f t="shared" si="54"/>
        <v>516.81007653469237</v>
      </c>
      <c r="R80" s="59">
        <f t="shared" si="55"/>
        <v>810.14340986802563</v>
      </c>
      <c r="S80" s="59">
        <f ca="1">AVERAGE(OFFSET($R$3,0,0,'Données projet'!$E$9+1,1))-AVERAGE(OFFSET($H$3,0,0,'Données projet'!$E$9+1,1))</f>
        <v>344.4940855044307</v>
      </c>
      <c r="T80" s="59">
        <f t="shared" si="88"/>
        <v>231.36959598460686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6.4518681541437943E-7</v>
      </c>
      <c r="AC80" s="22">
        <f t="shared" si="57"/>
        <v>6.4518681541437943E-7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6.1</v>
      </c>
      <c r="AI80" s="13">
        <f>IF('Données projet'!$A$62&gt;35,AI79+AH80-AQ79,IF(A80&lt;'Données projet'!$A$62,$AF$205^A80,IF(A80='Données projet'!$A$62,'Données projet'!$B$62,AI79+AH80-AQ79)))</f>
        <v>263.70000000000027</v>
      </c>
      <c r="AJ80" s="13">
        <f>AI80*VLOOKUP('Données projet'!$B$10,Paramètres!$A$1:$I$89,3,0)*VLOOKUP('Données projet'!$B$10,Paramètres!$A$1:$I$89,5,0)</f>
        <v>267.39180000000027</v>
      </c>
      <c r="AK80" s="13">
        <f t="shared" si="89"/>
        <v>64.295431097950797</v>
      </c>
      <c r="AL80" s="20">
        <f t="shared" si="58"/>
        <v>577.68859416226485</v>
      </c>
      <c r="AM80" s="59">
        <f t="shared" si="59"/>
        <v>871.02192749559822</v>
      </c>
      <c r="AN80" s="59">
        <f ca="1">AVERAGE(OFFSET($AM$3,0,0,'Données projet'!$E$10+1,1))-AVERAGE(OFFSET($H$3,0,0,'Données projet'!$E$10+1,1))</f>
        <v>381.39660508997315</v>
      </c>
      <c r="AO80" s="59">
        <f t="shared" si="90"/>
        <v>254.25036207346591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7.2305418968852614E-7</v>
      </c>
      <c r="AX80" s="21">
        <f t="shared" si="60"/>
        <v>7.2305418968852614E-7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9.6</v>
      </c>
      <c r="BD80" s="12">
        <f>IF('Données projet'!$A$88&gt;35,BD79+BC80-BL79,IF(A80&lt;'Données projet'!$A$88,$BA$205^A80,IF(A80='Données projet'!$A$88,'Données projet'!$B$88,BD79+BC80-BL79)))</f>
        <v>203.1999999999999</v>
      </c>
      <c r="BE80" s="13">
        <f>BD80*VLOOKUP('Données projet'!$B$11,Paramètres!$A$1:$I$89,3,0)*VLOOKUP('Données projet'!$B$11,Paramètres!$A$1:$I$89,5,0)</f>
        <v>177.51551999999995</v>
      </c>
      <c r="BF80" s="13">
        <f t="shared" si="91"/>
        <v>44.768988809542861</v>
      </c>
      <c r="BG80" s="20">
        <f t="shared" si="61"/>
        <v>387.14551950995366</v>
      </c>
      <c r="BH80" s="59">
        <f t="shared" si="62"/>
        <v>680.47885284328697</v>
      </c>
      <c r="BI80" s="59">
        <f ca="1">AVERAGE(OFFSET($BH$3,0,0,'Données projet'!$E$11+1,1))-AVERAGE(OFFSET($H$3,0,0,'Données projet'!$E$11+1,1))</f>
        <v>325.25346097861518</v>
      </c>
      <c r="BJ80" s="59">
        <f t="shared" si="92"/>
        <v>348.84706693879735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9.7706747344320936E-9</v>
      </c>
      <c r="BS80" s="22">
        <f t="shared" si="63"/>
        <v>9.7706747344320936E-9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-2.8421709430404007E-14</v>
      </c>
      <c r="BZ80" s="13">
        <f>BY80*VLOOKUP('Données projet'!$B$12,Paramètres!$A$1:$I$89,3,0)*VLOOKUP('Données projet'!$B$12,Paramètres!$A$1:$I$89,5,0)</f>
        <v>-1.6996182239381599E-14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185.11936093150575</v>
      </c>
      <c r="CE80" s="59">
        <f t="shared" si="94"/>
        <v>194.29071414035622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8.4272069584477139E-8</v>
      </c>
      <c r="CN80" s="22">
        <f t="shared" si="66"/>
        <v>8.4272069584477139E-8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6.1</v>
      </c>
      <c r="N81" s="13">
        <f>IF('Données projet'!$A$36&gt;35,N80+M81-V80,IF(A81&lt;'Données projet'!$A$36,$K$205^A81,IF(A81='Données projet'!$A$36,'Données projet'!$B$36,N80+M81-V80)))</f>
        <v>269.8000000000003</v>
      </c>
      <c r="O81" s="13">
        <f>N81*VLOOKUP('Données projet'!$B$9,Paramètres!$A$1:$I$89,3,0)*VLOOKUP('Données projet'!$B$9,Paramètres!$A$1:$I$89,5,0)</f>
        <v>244.11504000000025</v>
      </c>
      <c r="P81" s="13">
        <f t="shared" si="87"/>
        <v>59.324023461759118</v>
      </c>
      <c r="Q81" s="20">
        <f t="shared" si="54"/>
        <v>528.48970219589762</v>
      </c>
      <c r="R81" s="59">
        <f t="shared" si="55"/>
        <v>821.82303552923099</v>
      </c>
      <c r="S81" s="59">
        <f ca="1">AVERAGE(OFFSET($R$3,0,0,'Données projet'!$E$9+1,1))-AVERAGE(OFFSET($H$3,0,0,'Données projet'!$E$9+1,1))</f>
        <v>344.4940855044307</v>
      </c>
      <c r="T81" s="59">
        <f t="shared" si="88"/>
        <v>231.36959598460686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4.5621597231166105E-7</v>
      </c>
      <c r="AC81" s="22">
        <f t="shared" si="57"/>
        <v>4.5621597231166105E-7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6.1</v>
      </c>
      <c r="AI81" s="13">
        <f>IF('Données projet'!$A$62&gt;35,AI80+AH81-AQ80,IF(A81&lt;'Données projet'!$A$62,$AF$205^A81,IF(A81='Données projet'!$A$62,'Données projet'!$B$62,AI80+AH81-AQ80)))</f>
        <v>269.8000000000003</v>
      </c>
      <c r="AJ81" s="13">
        <f>AI81*VLOOKUP('Données projet'!$B$10,Paramètres!$A$1:$I$89,3,0)*VLOOKUP('Données projet'!$B$10,Paramètres!$A$1:$I$89,5,0)</f>
        <v>273.57720000000035</v>
      </c>
      <c r="AK81" s="13">
        <f t="shared" si="89"/>
        <v>65.607858889915164</v>
      </c>
      <c r="AL81" s="20">
        <f t="shared" si="58"/>
        <v>590.74731089993622</v>
      </c>
      <c r="AM81" s="59">
        <f t="shared" si="59"/>
        <v>884.0806442332696</v>
      </c>
      <c r="AN81" s="59">
        <f ca="1">AVERAGE(OFFSET($AM$3,0,0,'Données projet'!$E$10+1,1))-AVERAGE(OFFSET($H$3,0,0,'Données projet'!$E$10+1,1))</f>
        <v>381.39660508997315</v>
      </c>
      <c r="AO81" s="59">
        <f t="shared" si="90"/>
        <v>254.25036207346591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5.1127652069410108E-7</v>
      </c>
      <c r="AX81" s="21">
        <f t="shared" si="60"/>
        <v>5.1127652069410108E-7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9.6</v>
      </c>
      <c r="BD81" s="12">
        <f>IF('Données projet'!$A$88&gt;35,BD80+BC81-BL80,IF(A81&lt;'Données projet'!$A$88,$BA$205^A81,IF(A81='Données projet'!$A$88,'Données projet'!$B$88,BD80+BC81-BL80)))</f>
        <v>212.7999999999999</v>
      </c>
      <c r="BE81" s="13">
        <f>BD81*VLOOKUP('Données projet'!$B$11,Paramètres!$A$1:$I$89,3,0)*VLOOKUP('Données projet'!$B$11,Paramètres!$A$1:$I$89,5,0)</f>
        <v>185.90207999999993</v>
      </c>
      <c r="BF81" s="13">
        <f t="shared" si="91"/>
        <v>46.632814435744606</v>
      </c>
      <c r="BG81" s="20">
        <f t="shared" si="61"/>
        <v>404.9982744755884</v>
      </c>
      <c r="BH81" s="59">
        <f t="shared" si="62"/>
        <v>698.33160780892172</v>
      </c>
      <c r="BI81" s="59">
        <f ca="1">AVERAGE(OFFSET($BH$3,0,0,'Données projet'!$E$11+1,1))-AVERAGE(OFFSET($H$3,0,0,'Données projet'!$E$11+1,1))</f>
        <v>325.25346097861518</v>
      </c>
      <c r="BJ81" s="59">
        <f t="shared" si="92"/>
        <v>348.84706693879735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6.9089103614850028E-9</v>
      </c>
      <c r="BS81" s="22">
        <f t="shared" si="63"/>
        <v>6.9089103614850028E-9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-2.8421709430404007E-14</v>
      </c>
      <c r="BZ81" s="13">
        <f>BY81*VLOOKUP('Données projet'!$B$12,Paramètres!$A$1:$I$89,3,0)*VLOOKUP('Données projet'!$B$12,Paramètres!$A$1:$I$89,5,0)</f>
        <v>-1.6996182239381599E-14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185.11936093150575</v>
      </c>
      <c r="CE81" s="59">
        <f t="shared" si="94"/>
        <v>194.29071414035622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5.958935186780839E-8</v>
      </c>
      <c r="CN81" s="22">
        <f t="shared" si="66"/>
        <v>5.958935186780839E-8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6.1</v>
      </c>
      <c r="N82" s="13">
        <f>IF('Données projet'!$A$36&gt;35,N81+M82-V81,IF(A82&lt;'Données projet'!$A$36,$K$205^A82,IF(A82='Données projet'!$A$36,'Données projet'!$B$36,N81+M82-V81)))</f>
        <v>275.90000000000032</v>
      </c>
      <c r="O82" s="13">
        <f>N82*VLOOKUP('Données projet'!$B$9,Paramètres!$A$1:$I$89,3,0)*VLOOKUP('Données projet'!$B$9,Paramètres!$A$1:$I$89,5,0)</f>
        <v>249.63432000000026</v>
      </c>
      <c r="P82" s="13">
        <f t="shared" si="87"/>
        <v>60.507629314318471</v>
      </c>
      <c r="Q82" s="20">
        <f t="shared" si="54"/>
        <v>540.16389505577172</v>
      </c>
      <c r="R82" s="59">
        <f t="shared" si="55"/>
        <v>833.49722838910498</v>
      </c>
      <c r="S82" s="59">
        <f ca="1">AVERAGE(OFFSET($R$3,0,0,'Données projet'!$E$9+1,1))-AVERAGE(OFFSET($H$3,0,0,'Données projet'!$E$9+1,1))</f>
        <v>344.4940855044307</v>
      </c>
      <c r="T82" s="59">
        <f t="shared" si="88"/>
        <v>231.36959598460686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3.2259340770718977E-7</v>
      </c>
      <c r="AC82" s="22">
        <f t="shared" si="57"/>
        <v>3.2259340770718977E-7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6.1</v>
      </c>
      <c r="AI82" s="13">
        <f>IF('Données projet'!$A$62&gt;35,AI81+AH82-AQ81,IF(A82&lt;'Données projet'!$A$62,$AF$205^A82,IF(A82='Données projet'!$A$62,'Données projet'!$B$62,AI81+AH82-AQ81)))</f>
        <v>275.90000000000032</v>
      </c>
      <c r="AJ82" s="13">
        <f>AI82*VLOOKUP('Données projet'!$B$10,Paramètres!$A$1:$I$89,3,0)*VLOOKUP('Données projet'!$B$10,Paramètres!$A$1:$I$89,5,0)</f>
        <v>279.7626000000003</v>
      </c>
      <c r="AK82" s="13">
        <f t="shared" si="89"/>
        <v>66.916836960258763</v>
      </c>
      <c r="AL82" s="20">
        <f t="shared" si="58"/>
        <v>603.80001937245117</v>
      </c>
      <c r="AM82" s="59">
        <f t="shared" si="59"/>
        <v>897.13335270578455</v>
      </c>
      <c r="AN82" s="59">
        <f ca="1">AVERAGE(OFFSET($AM$3,0,0,'Données projet'!$E$10+1,1))-AVERAGE(OFFSET($H$3,0,0,'Données projet'!$E$10+1,1))</f>
        <v>381.39660508997315</v>
      </c>
      <c r="AO82" s="59">
        <f t="shared" si="90"/>
        <v>254.25036207346591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3.6152709484426307E-7</v>
      </c>
      <c r="AX82" s="21">
        <f t="shared" si="60"/>
        <v>3.6152709484426307E-7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9.6</v>
      </c>
      <c r="BD82" s="12">
        <f>IF('Données projet'!$A$88&gt;35,BD81+BC82-BL81,IF(A82&lt;'Données projet'!$A$88,$BA$205^A82,IF(A82='Données projet'!$A$88,'Données projet'!$B$88,BD81+BC82-BL81)))</f>
        <v>222.39999999999989</v>
      </c>
      <c r="BE82" s="13">
        <f>BD82*VLOOKUP('Données projet'!$B$11,Paramètres!$A$1:$I$89,3,0)*VLOOKUP('Données projet'!$B$11,Paramètres!$A$1:$I$89,5,0)</f>
        <v>194.28863999999993</v>
      </c>
      <c r="BF82" s="13">
        <f t="shared" si="91"/>
        <v>48.486875029770822</v>
      </c>
      <c r="BG82" s="20">
        <f t="shared" si="61"/>
        <v>422.83402201018407</v>
      </c>
      <c r="BH82" s="59">
        <f t="shared" si="62"/>
        <v>716.16735534351733</v>
      </c>
      <c r="BI82" s="59">
        <f ca="1">AVERAGE(OFFSET($BH$3,0,0,'Données projet'!$E$11+1,1))-AVERAGE(OFFSET($H$3,0,0,'Données projet'!$E$11+1,1))</f>
        <v>325.25346097861518</v>
      </c>
      <c r="BJ82" s="59">
        <f t="shared" si="92"/>
        <v>348.84706693879735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4.8853373672160468E-9</v>
      </c>
      <c r="BS82" s="22">
        <f t="shared" si="63"/>
        <v>4.8853373672160468E-9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-2.8421709430404007E-14</v>
      </c>
      <c r="BZ82" s="13">
        <f>BY82*VLOOKUP('Données projet'!$B$12,Paramètres!$A$1:$I$89,3,0)*VLOOKUP('Données projet'!$B$12,Paramètres!$A$1:$I$89,5,0)</f>
        <v>-1.6996182239381599E-14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185.11936093150575</v>
      </c>
      <c r="CE82" s="59">
        <f t="shared" si="94"/>
        <v>194.29071414035622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4.2136034792238576E-8</v>
      </c>
      <c r="CN82" s="22">
        <f t="shared" si="66"/>
        <v>4.2136034792238576E-8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282</v>
      </c>
      <c r="L83" s="12">
        <f>VLOOKUP(A83,'Données projet'!$A$35:$I$55,9,0)</f>
        <v>6.1</v>
      </c>
      <c r="M83" s="12">
        <f t="array" ref="M83">INDEX(L:L,MIN(IF(ISNUMBER(L83:L279),ROW(L83:L279),"")))</f>
        <v>6.1</v>
      </c>
      <c r="N83" s="13">
        <f>IF('Données projet'!$A$36&gt;35,N82+M83-V82,IF(A83&lt;'Données projet'!$A$36,$K$205^A83,IF(A83='Données projet'!$A$36,'Données projet'!$B$36,N82+M83-V82)))</f>
        <v>282.00000000000034</v>
      </c>
      <c r="O83" s="13">
        <f>N83*VLOOKUP('Données projet'!$B$9,Paramètres!$A$1:$I$89,3,0)*VLOOKUP('Données projet'!$B$9,Paramètres!$A$1:$I$89,5,0)</f>
        <v>255.15360000000027</v>
      </c>
      <c r="P83" s="13">
        <f t="shared" si="87"/>
        <v>61.688192762754483</v>
      </c>
      <c r="Q83" s="20">
        <f t="shared" si="54"/>
        <v>551.83278906179783</v>
      </c>
      <c r="R83" s="59">
        <f t="shared" si="55"/>
        <v>845.1661223951312</v>
      </c>
      <c r="S83" s="59">
        <f ca="1">AVERAGE(OFFSET($R$3,0,0,'Données projet'!$E$9+1,1))-AVERAGE(OFFSET($H$3,0,0,'Données projet'!$E$9+1,1))</f>
        <v>344.4940855044307</v>
      </c>
      <c r="T83" s="59">
        <f t="shared" si="88"/>
        <v>231.36959598460686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42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2.2810798615583055E-7</v>
      </c>
      <c r="AC83" s="22">
        <f t="shared" si="57"/>
        <v>2.2810798615583055E-7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282</v>
      </c>
      <c r="AG83" s="12">
        <f>VLOOKUP(A83,'Données projet'!$A$61:$I$81,9,0)</f>
        <v>6.1</v>
      </c>
      <c r="AH83" s="12">
        <f t="array" ref="AH83">INDEX(AG:AG,MIN(IF(ISNUMBER(AG83:AG279),ROW(AG83:AG279),"")))</f>
        <v>6.1</v>
      </c>
      <c r="AI83" s="13">
        <f>IF('Données projet'!$A$62&gt;35,AI82+AH83-AQ82,IF(A83&lt;'Données projet'!$A$62,$AF$205^A83,IF(A83='Données projet'!$A$62,'Données projet'!$B$62,AI82+AH83-AQ82)))</f>
        <v>282.00000000000034</v>
      </c>
      <c r="AJ83" s="13">
        <f>AI83*VLOOKUP('Données projet'!$B$10,Paramètres!$A$1:$I$89,3,0)*VLOOKUP('Données projet'!$B$10,Paramètres!$A$1:$I$89,5,0)</f>
        <v>285.94800000000038</v>
      </c>
      <c r="AK83" s="13">
        <f t="shared" si="89"/>
        <v>68.222450362989434</v>
      </c>
      <c r="AL83" s="20">
        <f t="shared" si="58"/>
        <v>616.84686771554061</v>
      </c>
      <c r="AM83" s="59">
        <f t="shared" si="59"/>
        <v>910.18020104887387</v>
      </c>
      <c r="AN83" s="59">
        <f ca="1">AVERAGE(OFFSET($AM$3,0,0,'Données projet'!$E$10+1,1))-AVERAGE(OFFSET($H$3,0,0,'Données projet'!$E$10+1,1))</f>
        <v>381.39660508997315</v>
      </c>
      <c r="AO83" s="59">
        <f t="shared" si="90"/>
        <v>254.25036207346591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2.5563826034705054E-7</v>
      </c>
      <c r="AX83" s="21">
        <f t="shared" si="60"/>
        <v>2.5563826034705054E-7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232</v>
      </c>
      <c r="BB83" s="12">
        <f>VLOOKUP(A83,'Données projet'!$A$87:$I$107,9,0)</f>
        <v>9.6</v>
      </c>
      <c r="BC83" s="12">
        <f t="array" ref="BC83">INDEX(BB:BB,MIN(IF(ISNUMBER(BB83:BB279),ROW(BB83:BB279),"")))</f>
        <v>9.6</v>
      </c>
      <c r="BD83" s="12">
        <f>IF('Données projet'!$A$88&gt;35,BD82+BC83-BL82,IF(A83&lt;'Données projet'!$A$88,$BA$205^A83,IF(A83='Données projet'!$A$88,'Données projet'!$B$88,BD82+BC83-BL82)))</f>
        <v>231.99999999999989</v>
      </c>
      <c r="BE83" s="13">
        <f>BD83*VLOOKUP('Données projet'!$B$11,Paramètres!$A$1:$I$89,3,0)*VLOOKUP('Données projet'!$B$11,Paramètres!$A$1:$I$89,5,0)</f>
        <v>202.67519999999993</v>
      </c>
      <c r="BF83" s="13">
        <f t="shared" si="91"/>
        <v>50.33164028531364</v>
      </c>
      <c r="BG83" s="20">
        <f t="shared" si="61"/>
        <v>440.65358016358778</v>
      </c>
      <c r="BH83" s="59">
        <f t="shared" si="62"/>
        <v>733.98691349692103</v>
      </c>
      <c r="BI83" s="59">
        <f ca="1">AVERAGE(OFFSET($BH$3,0,0,'Données projet'!$E$11+1,1))-AVERAGE(OFFSET($H$3,0,0,'Données projet'!$E$11+1,1))</f>
        <v>325.25346097861518</v>
      </c>
      <c r="BJ83" s="59">
        <f t="shared" si="92"/>
        <v>348.84706693879735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48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3.4544551807425014E-9</v>
      </c>
      <c r="BS83" s="22">
        <f t="shared" si="63"/>
        <v>3.4544551807425014E-9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-2.8421709430404007E-14</v>
      </c>
      <c r="BZ83" s="13">
        <f>BY83*VLOOKUP('Données projet'!$B$12,Paramètres!$A$1:$I$89,3,0)*VLOOKUP('Données projet'!$B$12,Paramètres!$A$1:$I$89,5,0)</f>
        <v>-1.6996182239381599E-14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185.11936093150575</v>
      </c>
      <c r="CE83" s="59">
        <f t="shared" si="94"/>
        <v>194.29071414035622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2.9794675933904198E-8</v>
      </c>
      <c r="CN83" s="22">
        <f t="shared" si="66"/>
        <v>2.9794675933904198E-8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5.6</v>
      </c>
      <c r="N84" s="13">
        <f>IF('Données projet'!$A$36&gt;35,N83+M84-V83,IF(A84&lt;'Données projet'!$A$36,$K$205^A84,IF(A84='Données projet'!$A$36,'Données projet'!$B$36,N83+M84-V83)))</f>
        <v>245.60000000000036</v>
      </c>
      <c r="O84" s="13">
        <f>N84*VLOOKUP('Données projet'!$B$9,Paramètres!$A$1:$I$89,3,0)*VLOOKUP('Données projet'!$B$9,Paramètres!$A$1:$I$89,5,0)</f>
        <v>222.21888000000033</v>
      </c>
      <c r="P84" s="13">
        <f t="shared" si="87"/>
        <v>54.596866296848951</v>
      </c>
      <c r="Q84" s="20">
        <f t="shared" si="54"/>
        <v>482.12075813367915</v>
      </c>
      <c r="R84" s="59">
        <f t="shared" si="55"/>
        <v>775.4540914670124</v>
      </c>
      <c r="S84" s="59">
        <f ca="1">AVERAGE(OFFSET($R$3,0,0,'Données projet'!$E$9+1,1))-AVERAGE(OFFSET($H$3,0,0,'Données projet'!$E$9+1,1))</f>
        <v>344.4940855044307</v>
      </c>
      <c r="T84" s="59">
        <f t="shared" si="88"/>
        <v>231.36959598460686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1.6129670385359488E-7</v>
      </c>
      <c r="AC84" s="22">
        <f t="shared" si="57"/>
        <v>1.6129670385359488E-7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5.6</v>
      </c>
      <c r="AI84" s="13">
        <f>IF('Données projet'!$A$62&gt;35,AI83+AH84-AQ83,IF(A84&lt;'Données projet'!$A$62,$AF$205^A84,IF(A84='Données projet'!$A$62,'Données projet'!$B$62,AI83+AH84-AQ83)))</f>
        <v>245.60000000000036</v>
      </c>
      <c r="AJ84" s="13">
        <f>AI84*VLOOKUP('Données projet'!$B$10,Paramètres!$A$1:$I$89,3,0)*VLOOKUP('Données projet'!$B$10,Paramètres!$A$1:$I$89,5,0)</f>
        <v>249.03840000000039</v>
      </c>
      <c r="AK84" s="13">
        <f t="shared" si="89"/>
        <v>60.379982523340054</v>
      </c>
      <c r="AL84" s="20">
        <f t="shared" si="58"/>
        <v>538.90368289481796</v>
      </c>
      <c r="AM84" s="59">
        <f t="shared" si="59"/>
        <v>832.23701622815133</v>
      </c>
      <c r="AN84" s="59">
        <f ca="1">AVERAGE(OFFSET($AM$3,0,0,'Données projet'!$E$10+1,1))-AVERAGE(OFFSET($H$3,0,0,'Données projet'!$E$10+1,1))</f>
        <v>381.39660508997315</v>
      </c>
      <c r="AO84" s="59">
        <f t="shared" si="90"/>
        <v>254.25036207346591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1.8076354742213154E-7</v>
      </c>
      <c r="AX84" s="21">
        <f t="shared" si="60"/>
        <v>1.8076354742213154E-7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10</v>
      </c>
      <c r="BD84" s="12">
        <f>IF('Données projet'!$A$88&gt;35,BD83+BC84-BL83,IF(A84&lt;'Données projet'!$A$88,$BA$205^A84,IF(A84='Données projet'!$A$88,'Données projet'!$B$88,BD83+BC84-BL83)))</f>
        <v>193.99999999999989</v>
      </c>
      <c r="BE84" s="13">
        <f>BD84*VLOOKUP('Données projet'!$B$11,Paramètres!$A$1:$I$89,3,0)*VLOOKUP('Données projet'!$B$11,Paramètres!$A$1:$I$89,5,0)</f>
        <v>169.47839999999991</v>
      </c>
      <c r="BF84" s="13">
        <f t="shared" si="91"/>
        <v>42.973181651930297</v>
      </c>
      <c r="BG84" s="20">
        <f t="shared" si="61"/>
        <v>370.01983804377841</v>
      </c>
      <c r="BH84" s="59">
        <f t="shared" si="62"/>
        <v>663.35317137711172</v>
      </c>
      <c r="BI84" s="59">
        <f ca="1">AVERAGE(OFFSET($BH$3,0,0,'Données projet'!$E$11+1,1))-AVERAGE(OFFSET($H$3,0,0,'Données projet'!$E$11+1,1))</f>
        <v>325.25346097861518</v>
      </c>
      <c r="BJ84" s="59">
        <f t="shared" si="92"/>
        <v>348.84706693879735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2.4426686836080234E-9</v>
      </c>
      <c r="BS84" s="22">
        <f t="shared" si="63"/>
        <v>2.4426686836080234E-9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-2.8421709430404007E-14</v>
      </c>
      <c r="BZ84" s="13">
        <f>BY84*VLOOKUP('Données projet'!$B$12,Paramètres!$A$1:$I$89,3,0)*VLOOKUP('Données projet'!$B$12,Paramètres!$A$1:$I$89,5,0)</f>
        <v>-1.6996182239381599E-14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185.11936093150575</v>
      </c>
      <c r="CE84" s="59">
        <f t="shared" si="94"/>
        <v>194.29071414035622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2.1068017396119291E-8</v>
      </c>
      <c r="CN84" s="22">
        <f t="shared" si="66"/>
        <v>2.1068017396119291E-8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5.6</v>
      </c>
      <c r="N85" s="13">
        <f>IF('Données projet'!$A$36&gt;35,N84+M85-V84,IF(A85&lt;'Données projet'!$A$36,$K$205^A85,IF(A85='Données projet'!$A$36,'Données projet'!$B$36,N84+M85-V84)))</f>
        <v>251.20000000000036</v>
      </c>
      <c r="O85" s="13">
        <f>N85*VLOOKUP('Données projet'!$B$9,Paramètres!$A$1:$I$89,3,0)*VLOOKUP('Données projet'!$B$9,Paramètres!$A$1:$I$89,5,0)</f>
        <v>227.28576000000032</v>
      </c>
      <c r="P85" s="13">
        <f t="shared" si="87"/>
        <v>55.695394520076427</v>
      </c>
      <c r="Q85" s="20">
        <f t="shared" si="54"/>
        <v>492.85884412246702</v>
      </c>
      <c r="R85" s="59">
        <f t="shared" si="55"/>
        <v>786.19217745580033</v>
      </c>
      <c r="S85" s="59">
        <f ca="1">AVERAGE(OFFSET($R$3,0,0,'Données projet'!$E$9+1,1))-AVERAGE(OFFSET($H$3,0,0,'Données projet'!$E$9+1,1))</f>
        <v>344.4940855044307</v>
      </c>
      <c r="T85" s="59">
        <f t="shared" si="88"/>
        <v>231.36959598460686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1.1405399307791528E-7</v>
      </c>
      <c r="AC85" s="22">
        <f t="shared" si="57"/>
        <v>1.1405399307791528E-7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5.6</v>
      </c>
      <c r="AI85" s="13">
        <f>IF('Données projet'!$A$62&gt;35,AI84+AH85-AQ84,IF(A85&lt;'Données projet'!$A$62,$AF$205^A85,IF(A85='Données projet'!$A$62,'Données projet'!$B$62,AI84+AH85-AQ84)))</f>
        <v>251.20000000000036</v>
      </c>
      <c r="AJ85" s="13">
        <f>AI85*VLOOKUP('Données projet'!$B$10,Paramètres!$A$1:$I$89,3,0)*VLOOKUP('Données projet'!$B$10,Paramètres!$A$1:$I$89,5,0)</f>
        <v>254.71680000000038</v>
      </c>
      <c r="AK85" s="13">
        <f t="shared" si="89"/>
        <v>61.594871205031644</v>
      </c>
      <c r="AL85" s="20">
        <f t="shared" si="58"/>
        <v>550.90949401543071</v>
      </c>
      <c r="AM85" s="59">
        <f t="shared" si="59"/>
        <v>844.24282734876397</v>
      </c>
      <c r="AN85" s="59">
        <f ca="1">AVERAGE(OFFSET($AM$3,0,0,'Données projet'!$E$10+1,1))-AVERAGE(OFFSET($H$3,0,0,'Données projet'!$E$10+1,1))</f>
        <v>381.39660508997315</v>
      </c>
      <c r="AO85" s="59">
        <f t="shared" si="90"/>
        <v>254.25036207346591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1.2781913017352527E-7</v>
      </c>
      <c r="AX85" s="21">
        <f t="shared" si="60"/>
        <v>1.2781913017352527E-7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10</v>
      </c>
      <c r="BD85" s="12">
        <f>IF('Données projet'!$A$88&gt;35,BD84+BC85-BL84,IF(A85&lt;'Données projet'!$A$88,$BA$205^A85,IF(A85='Données projet'!$A$88,'Données projet'!$B$88,BD84+BC85-BL84)))</f>
        <v>203.99999999999989</v>
      </c>
      <c r="BE85" s="13">
        <f>BD85*VLOOKUP('Données projet'!$B$11,Paramètres!$A$1:$I$89,3,0)*VLOOKUP('Données projet'!$B$11,Paramètres!$A$1:$I$89,5,0)</f>
        <v>178.21439999999993</v>
      </c>
      <c r="BF85" s="13">
        <f t="shared" si="91"/>
        <v>44.924692855664325</v>
      </c>
      <c r="BG85" s="20">
        <f t="shared" si="61"/>
        <v>388.63392005694851</v>
      </c>
      <c r="BH85" s="59">
        <f t="shared" si="62"/>
        <v>681.96725339028183</v>
      </c>
      <c r="BI85" s="59">
        <f ca="1">AVERAGE(OFFSET($BH$3,0,0,'Données projet'!$E$11+1,1))-AVERAGE(OFFSET($H$3,0,0,'Données projet'!$E$11+1,1))</f>
        <v>325.25346097861518</v>
      </c>
      <c r="BJ85" s="59">
        <f t="shared" si="92"/>
        <v>348.84706693879735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1.7272275903712507E-9</v>
      </c>
      <c r="BS85" s="22">
        <f t="shared" si="63"/>
        <v>1.7272275903712507E-9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-2.8421709430404007E-14</v>
      </c>
      <c r="BZ85" s="13">
        <f>BY85*VLOOKUP('Données projet'!$B$12,Paramètres!$A$1:$I$89,3,0)*VLOOKUP('Données projet'!$B$12,Paramètres!$A$1:$I$89,5,0)</f>
        <v>-1.6996182239381599E-14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185.11936093150575</v>
      </c>
      <c r="CE85" s="59">
        <f t="shared" si="94"/>
        <v>194.29071414035622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1.4897337966952101E-8</v>
      </c>
      <c r="CN85" s="22">
        <f t="shared" si="66"/>
        <v>1.4897337966952101E-8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5.6</v>
      </c>
      <c r="N86" s="13">
        <f>IF('Données projet'!$A$36&gt;35,N85+M86-V85,IF(A86&lt;'Données projet'!$A$36,$K$205^A86,IF(A86='Données projet'!$A$36,'Données projet'!$B$36,N85+M86-V85)))</f>
        <v>256.80000000000035</v>
      </c>
      <c r="O86" s="13">
        <f>N86*VLOOKUP('Données projet'!$B$9,Paramètres!$A$1:$I$89,3,0)*VLOOKUP('Données projet'!$B$9,Paramètres!$A$1:$I$89,5,0)</f>
        <v>232.35264000000029</v>
      </c>
      <c r="P86" s="13">
        <f t="shared" si="87"/>
        <v>56.791075613550355</v>
      </c>
      <c r="Q86" s="20">
        <f t="shared" si="54"/>
        <v>503.59197136026728</v>
      </c>
      <c r="R86" s="59">
        <f t="shared" si="55"/>
        <v>796.92530469360054</v>
      </c>
      <c r="S86" s="59">
        <f ca="1">AVERAGE(OFFSET($R$3,0,0,'Données projet'!$E$9+1,1))-AVERAGE(OFFSET($H$3,0,0,'Données projet'!$E$9+1,1))</f>
        <v>344.4940855044307</v>
      </c>
      <c r="T86" s="59">
        <f t="shared" si="88"/>
        <v>231.36959598460686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8.0648351926797442E-8</v>
      </c>
      <c r="AC86" s="22">
        <f t="shared" si="57"/>
        <v>8.0648351926797442E-8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5.6</v>
      </c>
      <c r="AI86" s="13">
        <f>IF('Données projet'!$A$62&gt;35,AI85+AH86-AQ85,IF(A86&lt;'Données projet'!$A$62,$AF$205^A86,IF(A86='Données projet'!$A$62,'Données projet'!$B$62,AI85+AH86-AQ85)))</f>
        <v>256.80000000000035</v>
      </c>
      <c r="AJ86" s="13">
        <f>AI86*VLOOKUP('Données projet'!$B$10,Paramètres!$A$1:$I$89,3,0)*VLOOKUP('Données projet'!$B$10,Paramètres!$A$1:$I$89,5,0)</f>
        <v>260.39520000000039</v>
      </c>
      <c r="AK86" s="13">
        <f t="shared" si="89"/>
        <v>62.806611177714437</v>
      </c>
      <c r="AL86" s="20">
        <f t="shared" si="58"/>
        <v>562.90982113451992</v>
      </c>
      <c r="AM86" s="59">
        <f t="shared" si="59"/>
        <v>856.24315446785317</v>
      </c>
      <c r="AN86" s="59">
        <f ca="1">AVERAGE(OFFSET($AM$3,0,0,'Données projet'!$E$10+1,1))-AVERAGE(OFFSET($H$3,0,0,'Données projet'!$E$10+1,1))</f>
        <v>381.39660508997315</v>
      </c>
      <c r="AO86" s="59">
        <f t="shared" si="90"/>
        <v>254.25036207346591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9.0381773711065768E-8</v>
      </c>
      <c r="AX86" s="21">
        <f t="shared" si="60"/>
        <v>9.0381773711065768E-8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10</v>
      </c>
      <c r="BD86" s="12">
        <f>IF('Données projet'!$A$88&gt;35,BD85+BC86-BL85,IF(A86&lt;'Données projet'!$A$88,$BA$205^A86,IF(A86='Données projet'!$A$88,'Données projet'!$B$88,BD85+BC86-BL85)))</f>
        <v>213.99999999999989</v>
      </c>
      <c r="BE86" s="13">
        <f>BD86*VLOOKUP('Données projet'!$B$11,Paramètres!$A$1:$I$89,3,0)*VLOOKUP('Données projet'!$B$11,Paramètres!$A$1:$I$89,5,0)</f>
        <v>186.95039999999992</v>
      </c>
      <c r="BF86" s="13">
        <f t="shared" si="91"/>
        <v>46.86509597661761</v>
      </c>
      <c r="BG86" s="20">
        <f t="shared" si="61"/>
        <v>407.22865549260882</v>
      </c>
      <c r="BH86" s="59">
        <f t="shared" si="62"/>
        <v>700.56198882594208</v>
      </c>
      <c r="BI86" s="59">
        <f ca="1">AVERAGE(OFFSET($BH$3,0,0,'Données projet'!$E$11+1,1))-AVERAGE(OFFSET($H$3,0,0,'Données projet'!$E$11+1,1))</f>
        <v>325.25346097861518</v>
      </c>
      <c r="BJ86" s="59">
        <f t="shared" si="92"/>
        <v>348.84706693879735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1.2213343418040117E-9</v>
      </c>
      <c r="BS86" s="22">
        <f t="shared" si="63"/>
        <v>1.2213343418040117E-9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-2.8421709430404007E-14</v>
      </c>
      <c r="BZ86" s="13">
        <f>BY86*VLOOKUP('Données projet'!$B$12,Paramètres!$A$1:$I$89,3,0)*VLOOKUP('Données projet'!$B$12,Paramètres!$A$1:$I$89,5,0)</f>
        <v>-1.6996182239381599E-14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185.11936093150575</v>
      </c>
      <c r="CE86" s="59">
        <f t="shared" si="94"/>
        <v>194.29071414035622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1.0534008698059647E-8</v>
      </c>
      <c r="CN86" s="22">
        <f t="shared" si="66"/>
        <v>1.0534008698059647E-8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5.6</v>
      </c>
      <c r="N87" s="13">
        <f>IF('Données projet'!$A$36&gt;35,N86+M87-V86,IF(A87&lt;'Données projet'!$A$36,$K$205^A87,IF(A87='Données projet'!$A$36,'Données projet'!$B$36,N86+M87-V86)))</f>
        <v>262.40000000000038</v>
      </c>
      <c r="O87" s="13">
        <f>N87*VLOOKUP('Données projet'!$B$9,Paramètres!$A$1:$I$89,3,0)*VLOOKUP('Données projet'!$B$9,Paramètres!$A$1:$I$89,5,0)</f>
        <v>237.41952000000032</v>
      </c>
      <c r="P87" s="13">
        <f t="shared" si="87"/>
        <v>57.883978814320969</v>
      </c>
      <c r="Q87" s="20">
        <f t="shared" si="54"/>
        <v>514.32026043494295</v>
      </c>
      <c r="R87" s="59">
        <f t="shared" si="55"/>
        <v>807.65359376827632</v>
      </c>
      <c r="S87" s="59">
        <f ca="1">AVERAGE(OFFSET($R$3,0,0,'Données projet'!$E$9+1,1))-AVERAGE(OFFSET($H$3,0,0,'Données projet'!$E$9+1,1))</f>
        <v>344.4940855044307</v>
      </c>
      <c r="T87" s="59">
        <f t="shared" si="88"/>
        <v>231.36959598460686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5.7026996538957638E-8</v>
      </c>
      <c r="AC87" s="22">
        <f t="shared" si="57"/>
        <v>5.7026996538957638E-8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5.6</v>
      </c>
      <c r="AI87" s="13">
        <f>IF('Données projet'!$A$62&gt;35,AI86+AH87-AQ86,IF(A87&lt;'Données projet'!$A$62,$AF$205^A87,IF(A87='Données projet'!$A$62,'Données projet'!$B$62,AI86+AH87-AQ86)))</f>
        <v>262.40000000000038</v>
      </c>
      <c r="AJ87" s="13">
        <f>AI87*VLOOKUP('Données projet'!$B$10,Paramètres!$A$1:$I$89,3,0)*VLOOKUP('Données projet'!$B$10,Paramètres!$A$1:$I$89,5,0)</f>
        <v>266.0736000000004</v>
      </c>
      <c r="AK87" s="13">
        <f t="shared" si="89"/>
        <v>64.015279012301193</v>
      </c>
      <c r="AL87" s="20">
        <f t="shared" si="58"/>
        <v>574.904797613092</v>
      </c>
      <c r="AM87" s="59">
        <f t="shared" si="59"/>
        <v>868.23813094642537</v>
      </c>
      <c r="AN87" s="59">
        <f ca="1">AVERAGE(OFFSET($AM$3,0,0,'Données projet'!$E$10+1,1))-AVERAGE(OFFSET($H$3,0,0,'Données projet'!$E$10+1,1))</f>
        <v>381.39660508997315</v>
      </c>
      <c r="AO87" s="59">
        <f t="shared" si="90"/>
        <v>254.25036207346591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6.3909565086762635E-8</v>
      </c>
      <c r="AX87" s="21">
        <f t="shared" si="60"/>
        <v>6.3909565086762635E-8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10</v>
      </c>
      <c r="BD87" s="12">
        <f>IF('Données projet'!$A$88&gt;35,BD86+BC87-BL86,IF(A87&lt;'Données projet'!$A$88,$BA$205^A87,IF(A87='Données projet'!$A$88,'Données projet'!$B$88,BD86+BC87-BL86)))</f>
        <v>223.99999999999989</v>
      </c>
      <c r="BE87" s="13">
        <f>BD87*VLOOKUP('Données projet'!$B$11,Paramètres!$A$1:$I$89,3,0)*VLOOKUP('Données projet'!$B$11,Paramètres!$A$1:$I$89,5,0)</f>
        <v>195.68639999999994</v>
      </c>
      <c r="BF87" s="13">
        <f t="shared" si="91"/>
        <v>48.794969360985114</v>
      </c>
      <c r="BG87" s="20">
        <f t="shared" si="61"/>
        <v>425.80505163704896</v>
      </c>
      <c r="BH87" s="59">
        <f t="shared" si="62"/>
        <v>719.13838497038228</v>
      </c>
      <c r="BI87" s="59">
        <f ca="1">AVERAGE(OFFSET($BH$3,0,0,'Données projet'!$E$11+1,1))-AVERAGE(OFFSET($H$3,0,0,'Données projet'!$E$11+1,1))</f>
        <v>325.25346097861518</v>
      </c>
      <c r="BJ87" s="59">
        <f t="shared" si="92"/>
        <v>348.84706693879735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8.6361379518562536E-10</v>
      </c>
      <c r="BS87" s="22">
        <f t="shared" si="63"/>
        <v>8.6361379518562536E-10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-2.8421709430404007E-14</v>
      </c>
      <c r="BZ87" s="13">
        <f>BY87*VLOOKUP('Données projet'!$B$12,Paramètres!$A$1:$I$89,3,0)*VLOOKUP('Données projet'!$B$12,Paramètres!$A$1:$I$89,5,0)</f>
        <v>-1.6996182239381599E-14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185.11936093150575</v>
      </c>
      <c r="CE87" s="59">
        <f t="shared" si="94"/>
        <v>194.29071414035622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7.4486689834760521E-9</v>
      </c>
      <c r="CN87" s="22">
        <f t="shared" si="66"/>
        <v>7.4486689834760521E-9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5.6</v>
      </c>
      <c r="N88" s="13">
        <f>IF('Données projet'!$A$36&gt;35,N87+M88-V87,IF(A88&lt;'Données projet'!$A$36,$K$205^A88,IF(A88='Données projet'!$A$36,'Données projet'!$B$36,N87+M88-V87)))</f>
        <v>268.0000000000004</v>
      </c>
      <c r="O88" s="13">
        <f>N88*VLOOKUP('Données projet'!$B$9,Paramètres!$A$1:$I$89,3,0)*VLOOKUP('Données projet'!$B$9,Paramètres!$A$1:$I$89,5,0)</f>
        <v>242.48640000000037</v>
      </c>
      <c r="P88" s="13">
        <f t="shared" si="87"/>
        <v>58.974170235372526</v>
      </c>
      <c r="Q88" s="20">
        <f t="shared" si="54"/>
        <v>525.04382649327442</v>
      </c>
      <c r="R88" s="59">
        <f t="shared" si="55"/>
        <v>818.37715982660779</v>
      </c>
      <c r="S88" s="59">
        <f ca="1">AVERAGE(OFFSET($R$3,0,0,'Données projet'!$E$9+1,1))-AVERAGE(OFFSET($H$3,0,0,'Données projet'!$E$9+1,1))</f>
        <v>344.4940855044307</v>
      </c>
      <c r="T88" s="59">
        <f t="shared" si="88"/>
        <v>231.36959598460686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4.0324175963398721E-8</v>
      </c>
      <c r="AC88" s="22">
        <f t="shared" si="57"/>
        <v>4.0324175963398721E-8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5.6</v>
      </c>
      <c r="AI88" s="13">
        <f>IF('Données projet'!$A$62&gt;35,AI87+AH88-AQ87,IF(A88&lt;'Données projet'!$A$62,$AF$205^A88,IF(A88='Données projet'!$A$62,'Données projet'!$B$62,AI87+AH88-AQ87)))</f>
        <v>268.0000000000004</v>
      </c>
      <c r="AJ88" s="13">
        <f>AI88*VLOOKUP('Données projet'!$B$10,Paramètres!$A$1:$I$89,3,0)*VLOOKUP('Données projet'!$B$10,Paramètres!$A$1:$I$89,5,0)</f>
        <v>271.75200000000041</v>
      </c>
      <c r="AK88" s="13">
        <f t="shared" si="89"/>
        <v>65.220947824725044</v>
      </c>
      <c r="AL88" s="20">
        <f t="shared" si="58"/>
        <v>586.89455079473021</v>
      </c>
      <c r="AM88" s="59">
        <f t="shared" si="59"/>
        <v>880.22788412806358</v>
      </c>
      <c r="AN88" s="59">
        <f ca="1">AVERAGE(OFFSET($AM$3,0,0,'Données projet'!$E$10+1,1))-AVERAGE(OFFSET($H$3,0,0,'Données projet'!$E$10+1,1))</f>
        <v>381.39660508997315</v>
      </c>
      <c r="AO88" s="59">
        <f t="shared" si="90"/>
        <v>254.25036207346591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4.5190886855532884E-8</v>
      </c>
      <c r="AX88" s="21">
        <f t="shared" si="60"/>
        <v>4.5190886855532884E-8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234</v>
      </c>
      <c r="BB88" s="12">
        <f>VLOOKUP(A88,'Données projet'!$A$87:$I$107,9,0)</f>
        <v>10</v>
      </c>
      <c r="BC88" s="12">
        <f t="array" ref="BC88">INDEX(BB:BB,MIN(IF(ISNUMBER(BB88:BB284),ROW(BB88:BB284),"")))</f>
        <v>10</v>
      </c>
      <c r="BD88" s="12">
        <f>IF('Données projet'!$A$88&gt;35,BD87+BC88-BL87,IF(A88&lt;'Données projet'!$A$88,$BA$205^A88,IF(A88='Données projet'!$A$88,'Données projet'!$B$88,BD87+BC88-BL87)))</f>
        <v>233.99999999999989</v>
      </c>
      <c r="BE88" s="13">
        <f>BD88*VLOOKUP('Données projet'!$B$11,Paramètres!$A$1:$I$89,3,0)*VLOOKUP('Données projet'!$B$11,Paramètres!$A$1:$I$89,5,0)</f>
        <v>204.4223999999999</v>
      </c>
      <c r="BF88" s="13">
        <f t="shared" si="91"/>
        <v>50.714836797527262</v>
      </c>
      <c r="BG88" s="20">
        <f t="shared" si="61"/>
        <v>444.36402075569316</v>
      </c>
      <c r="BH88" s="59">
        <f t="shared" si="62"/>
        <v>737.69735408902648</v>
      </c>
      <c r="BI88" s="59">
        <f ca="1">AVERAGE(OFFSET($BH$3,0,0,'Données projet'!$E$11+1,1))-AVERAGE(OFFSET($H$3,0,0,'Données projet'!$E$11+1,1))</f>
        <v>325.25346097861518</v>
      </c>
      <c r="BJ88" s="59">
        <f t="shared" si="92"/>
        <v>348.84706693879735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50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6.1066717090200585E-10</v>
      </c>
      <c r="BS88" s="22">
        <f t="shared" si="63"/>
        <v>6.1066717090200585E-10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-2.8421709430404007E-14</v>
      </c>
      <c r="BZ88" s="13">
        <f>BY88*VLOOKUP('Données projet'!$B$12,Paramètres!$A$1:$I$89,3,0)*VLOOKUP('Données projet'!$B$12,Paramètres!$A$1:$I$89,5,0)</f>
        <v>-1.6996182239381599E-14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185.11936093150575</v>
      </c>
      <c r="CE88" s="59">
        <f t="shared" si="94"/>
        <v>194.29071414035622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5.2670043490298245E-9</v>
      </c>
      <c r="CN88" s="22">
        <f t="shared" si="66"/>
        <v>5.2670043490298245E-9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5.6</v>
      </c>
      <c r="N89" s="13">
        <f>IF('Données projet'!$A$36&gt;35,N88+M89-V88,IF(A89&lt;'Données projet'!$A$36,$K$205^A89,IF(A89='Données projet'!$A$36,'Données projet'!$B$36,N88+M89-V88)))</f>
        <v>273.60000000000042</v>
      </c>
      <c r="O89" s="13">
        <f>N89*VLOOKUP('Données projet'!$B$9,Paramètres!$A$1:$I$89,3,0)*VLOOKUP('Données projet'!$B$9,Paramètres!$A$1:$I$89,5,0)</f>
        <v>247.5532800000004</v>
      </c>
      <c r="P89" s="13">
        <f t="shared" si="87"/>
        <v>60.061713068870304</v>
      </c>
      <c r="Q89" s="20">
        <f t="shared" si="54"/>
        <v>535.76277959494985</v>
      </c>
      <c r="R89" s="59">
        <f t="shared" si="55"/>
        <v>829.09611292828322</v>
      </c>
      <c r="S89" s="59">
        <f ca="1">AVERAGE(OFFSET($R$3,0,0,'Données projet'!$E$9+1,1))-AVERAGE(OFFSET($H$3,0,0,'Données projet'!$E$9+1,1))</f>
        <v>344.4940855044307</v>
      </c>
      <c r="T89" s="59">
        <f t="shared" si="88"/>
        <v>231.36959598460686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2.8513498269478819E-8</v>
      </c>
      <c r="AC89" s="22">
        <f t="shared" si="57"/>
        <v>2.8513498269478819E-8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5.6</v>
      </c>
      <c r="AI89" s="13">
        <f>IF('Données projet'!$A$62&gt;35,AI88+AH89-AQ88,IF(A89&lt;'Données projet'!$A$62,$AF$205^A89,IF(A89='Données projet'!$A$62,'Données projet'!$B$62,AI88+AH89-AQ88)))</f>
        <v>273.60000000000042</v>
      </c>
      <c r="AJ89" s="13">
        <f>AI89*VLOOKUP('Données projet'!$B$10,Paramètres!$A$1:$I$89,3,0)*VLOOKUP('Données projet'!$B$10,Paramètres!$A$1:$I$89,5,0)</f>
        <v>277.43040000000047</v>
      </c>
      <c r="AK89" s="13">
        <f t="shared" si="89"/>
        <v>66.423687500715801</v>
      </c>
      <c r="AL89" s="20">
        <f t="shared" si="58"/>
        <v>598.8792023970808</v>
      </c>
      <c r="AM89" s="59">
        <f t="shared" si="59"/>
        <v>892.21253573041417</v>
      </c>
      <c r="AN89" s="59">
        <f ca="1">AVERAGE(OFFSET($AM$3,0,0,'Données projet'!$E$10+1,1))-AVERAGE(OFFSET($H$3,0,0,'Données projet'!$E$10+1,1))</f>
        <v>381.39660508997315</v>
      </c>
      <c r="AO89" s="59">
        <f t="shared" si="90"/>
        <v>254.25036207346591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3.1954782543381318E-8</v>
      </c>
      <c r="AX89" s="21">
        <f t="shared" si="60"/>
        <v>3.1954782543381318E-8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10.4</v>
      </c>
      <c r="BD89" s="12">
        <f>IF('Données projet'!$A$88&gt;35,BD88+BC89-BL88,IF(A89&lt;'Données projet'!$A$88,$BA$205^A89,IF(A89='Données projet'!$A$88,'Données projet'!$B$88,BD88+BC89-BL88)))</f>
        <v>194.39999999999989</v>
      </c>
      <c r="BE89" s="13">
        <f>BD89*VLOOKUP('Données projet'!$B$11,Paramètres!$A$1:$I$89,3,0)*VLOOKUP('Données projet'!$B$11,Paramètres!$A$1:$I$89,5,0)</f>
        <v>169.82783999999992</v>
      </c>
      <c r="BF89" s="13">
        <f t="shared" si="91"/>
        <v>43.051463198873776</v>
      </c>
      <c r="BG89" s="20">
        <f t="shared" si="61"/>
        <v>370.76478640470503</v>
      </c>
      <c r="BH89" s="59">
        <f t="shared" si="62"/>
        <v>664.09811973803835</v>
      </c>
      <c r="BI89" s="59">
        <f ca="1">AVERAGE(OFFSET($BH$3,0,0,'Données projet'!$E$11+1,1))-AVERAGE(OFFSET($H$3,0,0,'Données projet'!$E$11+1,1))</f>
        <v>325.25346097861518</v>
      </c>
      <c r="BJ89" s="59">
        <f t="shared" si="92"/>
        <v>348.84706693879735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4.3180689759281268E-10</v>
      </c>
      <c r="BS89" s="22">
        <f t="shared" si="63"/>
        <v>4.3180689759281268E-10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-2.8421709430404007E-14</v>
      </c>
      <c r="BZ89" s="13">
        <f>BY89*VLOOKUP('Données projet'!$B$12,Paramètres!$A$1:$I$89,3,0)*VLOOKUP('Données projet'!$B$12,Paramètres!$A$1:$I$89,5,0)</f>
        <v>-1.6996182239381599E-14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185.11936093150575</v>
      </c>
      <c r="CE89" s="59">
        <f t="shared" si="94"/>
        <v>194.29071414035622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3.7243344917380265E-9</v>
      </c>
      <c r="CN89" s="22">
        <f t="shared" si="66"/>
        <v>3.7243344917380265E-9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5.6</v>
      </c>
      <c r="N90" s="13">
        <f>IF('Données projet'!$A$36&gt;35,N89+M90-V89,IF(A90&lt;'Données projet'!$A$36,$K$205^A90,IF(A90='Données projet'!$A$36,'Données projet'!$B$36,N89+M90-V89)))</f>
        <v>279.20000000000044</v>
      </c>
      <c r="O90" s="13">
        <f>N90*VLOOKUP('Données projet'!$B$9,Paramètres!$A$1:$I$89,3,0)*VLOOKUP('Données projet'!$B$9,Paramètres!$A$1:$I$89,5,0)</f>
        <v>252.62016000000037</v>
      </c>
      <c r="P90" s="13">
        <f t="shared" si="87"/>
        <v>61.146667772298876</v>
      </c>
      <c r="Q90" s="20">
        <f t="shared" si="54"/>
        <v>546.47722503675448</v>
      </c>
      <c r="R90" s="59">
        <f t="shared" si="55"/>
        <v>839.81055837008785</v>
      </c>
      <c r="S90" s="59">
        <f ca="1">AVERAGE(OFFSET($R$3,0,0,'Données projet'!$E$9+1,1))-AVERAGE(OFFSET($H$3,0,0,'Données projet'!$E$9+1,1))</f>
        <v>344.4940855044307</v>
      </c>
      <c r="T90" s="59">
        <f t="shared" si="88"/>
        <v>231.36959598460686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2.0162087981699361E-8</v>
      </c>
      <c r="AC90" s="22">
        <f t="shared" si="57"/>
        <v>2.0162087981699361E-8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5.6</v>
      </c>
      <c r="AI90" s="13">
        <f>IF('Données projet'!$A$62&gt;35,AI89+AH90-AQ89,IF(A90&lt;'Données projet'!$A$62,$AF$205^A90,IF(A90='Données projet'!$A$62,'Données projet'!$B$62,AI89+AH90-AQ89)))</f>
        <v>279.20000000000044</v>
      </c>
      <c r="AJ90" s="13">
        <f>AI90*VLOOKUP('Données projet'!$B$10,Paramètres!$A$1:$I$89,3,0)*VLOOKUP('Données projet'!$B$10,Paramètres!$A$1:$I$89,5,0)</f>
        <v>283.10880000000049</v>
      </c>
      <c r="AK90" s="13">
        <f t="shared" si="89"/>
        <v>67.623564901653921</v>
      </c>
      <c r="AL90" s="20">
        <f t="shared" si="58"/>
        <v>610.85886887038134</v>
      </c>
      <c r="AM90" s="59">
        <f t="shared" si="59"/>
        <v>904.19220220371471</v>
      </c>
      <c r="AN90" s="59">
        <f ca="1">AVERAGE(OFFSET($AM$3,0,0,'Données projet'!$E$10+1,1))-AVERAGE(OFFSET($H$3,0,0,'Données projet'!$E$10+1,1))</f>
        <v>381.39660508997315</v>
      </c>
      <c r="AO90" s="59">
        <f t="shared" si="90"/>
        <v>254.25036207346591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2.2595443427766442E-8</v>
      </c>
      <c r="AX90" s="21">
        <f t="shared" si="60"/>
        <v>2.2595443427766442E-8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10.4</v>
      </c>
      <c r="BD90" s="12">
        <f>IF('Données projet'!$A$88&gt;35,BD89+BC90-BL89,IF(A90&lt;'Données projet'!$A$88,$BA$205^A90,IF(A90='Données projet'!$A$88,'Données projet'!$B$88,BD89+BC90-BL89)))</f>
        <v>204.7999999999999</v>
      </c>
      <c r="BE90" s="13">
        <f>BD90*VLOOKUP('Données projet'!$B$11,Paramètres!$A$1:$I$89,3,0)*VLOOKUP('Données projet'!$B$11,Paramètres!$A$1:$I$89,5,0)</f>
        <v>178.91327999999993</v>
      </c>
      <c r="BF90" s="13">
        <f t="shared" si="91"/>
        <v>45.080325843494805</v>
      </c>
      <c r="BG90" s="20">
        <f t="shared" si="61"/>
        <v>390.1221968440866</v>
      </c>
      <c r="BH90" s="59">
        <f t="shared" si="62"/>
        <v>683.45553017741986</v>
      </c>
      <c r="BI90" s="59">
        <f ca="1">AVERAGE(OFFSET($BH$3,0,0,'Données projet'!$E$11+1,1))-AVERAGE(OFFSET($H$3,0,0,'Données projet'!$E$11+1,1))</f>
        <v>325.25346097861518</v>
      </c>
      <c r="BJ90" s="59">
        <f t="shared" si="92"/>
        <v>348.84706693879735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3.0533358545100292E-10</v>
      </c>
      <c r="BS90" s="22">
        <f t="shared" si="63"/>
        <v>3.0533358545100292E-10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-2.8421709430404007E-14</v>
      </c>
      <c r="BZ90" s="13">
        <f>BY90*VLOOKUP('Données projet'!$B$12,Paramètres!$A$1:$I$89,3,0)*VLOOKUP('Données projet'!$B$12,Paramètres!$A$1:$I$89,5,0)</f>
        <v>-1.6996182239381599E-14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185.11936093150575</v>
      </c>
      <c r="CE90" s="59">
        <f t="shared" si="94"/>
        <v>194.29071414035622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2.6335021745149127E-9</v>
      </c>
      <c r="CN90" s="22">
        <f t="shared" si="66"/>
        <v>2.6335021745149127E-9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5.6</v>
      </c>
      <c r="N91" s="13">
        <f>IF('Données projet'!$A$36&gt;35,N90+M91-V90,IF(A91&lt;'Données projet'!$A$36,$K$205^A91,IF(A91='Données projet'!$A$36,'Données projet'!$B$36,N90+M91-V90)))</f>
        <v>284.80000000000047</v>
      </c>
      <c r="O91" s="13">
        <f>N91*VLOOKUP('Données projet'!$B$9,Paramètres!$A$1:$I$89,3,0)*VLOOKUP('Données projet'!$B$9,Paramètres!$A$1:$I$89,5,0)</f>
        <v>257.68704000000042</v>
      </c>
      <c r="P91" s="13">
        <f t="shared" si="87"/>
        <v>62.229092239243457</v>
      </c>
      <c r="Q91" s="20">
        <f t="shared" si="54"/>
        <v>557.18726365001646</v>
      </c>
      <c r="R91" s="59">
        <f t="shared" si="55"/>
        <v>850.52059698334983</v>
      </c>
      <c r="S91" s="59">
        <f ca="1">AVERAGE(OFFSET($R$3,0,0,'Données projet'!$E$9+1,1))-AVERAGE(OFFSET($H$3,0,0,'Données projet'!$E$9+1,1))</f>
        <v>344.4940855044307</v>
      </c>
      <c r="T91" s="59">
        <f t="shared" si="88"/>
        <v>231.36959598460686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1.425674913473941E-8</v>
      </c>
      <c r="AC91" s="22">
        <f t="shared" si="57"/>
        <v>1.425674913473941E-8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5.6</v>
      </c>
      <c r="AI91" s="13">
        <f>IF('Données projet'!$A$62&gt;35,AI90+AH91-AQ90,IF(A91&lt;'Données projet'!$A$62,$AF$205^A91,IF(A91='Données projet'!$A$62,'Données projet'!$B$62,AI90+AH91-AQ90)))</f>
        <v>284.80000000000047</v>
      </c>
      <c r="AJ91" s="13">
        <f>AI91*VLOOKUP('Données projet'!$B$10,Paramètres!$A$1:$I$89,3,0)*VLOOKUP('Données projet'!$B$10,Paramètres!$A$1:$I$89,5,0)</f>
        <v>288.7872000000005</v>
      </c>
      <c r="AK91" s="13">
        <f t="shared" si="89"/>
        <v>68.82064405344255</v>
      </c>
      <c r="AL91" s="20">
        <f t="shared" si="58"/>
        <v>622.8336617264132</v>
      </c>
      <c r="AM91" s="59">
        <f t="shared" si="59"/>
        <v>916.16699505974657</v>
      </c>
      <c r="AN91" s="59">
        <f ca="1">AVERAGE(OFFSET($AM$3,0,0,'Données projet'!$E$10+1,1))-AVERAGE(OFFSET($H$3,0,0,'Données projet'!$E$10+1,1))</f>
        <v>381.39660508997315</v>
      </c>
      <c r="AO91" s="59">
        <f t="shared" si="90"/>
        <v>254.25036207346591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1.5977391271690659E-8</v>
      </c>
      <c r="AX91" s="21">
        <f t="shared" si="60"/>
        <v>1.5977391271690659E-8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10.4</v>
      </c>
      <c r="BD91" s="12">
        <f>IF('Données projet'!$A$88&gt;35,BD90+BC91-BL90,IF(A91&lt;'Données projet'!$A$88,$BA$205^A91,IF(A91='Données projet'!$A$88,'Données projet'!$B$88,BD90+BC91-BL90)))</f>
        <v>215.1999999999999</v>
      </c>
      <c r="BE91" s="13">
        <f>BD91*VLOOKUP('Données projet'!$B$11,Paramètres!$A$1:$I$89,3,0)*VLOOKUP('Données projet'!$B$11,Paramètres!$A$1:$I$89,5,0)</f>
        <v>187.99871999999993</v>
      </c>
      <c r="BF91" s="13">
        <f t="shared" si="91"/>
        <v>47.097225953569499</v>
      </c>
      <c r="BG91" s="20">
        <f t="shared" si="61"/>
        <v>409.45877253580011</v>
      </c>
      <c r="BH91" s="59">
        <f t="shared" si="62"/>
        <v>702.79210586913337</v>
      </c>
      <c r="BI91" s="59">
        <f ca="1">AVERAGE(OFFSET($BH$3,0,0,'Données projet'!$E$11+1,1))-AVERAGE(OFFSET($H$3,0,0,'Données projet'!$E$11+1,1))</f>
        <v>325.25346097861518</v>
      </c>
      <c r="BJ91" s="59">
        <f t="shared" si="92"/>
        <v>348.84706693879735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2.1590344879640634E-10</v>
      </c>
      <c r="BS91" s="22">
        <f t="shared" si="63"/>
        <v>2.1590344879640634E-10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-2.8421709430404007E-14</v>
      </c>
      <c r="BZ91" s="13">
        <f>BY91*VLOOKUP('Données projet'!$B$12,Paramètres!$A$1:$I$89,3,0)*VLOOKUP('Données projet'!$B$12,Paramètres!$A$1:$I$89,5,0)</f>
        <v>-1.6996182239381599E-14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185.11936093150575</v>
      </c>
      <c r="CE91" s="59">
        <f t="shared" si="94"/>
        <v>194.29071414035622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1.8621672458690136E-9</v>
      </c>
      <c r="CN91" s="22">
        <f t="shared" si="66"/>
        <v>1.8621672458690136E-9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5.6</v>
      </c>
      <c r="N92" s="13">
        <f>IF('Données projet'!$A$36&gt;35,N91+M92-V91,IF(A92&lt;'Données projet'!$A$36,$K$205^A92,IF(A92='Données projet'!$A$36,'Données projet'!$B$36,N91+M92-V91)))</f>
        <v>290.40000000000049</v>
      </c>
      <c r="O92" s="13">
        <f>N92*VLOOKUP('Données projet'!$B$9,Paramètres!$A$1:$I$89,3,0)*VLOOKUP('Données projet'!$B$9,Paramètres!$A$1:$I$89,5,0)</f>
        <v>262.75392000000045</v>
      </c>
      <c r="P92" s="13">
        <f t="shared" si="87"/>
        <v>63.309041956360382</v>
      </c>
      <c r="Q92" s="20">
        <f t="shared" si="54"/>
        <v>567.89299207399506</v>
      </c>
      <c r="R92" s="59">
        <f t="shared" si="55"/>
        <v>861.22632540732843</v>
      </c>
      <c r="S92" s="59">
        <f ca="1">AVERAGE(OFFSET($R$3,0,0,'Données projet'!$E$9+1,1))-AVERAGE(OFFSET($H$3,0,0,'Données projet'!$E$9+1,1))</f>
        <v>344.4940855044307</v>
      </c>
      <c r="T92" s="59">
        <f t="shared" si="88"/>
        <v>231.36959598460686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1.008104399084968E-8</v>
      </c>
      <c r="AC92" s="22">
        <f t="shared" si="57"/>
        <v>1.008104399084968E-8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5.6</v>
      </c>
      <c r="AI92" s="13">
        <f>IF('Données projet'!$A$62&gt;35,AI91+AH92-AQ91,IF(A92&lt;'Données projet'!$A$62,$AF$205^A92,IF(A92='Données projet'!$A$62,'Données projet'!$B$62,AI91+AH92-AQ91)))</f>
        <v>290.40000000000049</v>
      </c>
      <c r="AJ92" s="13">
        <f>AI92*VLOOKUP('Données projet'!$B$10,Paramètres!$A$1:$I$89,3,0)*VLOOKUP('Données projet'!$B$10,Paramètres!$A$1:$I$89,5,0)</f>
        <v>294.46560000000051</v>
      </c>
      <c r="AK92" s="13">
        <f t="shared" si="89"/>
        <v>70.014986320104413</v>
      </c>
      <c r="AL92" s="20">
        <f t="shared" si="58"/>
        <v>634.80368784084942</v>
      </c>
      <c r="AM92" s="59">
        <f t="shared" si="59"/>
        <v>928.13702117418279</v>
      </c>
      <c r="AN92" s="59">
        <f ca="1">AVERAGE(OFFSET($AM$3,0,0,'Données projet'!$E$10+1,1))-AVERAGE(OFFSET($H$3,0,0,'Données projet'!$E$10+1,1))</f>
        <v>381.39660508997315</v>
      </c>
      <c r="AO92" s="59">
        <f t="shared" si="90"/>
        <v>254.25036207346591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1.1297721713883221E-8</v>
      </c>
      <c r="AX92" s="21">
        <f t="shared" si="60"/>
        <v>1.1297721713883221E-8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10.4</v>
      </c>
      <c r="BD92" s="12">
        <f>IF('Données projet'!$A$88&gt;35,BD91+BC92-BL91,IF(A92&lt;'Données projet'!$A$88,$BA$205^A92,IF(A92='Données projet'!$A$88,'Données projet'!$B$88,BD91+BC92-BL91)))</f>
        <v>225.59999999999991</v>
      </c>
      <c r="BE92" s="13">
        <f>BD92*VLOOKUP('Données projet'!$B$11,Paramètres!$A$1:$I$89,3,0)*VLOOKUP('Données projet'!$B$11,Paramètres!$A$1:$I$89,5,0)</f>
        <v>197.08415999999994</v>
      </c>
      <c r="BF92" s="13">
        <f t="shared" si="91"/>
        <v>49.102807637925878</v>
      </c>
      <c r="BG92" s="20">
        <f t="shared" si="61"/>
        <v>428.77563530272073</v>
      </c>
      <c r="BH92" s="59">
        <f t="shared" si="62"/>
        <v>722.10896863605399</v>
      </c>
      <c r="BI92" s="59">
        <f ca="1">AVERAGE(OFFSET($BH$3,0,0,'Données projet'!$E$11+1,1))-AVERAGE(OFFSET($H$3,0,0,'Données projet'!$E$11+1,1))</f>
        <v>325.25346097861518</v>
      </c>
      <c r="BJ92" s="59">
        <f t="shared" si="92"/>
        <v>348.84706693879735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1.5266679272550146E-10</v>
      </c>
      <c r="BS92" s="22">
        <f t="shared" si="63"/>
        <v>1.5266679272550146E-10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-2.8421709430404007E-14</v>
      </c>
      <c r="BZ92" s="13">
        <f>BY92*VLOOKUP('Données projet'!$B$12,Paramètres!$A$1:$I$89,3,0)*VLOOKUP('Données projet'!$B$12,Paramètres!$A$1:$I$89,5,0)</f>
        <v>-1.6996182239381599E-14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185.11936093150575</v>
      </c>
      <c r="CE92" s="59">
        <f t="shared" si="94"/>
        <v>194.29071414035622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1.3167510872574565E-9</v>
      </c>
      <c r="CN92" s="22">
        <f t="shared" si="66"/>
        <v>1.3167510872574565E-9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296</v>
      </c>
      <c r="L93" s="12">
        <f>VLOOKUP(A93,'Données projet'!$A$35:$I$55,9,0)</f>
        <v>5.6</v>
      </c>
      <c r="M93" s="12">
        <f t="array" ref="M93">INDEX(L:L,MIN(IF(ISNUMBER(L93:L289),ROW(L93:L289),"")))</f>
        <v>5.6</v>
      </c>
      <c r="N93" s="13">
        <f>IF('Données projet'!$A$36&gt;35,N92+M93-V92,IF(A93&lt;'Données projet'!$A$36,$K$205^A93,IF(A93='Données projet'!$A$36,'Données projet'!$B$36,N92+M93-V92)))</f>
        <v>296.00000000000051</v>
      </c>
      <c r="O93" s="13">
        <f>N93*VLOOKUP('Données projet'!$B$9,Paramètres!$A$1:$I$89,3,0)*VLOOKUP('Données projet'!$B$9,Paramètres!$A$1:$I$89,5,0)</f>
        <v>267.82080000000047</v>
      </c>
      <c r="P93" s="13">
        <f t="shared" si="87"/>
        <v>64.386570147897487</v>
      </c>
      <c r="Q93" s="20">
        <f t="shared" si="54"/>
        <v>578.59450300758897</v>
      </c>
      <c r="R93" s="59">
        <f t="shared" si="55"/>
        <v>871.92783634092234</v>
      </c>
      <c r="S93" s="59">
        <f ca="1">AVERAGE(OFFSET($R$3,0,0,'Données projet'!$E$9+1,1))-AVERAGE(OFFSET($H$3,0,0,'Données projet'!$E$9+1,1))</f>
        <v>344.4940855044307</v>
      </c>
      <c r="T93" s="59">
        <f t="shared" si="88"/>
        <v>231.36959598460686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42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7.1283745673697048E-9</v>
      </c>
      <c r="AC93" s="22">
        <f t="shared" si="57"/>
        <v>7.1283745673697048E-9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296</v>
      </c>
      <c r="AG93" s="12">
        <f>VLOOKUP(A93,'Données projet'!$A$61:$I$81,9,0)</f>
        <v>5.6</v>
      </c>
      <c r="AH93" s="12">
        <f t="array" ref="AH93">INDEX(AG:AG,MIN(IF(ISNUMBER(AG93:AG289),ROW(AG93:AG289),"")))</f>
        <v>5.6</v>
      </c>
      <c r="AI93" s="13">
        <f>IF('Données projet'!$A$62&gt;35,AI92+AH93-AQ92,IF(A93&lt;'Données projet'!$A$62,$AF$205^A93,IF(A93='Données projet'!$A$62,'Données projet'!$B$62,AI92+AH93-AQ92)))</f>
        <v>296.00000000000051</v>
      </c>
      <c r="AJ93" s="13">
        <f>AI93*VLOOKUP('Données projet'!$B$10,Paramètres!$A$1:$I$89,3,0)*VLOOKUP('Données projet'!$B$10,Paramètres!$A$1:$I$89,5,0)</f>
        <v>300.14400000000057</v>
      </c>
      <c r="AK93" s="13">
        <f t="shared" si="89"/>
        <v>71.206650563609983</v>
      </c>
      <c r="AL93" s="20">
        <f t="shared" si="58"/>
        <v>646.76904973162164</v>
      </c>
      <c r="AM93" s="59">
        <f t="shared" si="59"/>
        <v>940.10238306495489</v>
      </c>
      <c r="AN93" s="59">
        <f ca="1">AVERAGE(OFFSET($AM$3,0,0,'Données projet'!$E$10+1,1))-AVERAGE(OFFSET($H$3,0,0,'Données projet'!$E$10+1,1))</f>
        <v>381.39660508997315</v>
      </c>
      <c r="AO93" s="59">
        <f t="shared" si="90"/>
        <v>254.25036207346591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42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7.9886956358453294E-9</v>
      </c>
      <c r="AX93" s="21">
        <f t="shared" si="60"/>
        <v>7.9886956358453294E-9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236</v>
      </c>
      <c r="BB93" s="12">
        <f>VLOOKUP(A93,'Données projet'!$A$87:$I$107,9,0)</f>
        <v>10.4</v>
      </c>
      <c r="BC93" s="12">
        <f t="array" ref="BC93">INDEX(BB:BB,MIN(IF(ISNUMBER(BB93:BB289),ROW(BB93:BB289),"")))</f>
        <v>10.4</v>
      </c>
      <c r="BD93" s="12">
        <f>IF('Données projet'!$A$88&gt;35,BD92+BC93-BL92,IF(A93&lt;'Données projet'!$A$88,$BA$205^A93,IF(A93='Données projet'!$A$88,'Données projet'!$B$88,BD92+BC93-BL92)))</f>
        <v>235.99999999999991</v>
      </c>
      <c r="BE93" s="13">
        <f>BD93*VLOOKUP('Données projet'!$B$11,Paramètres!$A$1:$I$89,3,0)*VLOOKUP('Données projet'!$B$11,Paramètres!$A$1:$I$89,5,0)</f>
        <v>206.16959999999995</v>
      </c>
      <c r="BF93" s="13">
        <f t="shared" si="91"/>
        <v>51.097652263007333</v>
      </c>
      <c r="BG93" s="20">
        <f t="shared" si="61"/>
        <v>448.07379769140431</v>
      </c>
      <c r="BH93" s="59">
        <f t="shared" si="62"/>
        <v>741.40713102473762</v>
      </c>
      <c r="BI93" s="59">
        <f ca="1">AVERAGE(OFFSET($BH$3,0,0,'Données projet'!$E$11+1,1))-AVERAGE(OFFSET($H$3,0,0,'Données projet'!$E$11+1,1))</f>
        <v>325.25346097861518</v>
      </c>
      <c r="BJ93" s="59">
        <f t="shared" si="92"/>
        <v>348.84706693879735</v>
      </c>
      <c r="BK93" s="15" t="str">
        <f>IF(ISNA(VLOOKUP(A93,'Données projet'!$A$87:$I$107,3,0)),0,VLOOKUP(A93,'Données projet'!$A$87:$I$107,3,0))</f>
        <v>CR</v>
      </c>
      <c r="BL93" s="15">
        <f>IF(ISNA(VLOOKUP(A93,'Données projet'!$A$87:$I$107,4,0)),0,VLOOKUP(A93,'Données projet'!$A$87:$I$107,4,0))</f>
        <v>236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1.0795172439820317E-10</v>
      </c>
      <c r="BS93" s="22">
        <f t="shared" si="63"/>
        <v>1.0795172439820317E-10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-2.8421709430404007E-14</v>
      </c>
      <c r="BZ93" s="13">
        <f>BY93*VLOOKUP('Données projet'!$B$12,Paramètres!$A$1:$I$89,3,0)*VLOOKUP('Données projet'!$B$12,Paramètres!$A$1:$I$89,5,0)</f>
        <v>-1.6996182239381599E-14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185.11936093150575</v>
      </c>
      <c r="CE93" s="59">
        <f t="shared" si="94"/>
        <v>194.29071414035622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9.3108362293450692E-10</v>
      </c>
      <c r="CN93" s="22">
        <f t="shared" si="66"/>
        <v>9.3108362293450692E-10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4.9000000000000004</v>
      </c>
      <c r="N94" s="13">
        <f>IF('Données projet'!$A$36&gt;35,N93+M94-V93,IF(A94&lt;'Données projet'!$A$36,$K$205^A94,IF(A94='Données projet'!$A$36,'Données projet'!$B$36,N93+M94-V93)))</f>
        <v>258.90000000000049</v>
      </c>
      <c r="O94" s="13">
        <f>N94*VLOOKUP('Données projet'!$B$9,Paramètres!$A$1:$I$89,3,0)*VLOOKUP('Données projet'!$B$9,Paramètres!$A$1:$I$89,5,0)</f>
        <v>234.25272000000041</v>
      </c>
      <c r="P94" s="13">
        <f t="shared" si="87"/>
        <v>57.2012362311714</v>
      </c>
      <c r="Q94" s="20">
        <f t="shared" si="54"/>
        <v>507.61564043595746</v>
      </c>
      <c r="R94" s="59">
        <f t="shared" si="55"/>
        <v>800.94897376929077</v>
      </c>
      <c r="S94" s="59">
        <f ca="1">AVERAGE(OFFSET($R$3,0,0,'Données projet'!$E$9+1,1))-AVERAGE(OFFSET($H$3,0,0,'Données projet'!$E$9+1,1))</f>
        <v>344.4940855044307</v>
      </c>
      <c r="T94" s="59">
        <f t="shared" si="88"/>
        <v>231.36959598460686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5.0405219954248401E-9</v>
      </c>
      <c r="AC94" s="22">
        <f t="shared" si="57"/>
        <v>5.0405219954248401E-9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4.9000000000000004</v>
      </c>
      <c r="AI94" s="13">
        <f>IF('Données projet'!$A$62&gt;35,AI93+AH94-AQ93,IF(A94&lt;'Données projet'!$A$62,$AF$205^A94,IF(A94='Données projet'!$A$62,'Données projet'!$B$62,AI93+AH94-AQ93)))</f>
        <v>258.90000000000049</v>
      </c>
      <c r="AJ94" s="13">
        <f>AI94*VLOOKUP('Données projet'!$B$10,Paramètres!$A$1:$I$89,3,0)*VLOOKUP('Données projet'!$B$10,Paramètres!$A$1:$I$89,5,0)</f>
        <v>262.52460000000053</v>
      </c>
      <c r="AK94" s="13">
        <f t="shared" si="89"/>
        <v>63.260217631774857</v>
      </c>
      <c r="AL94" s="20">
        <f t="shared" si="58"/>
        <v>567.40855737534218</v>
      </c>
      <c r="AM94" s="59">
        <f t="shared" si="59"/>
        <v>860.74189070867556</v>
      </c>
      <c r="AN94" s="59">
        <f ca="1">AVERAGE(OFFSET($AM$3,0,0,'Données projet'!$E$10+1,1))-AVERAGE(OFFSET($H$3,0,0,'Données projet'!$E$10+1,1))</f>
        <v>381.39660508997315</v>
      </c>
      <c r="AO94" s="59">
        <f t="shared" si="90"/>
        <v>254.25036207346591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5.6488608569416105E-9</v>
      </c>
      <c r="AX94" s="21">
        <f t="shared" si="60"/>
        <v>5.6488608569416105E-9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-8.5265128291212022E-14</v>
      </c>
      <c r="BE94" s="13">
        <f>BD94*VLOOKUP('Données projet'!$B$11,Paramètres!$A$1:$I$89,3,0)*VLOOKUP('Données projet'!$B$11,Paramètres!$A$1:$I$89,5,0)</f>
        <v>-7.4487616075202836E-14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325.25346097861518</v>
      </c>
      <c r="BJ94" s="59">
        <f t="shared" si="92"/>
        <v>348.84706693879735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7.6333396362750731E-11</v>
      </c>
      <c r="BS94" s="22">
        <f t="shared" si="63"/>
        <v>7.6333396362750731E-11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-2.8421709430404007E-14</v>
      </c>
      <c r="BZ94" s="13">
        <f>BY94*VLOOKUP('Données projet'!$B$12,Paramètres!$A$1:$I$89,3,0)*VLOOKUP('Données projet'!$B$12,Paramètres!$A$1:$I$89,5,0)</f>
        <v>-1.6996182239381599E-14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185.11936093150575</v>
      </c>
      <c r="CE94" s="59">
        <f t="shared" si="94"/>
        <v>194.29071414035622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6.5837554362872838E-10</v>
      </c>
      <c r="CN94" s="22">
        <f t="shared" si="66"/>
        <v>6.5837554362872838E-10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4.9000000000000004</v>
      </c>
      <c r="N95" s="13">
        <f>IF('Données projet'!$A$36&gt;35,N94+M95-V94,IF(A95&lt;'Données projet'!$A$36,$K$205^A95,IF(A95='Données projet'!$A$36,'Données projet'!$B$36,N94+M95-V94)))</f>
        <v>263.80000000000047</v>
      </c>
      <c r="O95" s="13">
        <f>N95*VLOOKUP('Données projet'!$B$9,Paramètres!$A$1:$I$89,3,0)*VLOOKUP('Données projet'!$B$9,Paramètres!$A$1:$I$89,5,0)</f>
        <v>238.6862400000004</v>
      </c>
      <c r="P95" s="13">
        <f t="shared" si="87"/>
        <v>58.156778382060978</v>
      </c>
      <c r="Q95" s="20">
        <f t="shared" si="54"/>
        <v>517.00159034875685</v>
      </c>
      <c r="R95" s="59">
        <f t="shared" si="55"/>
        <v>810.33492368209022</v>
      </c>
      <c r="S95" s="59">
        <f ca="1">AVERAGE(OFFSET($R$3,0,0,'Données projet'!$E$9+1,1))-AVERAGE(OFFSET($H$3,0,0,'Données projet'!$E$9+1,1))</f>
        <v>344.4940855044307</v>
      </c>
      <c r="T95" s="59">
        <f t="shared" si="88"/>
        <v>231.36959598460686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3.5641872836848524E-9</v>
      </c>
      <c r="AC95" s="22">
        <f t="shared" si="57"/>
        <v>3.5641872836848524E-9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4.9000000000000004</v>
      </c>
      <c r="AI95" s="13">
        <f>IF('Données projet'!$A$62&gt;35,AI94+AH95-AQ94,IF(A95&lt;'Données projet'!$A$62,$AF$205^A95,IF(A95='Données projet'!$A$62,'Données projet'!$B$62,AI94+AH95-AQ94)))</f>
        <v>263.80000000000047</v>
      </c>
      <c r="AJ95" s="13">
        <f>AI95*VLOOKUP('Données projet'!$B$10,Paramètres!$A$1:$I$89,3,0)*VLOOKUP('Données projet'!$B$10,Paramètres!$A$1:$I$89,5,0)</f>
        <v>267.49320000000051</v>
      </c>
      <c r="AK95" s="13">
        <f t="shared" si="89"/>
        <v>64.316974590266398</v>
      </c>
      <c r="AL95" s="20">
        <f t="shared" si="58"/>
        <v>577.90272074471488</v>
      </c>
      <c r="AM95" s="59">
        <f t="shared" si="59"/>
        <v>871.23605407804826</v>
      </c>
      <c r="AN95" s="59">
        <f ca="1">AVERAGE(OFFSET($AM$3,0,0,'Données projet'!$E$10+1,1))-AVERAGE(OFFSET($H$3,0,0,'Données projet'!$E$10+1,1))</f>
        <v>381.39660508997315</v>
      </c>
      <c r="AO95" s="59">
        <f t="shared" si="90"/>
        <v>254.25036207346591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3.9943478179226647E-9</v>
      </c>
      <c r="AX95" s="21">
        <f t="shared" si="60"/>
        <v>3.9943478179226647E-9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-8.5265128291212022E-14</v>
      </c>
      <c r="BE95" s="13">
        <f>BD95*VLOOKUP('Données projet'!$B$11,Paramètres!$A$1:$I$89,3,0)*VLOOKUP('Données projet'!$B$11,Paramètres!$A$1:$I$89,5,0)</f>
        <v>-7.4487616075202836E-14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325.25346097861518</v>
      </c>
      <c r="BJ95" s="59">
        <f t="shared" si="92"/>
        <v>348.84706693879735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5.3975862199101585E-11</v>
      </c>
      <c r="BS95" s="22">
        <f t="shared" si="63"/>
        <v>5.3975862199101585E-11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-2.8421709430404007E-14</v>
      </c>
      <c r="BZ95" s="13">
        <f>BY95*VLOOKUP('Données projet'!$B$12,Paramètres!$A$1:$I$89,3,0)*VLOOKUP('Données projet'!$B$12,Paramètres!$A$1:$I$89,5,0)</f>
        <v>-1.6996182239381599E-14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185.11936093150575</v>
      </c>
      <c r="CE95" s="59">
        <f t="shared" si="94"/>
        <v>194.29071414035622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4.6554181146725357E-10</v>
      </c>
      <c r="CN95" s="22">
        <f t="shared" si="66"/>
        <v>4.6554181146725357E-10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4.9000000000000004</v>
      </c>
      <c r="N96" s="13">
        <f>IF('Données projet'!$A$36&gt;35,N95+M96-V95,IF(A96&lt;'Données projet'!$A$36,$K$205^A96,IF(A96='Données projet'!$A$36,'Données projet'!$B$36,N95+M96-V95)))</f>
        <v>268.70000000000044</v>
      </c>
      <c r="O96" s="13">
        <f>N96*VLOOKUP('Données projet'!$B$9,Paramètres!$A$1:$I$89,3,0)*VLOOKUP('Données projet'!$B$9,Paramètres!$A$1:$I$89,5,0)</f>
        <v>243.11976000000041</v>
      </c>
      <c r="P96" s="13">
        <f t="shared" si="87"/>
        <v>59.110256668778582</v>
      </c>
      <c r="Q96" s="20">
        <f t="shared" si="54"/>
        <v>526.3839456981234</v>
      </c>
      <c r="R96" s="59">
        <f t="shared" si="55"/>
        <v>819.71727903145666</v>
      </c>
      <c r="S96" s="59">
        <f ca="1">AVERAGE(OFFSET($R$3,0,0,'Données projet'!$E$9+1,1))-AVERAGE(OFFSET($H$3,0,0,'Données projet'!$E$9+1,1))</f>
        <v>344.4940855044307</v>
      </c>
      <c r="T96" s="59">
        <f t="shared" si="88"/>
        <v>231.36959598460686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2.5202609977124201E-9</v>
      </c>
      <c r="AC96" s="22">
        <f t="shared" si="57"/>
        <v>2.5202609977124201E-9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4.9000000000000004</v>
      </c>
      <c r="AI96" s="13">
        <f>IF('Données projet'!$A$62&gt;35,AI95+AH96-AQ95,IF(A96&lt;'Données projet'!$A$62,$AF$205^A96,IF(A96='Données projet'!$A$62,'Données projet'!$B$62,AI95+AH96-AQ95)))</f>
        <v>268.70000000000044</v>
      </c>
      <c r="AJ96" s="13">
        <f>AI96*VLOOKUP('Données projet'!$B$10,Paramètres!$A$1:$I$89,3,0)*VLOOKUP('Données projet'!$B$10,Paramètres!$A$1:$I$89,5,0)</f>
        <v>272.46180000000044</v>
      </c>
      <c r="AK96" s="13">
        <f t="shared" si="89"/>
        <v>65.371449071922058</v>
      </c>
      <c r="AL96" s="20">
        <f t="shared" si="58"/>
        <v>588.39290880026499</v>
      </c>
      <c r="AM96" s="59">
        <f t="shared" si="59"/>
        <v>881.72624213359836</v>
      </c>
      <c r="AN96" s="59">
        <f ca="1">AVERAGE(OFFSET($AM$3,0,0,'Données projet'!$E$10+1,1))-AVERAGE(OFFSET($H$3,0,0,'Données projet'!$E$10+1,1))</f>
        <v>381.39660508997315</v>
      </c>
      <c r="AO96" s="59">
        <f t="shared" si="90"/>
        <v>254.25036207346591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2.8244304284708053E-9</v>
      </c>
      <c r="AX96" s="21">
        <f t="shared" si="60"/>
        <v>2.8244304284708053E-9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-8.5265128291212022E-14</v>
      </c>
      <c r="BE96" s="13">
        <f>BD96*VLOOKUP('Données projet'!$B$11,Paramètres!$A$1:$I$89,3,0)*VLOOKUP('Données projet'!$B$11,Paramètres!$A$1:$I$89,5,0)</f>
        <v>-7.4487616075202836E-14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325.25346097861518</v>
      </c>
      <c r="BJ96" s="59">
        <f t="shared" si="92"/>
        <v>348.84706693879735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3.8166698181375366E-11</v>
      </c>
      <c r="BS96" s="22">
        <f t="shared" si="63"/>
        <v>3.8166698181375366E-11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-2.8421709430404007E-14</v>
      </c>
      <c r="BZ96" s="13">
        <f>BY96*VLOOKUP('Données projet'!$B$12,Paramètres!$A$1:$I$89,3,0)*VLOOKUP('Données projet'!$B$12,Paramètres!$A$1:$I$89,5,0)</f>
        <v>-1.6996182239381599E-14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185.11936093150575</v>
      </c>
      <c r="CE96" s="59">
        <f t="shared" si="94"/>
        <v>194.29071414035622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3.2918777181436424E-10</v>
      </c>
      <c r="CN96" s="22">
        <f t="shared" si="66"/>
        <v>3.2918777181436424E-10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4.9000000000000004</v>
      </c>
      <c r="N97" s="13">
        <f>IF('Données projet'!$A$36&gt;35,N96+M97-V96,IF(A97&lt;'Données projet'!$A$36,$K$205^A97,IF(A97='Données projet'!$A$36,'Données projet'!$B$36,N96+M97-V96)))</f>
        <v>273.60000000000042</v>
      </c>
      <c r="O97" s="13">
        <f>N97*VLOOKUP('Données projet'!$B$9,Paramètres!$A$1:$I$89,3,0)*VLOOKUP('Données projet'!$B$9,Paramètres!$A$1:$I$89,5,0)</f>
        <v>247.5532800000004</v>
      </c>
      <c r="P97" s="13">
        <f t="shared" si="87"/>
        <v>60.061713068870304</v>
      </c>
      <c r="Q97" s="20">
        <f t="shared" si="54"/>
        <v>535.76277959494985</v>
      </c>
      <c r="R97" s="59">
        <f t="shared" si="55"/>
        <v>829.09611292828322</v>
      </c>
      <c r="S97" s="59">
        <f ca="1">AVERAGE(OFFSET($R$3,0,0,'Données projet'!$E$9+1,1))-AVERAGE(OFFSET($H$3,0,0,'Données projet'!$E$9+1,1))</f>
        <v>344.4940855044307</v>
      </c>
      <c r="T97" s="59">
        <f t="shared" si="88"/>
        <v>231.36959598460686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1.7820936418424262E-9</v>
      </c>
      <c r="AC97" s="22">
        <f t="shared" si="57"/>
        <v>1.7820936418424262E-9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4.9000000000000004</v>
      </c>
      <c r="AI97" s="13">
        <f>IF('Données projet'!$A$62&gt;35,AI96+AH97-AQ96,IF(A97&lt;'Données projet'!$A$62,$AF$205^A97,IF(A97='Données projet'!$A$62,'Données projet'!$B$62,AI96+AH97-AQ96)))</f>
        <v>273.60000000000042</v>
      </c>
      <c r="AJ97" s="13">
        <f>AI97*VLOOKUP('Données projet'!$B$10,Paramètres!$A$1:$I$89,3,0)*VLOOKUP('Données projet'!$B$10,Paramètres!$A$1:$I$89,5,0)</f>
        <v>277.43040000000047</v>
      </c>
      <c r="AK97" s="13">
        <f t="shared" si="89"/>
        <v>66.423687500715801</v>
      </c>
      <c r="AL97" s="20">
        <f t="shared" si="58"/>
        <v>598.8792023970808</v>
      </c>
      <c r="AM97" s="59">
        <f t="shared" si="59"/>
        <v>892.21253573041417</v>
      </c>
      <c r="AN97" s="59">
        <f ca="1">AVERAGE(OFFSET($AM$3,0,0,'Données projet'!$E$10+1,1))-AVERAGE(OFFSET($H$3,0,0,'Données projet'!$E$10+1,1))</f>
        <v>381.39660508997315</v>
      </c>
      <c r="AO97" s="59">
        <f t="shared" si="90"/>
        <v>254.25036207346591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1.9971739089613323E-9</v>
      </c>
      <c r="AX97" s="21">
        <f t="shared" si="60"/>
        <v>1.9971739089613323E-9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-8.5265128291212022E-14</v>
      </c>
      <c r="BE97" s="13">
        <f>BD97*VLOOKUP('Données projet'!$B$11,Paramètres!$A$1:$I$89,3,0)*VLOOKUP('Données projet'!$B$11,Paramètres!$A$1:$I$89,5,0)</f>
        <v>-7.4487616075202836E-14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325.25346097861518</v>
      </c>
      <c r="BJ97" s="59">
        <f t="shared" si="92"/>
        <v>348.84706693879735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2.6987931099550792E-11</v>
      </c>
      <c r="BS97" s="22">
        <f t="shared" si="63"/>
        <v>2.6987931099550792E-11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-2.8421709430404007E-14</v>
      </c>
      <c r="BZ97" s="13">
        <f>BY97*VLOOKUP('Données projet'!$B$12,Paramètres!$A$1:$I$89,3,0)*VLOOKUP('Données projet'!$B$12,Paramètres!$A$1:$I$89,5,0)</f>
        <v>-1.6996182239381599E-14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185.11936093150575</v>
      </c>
      <c r="CE97" s="59">
        <f t="shared" si="94"/>
        <v>194.29071414035622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2.3277090573362681E-10</v>
      </c>
      <c r="CN97" s="22">
        <f t="shared" si="66"/>
        <v>2.3277090573362681E-10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4.9000000000000004</v>
      </c>
      <c r="N98" s="13">
        <f>IF('Données projet'!$A$36&gt;35,N97+M98-V97,IF(A98&lt;'Données projet'!$A$36,$K$205^A98,IF(A98='Données projet'!$A$36,'Données projet'!$B$36,N97+M98-V97)))</f>
        <v>278.5000000000004</v>
      </c>
      <c r="O98" s="13">
        <f>N98*VLOOKUP('Données projet'!$B$9,Paramètres!$A$1:$I$89,3,0)*VLOOKUP('Données projet'!$B$9,Paramètres!$A$1:$I$89,5,0)</f>
        <v>251.98680000000036</v>
      </c>
      <c r="P98" s="13">
        <f t="shared" si="87"/>
        <v>61.011187970195103</v>
      </c>
      <c r="Q98" s="20">
        <f t="shared" si="54"/>
        <v>545.13816238142374</v>
      </c>
      <c r="R98" s="59">
        <f t="shared" si="55"/>
        <v>838.47149571475711</v>
      </c>
      <c r="S98" s="59">
        <f ca="1">AVERAGE(OFFSET($R$3,0,0,'Données projet'!$E$9+1,1))-AVERAGE(OFFSET($H$3,0,0,'Données projet'!$E$9+1,1))</f>
        <v>344.4940855044307</v>
      </c>
      <c r="T98" s="59">
        <f t="shared" si="88"/>
        <v>231.36959598460686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1.26013049885621E-9</v>
      </c>
      <c r="AC98" s="22">
        <f t="shared" si="57"/>
        <v>1.26013049885621E-9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4.9000000000000004</v>
      </c>
      <c r="AI98" s="13">
        <f>IF('Données projet'!$A$62&gt;35,AI97+AH98-AQ97,IF(A98&lt;'Données projet'!$A$62,$AF$205^A98,IF(A98='Données projet'!$A$62,'Données projet'!$B$62,AI97+AH98-AQ97)))</f>
        <v>278.5000000000004</v>
      </c>
      <c r="AJ98" s="13">
        <f>AI98*VLOOKUP('Données projet'!$B$10,Paramètres!$A$1:$I$89,3,0)*VLOOKUP('Données projet'!$B$10,Paramètres!$A$1:$I$89,5,0)</f>
        <v>282.3990000000004</v>
      </c>
      <c r="AK98" s="13">
        <f t="shared" si="89"/>
        <v>67.473734542548499</v>
      </c>
      <c r="AL98" s="20">
        <f t="shared" si="58"/>
        <v>609.36167932827254</v>
      </c>
      <c r="AM98" s="59">
        <f t="shared" si="59"/>
        <v>902.69501266160592</v>
      </c>
      <c r="AN98" s="59">
        <f ca="1">AVERAGE(OFFSET($AM$3,0,0,'Données projet'!$E$10+1,1))-AVERAGE(OFFSET($H$3,0,0,'Données projet'!$E$10+1,1))</f>
        <v>381.39660508997315</v>
      </c>
      <c r="AO98" s="59">
        <f t="shared" si="90"/>
        <v>254.25036207346591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1.4122152142354026E-9</v>
      </c>
      <c r="AX98" s="21">
        <f t="shared" si="60"/>
        <v>1.4122152142354026E-9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-8.5265128291212022E-14</v>
      </c>
      <c r="BE98" s="13">
        <f>BD98*VLOOKUP('Données projet'!$B$11,Paramètres!$A$1:$I$89,3,0)*VLOOKUP('Données projet'!$B$11,Paramètres!$A$1:$I$89,5,0)</f>
        <v>-7.4487616075202836E-14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325.25346097861518</v>
      </c>
      <c r="BJ98" s="59">
        <f t="shared" si="92"/>
        <v>348.84706693879735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1.9083349090687683E-11</v>
      </c>
      <c r="BS98" s="22">
        <f t="shared" si="63"/>
        <v>1.9083349090687683E-11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-2.8421709430404007E-14</v>
      </c>
      <c r="BZ98" s="13">
        <f>BY98*VLOOKUP('Données projet'!$B$12,Paramètres!$A$1:$I$89,3,0)*VLOOKUP('Données projet'!$B$12,Paramètres!$A$1:$I$89,5,0)</f>
        <v>-1.6996182239381599E-14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185.11936093150575</v>
      </c>
      <c r="CE98" s="59">
        <f t="shared" si="94"/>
        <v>194.29071414035622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1.6459388590718215E-10</v>
      </c>
      <c r="CN98" s="22">
        <f t="shared" si="66"/>
        <v>1.6459388590718215E-10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4.9000000000000004</v>
      </c>
      <c r="N99" s="13">
        <f>IF('Données projet'!$A$36&gt;35,N98+M99-V98,IF(A99&lt;'Données projet'!$A$36,$K$205^A99,IF(A99='Données projet'!$A$36,'Données projet'!$B$36,N98+M99-V98)))</f>
        <v>283.40000000000038</v>
      </c>
      <c r="O99" s="13">
        <f>N99*VLOOKUP('Données projet'!$B$9,Paramètres!$A$1:$I$89,3,0)*VLOOKUP('Données projet'!$B$9,Paramètres!$A$1:$I$89,5,0)</f>
        <v>256.42032000000034</v>
      </c>
      <c r="P99" s="13">
        <f t="shared" si="87"/>
        <v>61.958720258017024</v>
      </c>
      <c r="Q99" s="20">
        <f t="shared" ref="Q99:Q130" si="107">(O99+P99)*0.475*44/12</f>
        <v>554.51016178271357</v>
      </c>
      <c r="R99" s="59">
        <f t="shared" si="55"/>
        <v>847.84349511604682</v>
      </c>
      <c r="S99" s="59">
        <f ca="1">AVERAGE(OFFSET($R$3,0,0,'Données projet'!$E$9+1,1))-AVERAGE(OFFSET($H$3,0,0,'Données projet'!$E$9+1,1))</f>
        <v>344.4940855044307</v>
      </c>
      <c r="T99" s="59">
        <f t="shared" si="88"/>
        <v>231.36959598460686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8.910468209212131E-10</v>
      </c>
      <c r="AC99" s="22">
        <f t="shared" si="57"/>
        <v>8.910468209212131E-10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4.9000000000000004</v>
      </c>
      <c r="AI99" s="13">
        <f>IF('Données projet'!$A$62&gt;35,AI98+AH99-AQ98,IF(A99&lt;'Données projet'!$A$62,$AF$205^A99,IF(A99='Données projet'!$A$62,'Données projet'!$B$62,AI98+AH99-AQ98)))</f>
        <v>283.40000000000038</v>
      </c>
      <c r="AJ99" s="13">
        <f>AI99*VLOOKUP('Données projet'!$B$10,Paramètres!$A$1:$I$89,3,0)*VLOOKUP('Données projet'!$B$10,Paramètres!$A$1:$I$89,5,0)</f>
        <v>287.36760000000044</v>
      </c>
      <c r="AK99" s="13">
        <f t="shared" si="89"/>
        <v>68.521633201565237</v>
      </c>
      <c r="AL99" s="20">
        <f t="shared" si="58"/>
        <v>619.84041449272684</v>
      </c>
      <c r="AM99" s="59">
        <f t="shared" si="59"/>
        <v>913.17374782606021</v>
      </c>
      <c r="AN99" s="59">
        <f ca="1">AVERAGE(OFFSET($AM$3,0,0,'Données projet'!$E$10+1,1))-AVERAGE(OFFSET($H$3,0,0,'Données projet'!$E$10+1,1))</f>
        <v>381.39660508997315</v>
      </c>
      <c r="AO99" s="59">
        <f t="shared" si="90"/>
        <v>254.25036207346591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9.9858695448066617E-10</v>
      </c>
      <c r="AX99" s="21">
        <f t="shared" si="60"/>
        <v>9.9858695448066617E-10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-8.5265128291212022E-14</v>
      </c>
      <c r="BE99" s="13">
        <f>BD99*VLOOKUP('Données projet'!$B$11,Paramètres!$A$1:$I$89,3,0)*VLOOKUP('Données projet'!$B$11,Paramètres!$A$1:$I$89,5,0)</f>
        <v>-7.4487616075202836E-14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325.25346097861518</v>
      </c>
      <c r="BJ99" s="59">
        <f t="shared" si="92"/>
        <v>348.84706693879735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1.3493965549775396E-11</v>
      </c>
      <c r="BS99" s="22">
        <f t="shared" si="63"/>
        <v>1.3493965549775396E-11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-2.8421709430404007E-14</v>
      </c>
      <c r="BZ99" s="13">
        <f>BY99*VLOOKUP('Données projet'!$B$12,Paramètres!$A$1:$I$89,3,0)*VLOOKUP('Données projet'!$B$12,Paramètres!$A$1:$I$89,5,0)</f>
        <v>-1.6996182239381599E-14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185.11936093150575</v>
      </c>
      <c r="CE99" s="59">
        <f t="shared" si="94"/>
        <v>194.29071414035622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1.1638545286681342E-10</v>
      </c>
      <c r="CN99" s="22">
        <f t="shared" si="66"/>
        <v>1.1638545286681342E-10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4.9000000000000004</v>
      </c>
      <c r="N100" s="13">
        <f>IF('Données projet'!$A$36&gt;35,N99+M100-V99,IF(A100&lt;'Données projet'!$A$36,$K$205^A100,IF(A100='Données projet'!$A$36,'Données projet'!$B$36,N99+M100-V99)))</f>
        <v>288.30000000000035</v>
      </c>
      <c r="O100" s="13">
        <f>N100*VLOOKUP('Données projet'!$B$9,Paramètres!$A$1:$I$89,3,0)*VLOOKUP('Données projet'!$B$9,Paramètres!$A$1:$I$89,5,0)</f>
        <v>260.85384000000033</v>
      </c>
      <c r="P100" s="13">
        <f t="shared" si="87"/>
        <v>62.90434739590382</v>
      </c>
      <c r="Q100" s="20">
        <f t="shared" si="107"/>
        <v>563.87884304786633</v>
      </c>
      <c r="R100" s="59">
        <f t="shared" si="55"/>
        <v>857.2121763811997</v>
      </c>
      <c r="S100" s="59">
        <f ca="1">AVERAGE(OFFSET($R$3,0,0,'Données projet'!$E$9+1,1))-AVERAGE(OFFSET($H$3,0,0,'Données projet'!$E$9+1,1))</f>
        <v>344.4940855044307</v>
      </c>
      <c r="T100" s="59">
        <f t="shared" si="88"/>
        <v>231.36959598460686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6.3006524942810502E-10</v>
      </c>
      <c r="AC100" s="22">
        <f t="shared" si="57"/>
        <v>6.3006524942810502E-10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4.9000000000000004</v>
      </c>
      <c r="AI100" s="13">
        <f>IF('Données projet'!$A$62&gt;35,AI99+AH100-AQ99,IF(A100&lt;'Données projet'!$A$62,$AF$205^A100,IF(A100='Données projet'!$A$62,'Données projet'!$B$62,AI99+AH100-AQ99)))</f>
        <v>288.30000000000035</v>
      </c>
      <c r="AJ100" s="13">
        <f>AI100*VLOOKUP('Données projet'!$B$10,Paramètres!$A$1:$I$89,3,0)*VLOOKUP('Données projet'!$B$10,Paramètres!$A$1:$I$89,5,0)</f>
        <v>292.33620000000036</v>
      </c>
      <c r="AK100" s="13">
        <f t="shared" si="89"/>
        <v>69.567424909623327</v>
      </c>
      <c r="AL100" s="20">
        <f t="shared" si="58"/>
        <v>630.31548005092793</v>
      </c>
      <c r="AM100" s="59">
        <f t="shared" si="59"/>
        <v>923.6488133842613</v>
      </c>
      <c r="AN100" s="59">
        <f ca="1">AVERAGE(OFFSET($AM$3,0,0,'Données projet'!$E$10+1,1))-AVERAGE(OFFSET($H$3,0,0,'Données projet'!$E$10+1,1))</f>
        <v>381.39660508997315</v>
      </c>
      <c r="AO100" s="59">
        <f t="shared" si="90"/>
        <v>254.25036207346591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7.0610760711770131E-10</v>
      </c>
      <c r="AX100" s="21">
        <f t="shared" si="60"/>
        <v>7.0610760711770131E-10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-8.5265128291212022E-14</v>
      </c>
      <c r="BE100" s="13">
        <f>BD100*VLOOKUP('Données projet'!$B$11,Paramètres!$A$1:$I$89,3,0)*VLOOKUP('Données projet'!$B$11,Paramètres!$A$1:$I$89,5,0)</f>
        <v>-7.4487616075202836E-14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325.25346097861518</v>
      </c>
      <c r="BJ100" s="59">
        <f t="shared" si="92"/>
        <v>348.84706693879735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9.5416745453438414E-12</v>
      </c>
      <c r="BS100" s="22">
        <f t="shared" si="63"/>
        <v>9.5416745453438414E-12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-2.8421709430404007E-14</v>
      </c>
      <c r="BZ100" s="13">
        <f>BY100*VLOOKUP('Données projet'!$B$12,Paramètres!$A$1:$I$89,3,0)*VLOOKUP('Données projet'!$B$12,Paramètres!$A$1:$I$89,5,0)</f>
        <v>-1.6996182239381599E-14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185.11936093150575</v>
      </c>
      <c r="CE100" s="59">
        <f t="shared" si="94"/>
        <v>194.29071414035622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8.2296942953591086E-11</v>
      </c>
      <c r="CN100" s="22">
        <f t="shared" si="66"/>
        <v>8.2296942953591086E-11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4.9000000000000004</v>
      </c>
      <c r="N101" s="13">
        <f>IF('Données projet'!$A$36&gt;35,N100+M101-V100,IF(A101&lt;'Données projet'!$A$36,$K$205^A101,IF(A101='Données projet'!$A$36,'Données projet'!$B$36,N100+M101-V100)))</f>
        <v>293.20000000000033</v>
      </c>
      <c r="O101" s="13">
        <f>N101*VLOOKUP('Données projet'!$B$9,Paramètres!$A$1:$I$89,3,0)*VLOOKUP('Données projet'!$B$9,Paramètres!$A$1:$I$89,5,0)</f>
        <v>265.28736000000032</v>
      </c>
      <c r="P101" s="13">
        <f t="shared" si="87"/>
        <v>63.848105500970064</v>
      </c>
      <c r="Q101" s="20">
        <f t="shared" si="107"/>
        <v>573.24426908085672</v>
      </c>
      <c r="R101" s="59">
        <f t="shared" si="55"/>
        <v>866.5776024141901</v>
      </c>
      <c r="S101" s="59">
        <f ca="1">AVERAGE(OFFSET($R$3,0,0,'Données projet'!$E$9+1,1))-AVERAGE(OFFSET($H$3,0,0,'Données projet'!$E$9+1,1))</f>
        <v>344.4940855044307</v>
      </c>
      <c r="T101" s="59">
        <f t="shared" si="88"/>
        <v>231.36959598460686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4.4552341046060655E-10</v>
      </c>
      <c r="AC101" s="22">
        <f t="shared" si="57"/>
        <v>4.4552341046060655E-10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4.9000000000000004</v>
      </c>
      <c r="AI101" s="13">
        <f>IF('Données projet'!$A$62&gt;35,AI100+AH101-AQ100,IF(A101&lt;'Données projet'!$A$62,$AF$205^A101,IF(A101='Données projet'!$A$62,'Données projet'!$B$62,AI100+AH101-AQ100)))</f>
        <v>293.20000000000033</v>
      </c>
      <c r="AJ101" s="13">
        <f>AI101*VLOOKUP('Données projet'!$B$10,Paramètres!$A$1:$I$89,3,0)*VLOOKUP('Données projet'!$B$10,Paramètres!$A$1:$I$89,5,0)</f>
        <v>297.30480000000034</v>
      </c>
      <c r="AK101" s="13">
        <f t="shared" si="89"/>
        <v>70.611149609505034</v>
      </c>
      <c r="AL101" s="20">
        <f t="shared" si="58"/>
        <v>640.78694556988853</v>
      </c>
      <c r="AM101" s="59">
        <f t="shared" si="59"/>
        <v>934.12027890322179</v>
      </c>
      <c r="AN101" s="59">
        <f ca="1">AVERAGE(OFFSET($AM$3,0,0,'Données projet'!$E$10+1,1))-AVERAGE(OFFSET($H$3,0,0,'Données projet'!$E$10+1,1))</f>
        <v>381.39660508997315</v>
      </c>
      <c r="AO101" s="59">
        <f t="shared" si="90"/>
        <v>254.25036207346591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4.9929347724033309E-10</v>
      </c>
      <c r="AX101" s="21">
        <f t="shared" si="60"/>
        <v>4.9929347724033309E-10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-8.5265128291212022E-14</v>
      </c>
      <c r="BE101" s="13">
        <f>BD101*VLOOKUP('Données projet'!$B$11,Paramètres!$A$1:$I$89,3,0)*VLOOKUP('Données projet'!$B$11,Paramètres!$A$1:$I$89,5,0)</f>
        <v>-7.4487616075202836E-14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325.25346097861518</v>
      </c>
      <c r="BJ101" s="59">
        <f t="shared" si="92"/>
        <v>348.84706693879735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6.7469827748876981E-12</v>
      </c>
      <c r="BS101" s="22">
        <f t="shared" si="63"/>
        <v>6.7469827748876981E-12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-2.8421709430404007E-14</v>
      </c>
      <c r="BZ101" s="13">
        <f>BY101*VLOOKUP('Données projet'!$B$12,Paramètres!$A$1:$I$89,3,0)*VLOOKUP('Données projet'!$B$12,Paramètres!$A$1:$I$89,5,0)</f>
        <v>-1.6996182239381599E-14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185.11936093150575</v>
      </c>
      <c r="CE101" s="59">
        <f t="shared" si="94"/>
        <v>194.29071414035622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5.8192726433406722E-11</v>
      </c>
      <c r="CN101" s="22">
        <f t="shared" si="66"/>
        <v>5.8192726433406722E-11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4.9000000000000004</v>
      </c>
      <c r="N102" s="13">
        <f>IF('Données projet'!$A$36&gt;35,N101+M102-V101,IF(A102&lt;'Données projet'!$A$36,$K$205^A102,IF(A102='Données projet'!$A$36,'Données projet'!$B$36,N101+M102-V101)))</f>
        <v>298.10000000000031</v>
      </c>
      <c r="O102" s="13">
        <f>N102*VLOOKUP('Données projet'!$B$9,Paramètres!$A$1:$I$89,3,0)*VLOOKUP('Données projet'!$B$9,Paramètres!$A$1:$I$89,5,0)</f>
        <v>269.72088000000025</v>
      </c>
      <c r="P102" s="13">
        <f t="shared" si="87"/>
        <v>64.790029413947011</v>
      </c>
      <c r="Q102" s="20">
        <f t="shared" si="107"/>
        <v>582.60650056262477</v>
      </c>
      <c r="R102" s="59">
        <f t="shared" si="55"/>
        <v>875.93983389595815</v>
      </c>
      <c r="S102" s="59">
        <f ca="1">AVERAGE(OFFSET($R$3,0,0,'Données projet'!$E$9+1,1))-AVERAGE(OFFSET($H$3,0,0,'Données projet'!$E$9+1,1))</f>
        <v>344.4940855044307</v>
      </c>
      <c r="T102" s="59">
        <f t="shared" si="88"/>
        <v>231.36959598460686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3.1503262471405251E-10</v>
      </c>
      <c r="AC102" s="22">
        <f t="shared" si="57"/>
        <v>3.1503262471405251E-10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4.9000000000000004</v>
      </c>
      <c r="AI102" s="13">
        <f>IF('Données projet'!$A$62&gt;35,AI101+AH102-AQ101,IF(A102&lt;'Données projet'!$A$62,$AF$205^A102,IF(A102='Données projet'!$A$62,'Données projet'!$B$62,AI101+AH102-AQ101)))</f>
        <v>298.10000000000031</v>
      </c>
      <c r="AJ102" s="13">
        <f>AI102*VLOOKUP('Données projet'!$B$10,Paramètres!$A$1:$I$89,3,0)*VLOOKUP('Données projet'!$B$10,Paramètres!$A$1:$I$89,5,0)</f>
        <v>302.27340000000032</v>
      </c>
      <c r="AK102" s="13">
        <f t="shared" si="89"/>
        <v>71.652845832409795</v>
      </c>
      <c r="AL102" s="20">
        <f t="shared" si="58"/>
        <v>651.25487815811425</v>
      </c>
      <c r="AM102" s="59">
        <f t="shared" si="59"/>
        <v>944.58821149144751</v>
      </c>
      <c r="AN102" s="59">
        <f ca="1">AVERAGE(OFFSET($AM$3,0,0,'Données projet'!$E$10+1,1))-AVERAGE(OFFSET($H$3,0,0,'Données projet'!$E$10+1,1))</f>
        <v>381.39660508997315</v>
      </c>
      <c r="AO102" s="59">
        <f t="shared" si="90"/>
        <v>254.25036207346591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3.5305380355885066E-10</v>
      </c>
      <c r="AX102" s="21">
        <f t="shared" si="60"/>
        <v>3.5305380355885066E-10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-8.5265128291212022E-14</v>
      </c>
      <c r="BE102" s="13">
        <f>BD102*VLOOKUP('Données projet'!$B$11,Paramètres!$A$1:$I$89,3,0)*VLOOKUP('Données projet'!$B$11,Paramètres!$A$1:$I$89,5,0)</f>
        <v>-7.4487616075202836E-14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325.25346097861518</v>
      </c>
      <c r="BJ102" s="59">
        <f t="shared" si="92"/>
        <v>348.84706693879735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4.7708372726719207E-12</v>
      </c>
      <c r="BS102" s="22">
        <f t="shared" si="63"/>
        <v>4.7708372726719207E-12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-2.8421709430404007E-14</v>
      </c>
      <c r="BZ102" s="13">
        <f>BY102*VLOOKUP('Données projet'!$B$12,Paramètres!$A$1:$I$89,3,0)*VLOOKUP('Données projet'!$B$12,Paramètres!$A$1:$I$89,5,0)</f>
        <v>-1.6996182239381599E-14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185.11936093150575</v>
      </c>
      <c r="CE102" s="59">
        <f t="shared" si="94"/>
        <v>194.29071414035622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4.1148471476795549E-11</v>
      </c>
      <c r="CN102" s="22">
        <f t="shared" si="66"/>
        <v>4.1148471476795549E-11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303</v>
      </c>
      <c r="L103" s="12">
        <f>VLOOKUP(A103,'Données projet'!$A$35:$I$55,9,0)</f>
        <v>4.9000000000000004</v>
      </c>
      <c r="M103" s="12">
        <f t="array" ref="M103">INDEX(L:L,MIN(IF(ISNUMBER(L103:L299),ROW(L103:L299),"")))</f>
        <v>4.9000000000000004</v>
      </c>
      <c r="N103" s="13">
        <f>IF('Données projet'!$A$36&gt;35,N102+M103-V102,IF(A103&lt;'Données projet'!$A$36,$K$205^A103,IF(A103='Données projet'!$A$36,'Données projet'!$B$36,N102+M103-V102)))</f>
        <v>303.00000000000028</v>
      </c>
      <c r="O103" s="13">
        <f>N103*VLOOKUP('Données projet'!$B$9,Paramètres!$A$1:$I$89,3,0)*VLOOKUP('Données projet'!$B$9,Paramètres!$A$1:$I$89,5,0)</f>
        <v>274.15440000000024</v>
      </c>
      <c r="P103" s="13">
        <f t="shared" si="87"/>
        <v>65.730152764515893</v>
      </c>
      <c r="Q103" s="20">
        <f t="shared" si="107"/>
        <v>591.96559606486551</v>
      </c>
      <c r="R103" s="59">
        <f t="shared" si="55"/>
        <v>885.29892939819888</v>
      </c>
      <c r="S103" s="59">
        <f ca="1">AVERAGE(OFFSET($R$3,0,0,'Données projet'!$E$9+1,1))-AVERAGE(OFFSET($H$3,0,0,'Données projet'!$E$9+1,1))</f>
        <v>344.4940855044307</v>
      </c>
      <c r="T103" s="59">
        <f t="shared" si="88"/>
        <v>231.36959598460686</v>
      </c>
      <c r="U103" s="15" t="str">
        <f>IF(ISNA(VLOOKUP(A103,'Données projet'!$A$35:$I$55,3,0)),0,VLOOKUP(A103,'Données projet'!$A$35:$I$55,3,0))</f>
        <v>CR</v>
      </c>
      <c r="V103" s="15">
        <f>IF(ISNA(VLOOKUP(A103,'Données projet'!$A$35:$I$55,4,0)),0,VLOOKUP(A103,'Données projet'!$A$35:$I$55,4,0))</f>
        <v>303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2.2276170523030327E-10</v>
      </c>
      <c r="AC103" s="22">
        <f t="shared" si="57"/>
        <v>2.2276170523030327E-10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303</v>
      </c>
      <c r="AG103" s="12">
        <f>VLOOKUP(A103,'Données projet'!$A$61:$I$81,9,0)</f>
        <v>4.9000000000000004</v>
      </c>
      <c r="AH103" s="12">
        <f t="array" ref="AH103">INDEX(AG:AG,MIN(IF(ISNUMBER(AG103:AG299),ROW(AG103:AG299),"")))</f>
        <v>4.9000000000000004</v>
      </c>
      <c r="AI103" s="13">
        <f>IF('Données projet'!$A$62&gt;35,AI102+AH103-AQ102,IF(A103&lt;'Données projet'!$A$62,$AF$205^A103,IF(A103='Données projet'!$A$62,'Données projet'!$B$62,AI102+AH103-AQ102)))</f>
        <v>303.00000000000028</v>
      </c>
      <c r="AJ103" s="13">
        <f>AI103*VLOOKUP('Données projet'!$B$10,Paramètres!$A$1:$I$89,3,0)*VLOOKUP('Données projet'!$B$10,Paramètres!$A$1:$I$89,5,0)</f>
        <v>307.2420000000003</v>
      </c>
      <c r="AK103" s="13">
        <f t="shared" si="89"/>
        <v>72.692550770207845</v>
      </c>
      <c r="AL103" s="20">
        <f t="shared" si="58"/>
        <v>661.71934259144587</v>
      </c>
      <c r="AM103" s="59">
        <f t="shared" si="59"/>
        <v>955.05267592477912</v>
      </c>
      <c r="AN103" s="59">
        <f ca="1">AVERAGE(OFFSET($AM$3,0,0,'Données projet'!$E$10+1,1))-AVERAGE(OFFSET($H$3,0,0,'Données projet'!$E$10+1,1))</f>
        <v>381.39660508997315</v>
      </c>
      <c r="AO103" s="59">
        <f t="shared" si="90"/>
        <v>254.25036207346591</v>
      </c>
      <c r="AP103" s="15" t="str">
        <f>IF(ISNA(VLOOKUP(A103,'Données projet'!$A$61:$I$81,3,0)),0,VLOOKUP(A103,'Données projet'!$A$61:$I$81,3,0))</f>
        <v>CR</v>
      </c>
      <c r="AQ103" s="15">
        <f>IF(ISNA(VLOOKUP(A103,'Données projet'!$A$61:$I$81,4,0)),0,VLOOKUP(A103,'Données projet'!$A$61:$I$81,4,0))</f>
        <v>303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2.4964673862016654E-10</v>
      </c>
      <c r="AX103" s="21">
        <f t="shared" si="60"/>
        <v>2.4964673862016654E-10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-8.5265128291212022E-14</v>
      </c>
      <c r="BE103" s="13">
        <f>BD103*VLOOKUP('Données projet'!$B$11,Paramètres!$A$1:$I$89,3,0)*VLOOKUP('Données projet'!$B$11,Paramètres!$A$1:$I$89,5,0)</f>
        <v>-7.4487616075202836E-14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325.25346097861518</v>
      </c>
      <c r="BJ103" s="59">
        <f t="shared" si="92"/>
        <v>348.84706693879735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3.373491387443849E-12</v>
      </c>
      <c r="BS103" s="22">
        <f t="shared" si="63"/>
        <v>3.373491387443849E-12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-2.8421709430404007E-14</v>
      </c>
      <c r="BZ103" s="13">
        <f>BY103*VLOOKUP('Données projet'!$B$12,Paramètres!$A$1:$I$89,3,0)*VLOOKUP('Données projet'!$B$12,Paramètres!$A$1:$I$89,5,0)</f>
        <v>-1.6996182239381599E-14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185.11936093150575</v>
      </c>
      <c r="CE103" s="59">
        <f t="shared" si="94"/>
        <v>194.29071414035622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2.9096363216703364E-11</v>
      </c>
      <c r="CN103" s="22">
        <f t="shared" si="66"/>
        <v>2.9096363216703364E-11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2.8421709430404007E-13</v>
      </c>
      <c r="O104" s="13">
        <f>N104*VLOOKUP('Données projet'!$B$9,Paramètres!$A$1:$I$89,3,0)*VLOOKUP('Données projet'!$B$9,Paramètres!$A$1:$I$89,5,0)</f>
        <v>2.5715962692629546E-13</v>
      </c>
      <c r="P104" s="13">
        <f t="shared" si="87"/>
        <v>3.4610450122128953E-12</v>
      </c>
      <c r="Q104" s="20">
        <f t="shared" si="107"/>
        <v>6.4758730798340893E-12</v>
      </c>
      <c r="R104" s="59">
        <f t="shared" si="55"/>
        <v>293.33333333333979</v>
      </c>
      <c r="S104" s="59">
        <f ca="1">AVERAGE(OFFSET($R$3,0,0,'Données projet'!$E$9+1,1))-AVERAGE(OFFSET($H$3,0,0,'Données projet'!$E$9+1,1))</f>
        <v>344.4940855044307</v>
      </c>
      <c r="T104" s="59">
        <f t="shared" si="88"/>
        <v>231.36959598460686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1.5751631235702625E-10</v>
      </c>
      <c r="AC104" s="22">
        <f t="shared" si="57"/>
        <v>1.5751631235702625E-10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2.8421709430404007E-13</v>
      </c>
      <c r="AJ104" s="13">
        <f>AI104*VLOOKUP('Données projet'!$B$10,Paramètres!$A$1:$I$89,3,0)*VLOOKUP('Données projet'!$B$10,Paramètres!$A$1:$I$89,5,0)</f>
        <v>2.8819613362429665E-13</v>
      </c>
      <c r="AK104" s="13">
        <f t="shared" si="89"/>
        <v>3.827652602141548E-12</v>
      </c>
      <c r="AL104" s="20">
        <f t="shared" si="58"/>
        <v>7.1684365481255119E-12</v>
      </c>
      <c r="AM104" s="59">
        <f t="shared" si="59"/>
        <v>293.33333333334048</v>
      </c>
      <c r="AN104" s="59">
        <f ca="1">AVERAGE(OFFSET($AM$3,0,0,'Données projet'!$E$10+1,1))-AVERAGE(OFFSET($H$3,0,0,'Données projet'!$E$10+1,1))</f>
        <v>381.39660508997315</v>
      </c>
      <c r="AO104" s="59">
        <f t="shared" si="90"/>
        <v>254.25036207346591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1.7652690177942533E-10</v>
      </c>
      <c r="AX104" s="21">
        <f t="shared" si="60"/>
        <v>1.7652690177942533E-10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-8.5265128291212022E-14</v>
      </c>
      <c r="BE104" s="13">
        <f>BD104*VLOOKUP('Données projet'!$B$11,Paramètres!$A$1:$I$89,3,0)*VLOOKUP('Données projet'!$B$11,Paramètres!$A$1:$I$89,5,0)</f>
        <v>-7.4487616075202836E-14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325.25346097861518</v>
      </c>
      <c r="BJ104" s="59">
        <f t="shared" si="92"/>
        <v>348.84706693879735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2.3854186363359604E-12</v>
      </c>
      <c r="BS104" s="22">
        <f t="shared" si="63"/>
        <v>2.3854186363359604E-12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-2.8421709430404007E-14</v>
      </c>
      <c r="BZ104" s="13">
        <f>BY104*VLOOKUP('Données projet'!$B$12,Paramètres!$A$1:$I$89,3,0)*VLOOKUP('Données projet'!$B$12,Paramètres!$A$1:$I$89,5,0)</f>
        <v>-1.6996182239381599E-14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185.11936093150575</v>
      </c>
      <c r="CE104" s="59">
        <f t="shared" si="94"/>
        <v>194.29071414035622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2.0574235738397778E-11</v>
      </c>
      <c r="CN104" s="22">
        <f t="shared" si="66"/>
        <v>2.0574235738397778E-11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2.8421709430404007E-13</v>
      </c>
      <c r="O105" s="13">
        <f>N105*VLOOKUP('Données projet'!$B$9,Paramètres!$A$1:$I$89,3,0)*VLOOKUP('Données projet'!$B$9,Paramètres!$A$1:$I$89,5,0)</f>
        <v>2.5715962692629546E-13</v>
      </c>
      <c r="P105" s="13">
        <f t="shared" si="87"/>
        <v>3.4610450122128953E-12</v>
      </c>
      <c r="Q105" s="20">
        <f t="shared" si="107"/>
        <v>6.4758730798340893E-12</v>
      </c>
      <c r="R105" s="59">
        <f t="shared" si="55"/>
        <v>293.33333333333979</v>
      </c>
      <c r="S105" s="59">
        <f ca="1">AVERAGE(OFFSET($R$3,0,0,'Données projet'!$E$9+1,1))-AVERAGE(OFFSET($H$3,0,0,'Données projet'!$E$9+1,1))</f>
        <v>344.4940855044307</v>
      </c>
      <c r="T105" s="59">
        <f t="shared" si="88"/>
        <v>231.36959598460686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1.1138085261515164E-10</v>
      </c>
      <c r="AC105" s="22">
        <f t="shared" si="57"/>
        <v>1.1138085261515164E-10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2.8421709430404007E-13</v>
      </c>
      <c r="AJ105" s="13">
        <f>AI105*VLOOKUP('Données projet'!$B$10,Paramètres!$A$1:$I$89,3,0)*VLOOKUP('Données projet'!$B$10,Paramètres!$A$1:$I$89,5,0)</f>
        <v>2.8819613362429665E-13</v>
      </c>
      <c r="AK105" s="13">
        <f t="shared" si="89"/>
        <v>3.827652602141548E-12</v>
      </c>
      <c r="AL105" s="20">
        <f t="shared" si="58"/>
        <v>7.1684365481255119E-12</v>
      </c>
      <c r="AM105" s="59">
        <f t="shared" si="59"/>
        <v>293.33333333334048</v>
      </c>
      <c r="AN105" s="59">
        <f ca="1">AVERAGE(OFFSET($AM$3,0,0,'Données projet'!$E$10+1,1))-AVERAGE(OFFSET($H$3,0,0,'Données projet'!$E$10+1,1))</f>
        <v>381.39660508997315</v>
      </c>
      <c r="AO105" s="59">
        <f t="shared" si="90"/>
        <v>254.25036207346591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1.2482336931008327E-10</v>
      </c>
      <c r="AX105" s="21">
        <f t="shared" si="60"/>
        <v>1.2482336931008327E-10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-8.5265128291212022E-14</v>
      </c>
      <c r="BE105" s="13">
        <f>BD105*VLOOKUP('Données projet'!$B$11,Paramètres!$A$1:$I$89,3,0)*VLOOKUP('Données projet'!$B$11,Paramètres!$A$1:$I$89,5,0)</f>
        <v>-7.4487616075202836E-14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325.25346097861518</v>
      </c>
      <c r="BJ105" s="59">
        <f t="shared" si="92"/>
        <v>348.84706693879735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1.6867456937219245E-12</v>
      </c>
      <c r="BS105" s="22">
        <f t="shared" si="63"/>
        <v>1.6867456937219245E-12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-2.8421709430404007E-14</v>
      </c>
      <c r="BZ105" s="13">
        <f>BY105*VLOOKUP('Données projet'!$B$12,Paramètres!$A$1:$I$89,3,0)*VLOOKUP('Données projet'!$B$12,Paramètres!$A$1:$I$89,5,0)</f>
        <v>-1.6996182239381599E-14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185.11936093150575</v>
      </c>
      <c r="CE105" s="59">
        <f t="shared" si="94"/>
        <v>194.29071414035622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1.4548181608351685E-11</v>
      </c>
      <c r="CN105" s="22">
        <f t="shared" si="66"/>
        <v>1.4548181608351685E-11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2.8421709430404007E-13</v>
      </c>
      <c r="O106" s="13">
        <f>N106*VLOOKUP('Données projet'!$B$9,Paramètres!$A$1:$I$89,3,0)*VLOOKUP('Données projet'!$B$9,Paramètres!$A$1:$I$89,5,0)</f>
        <v>2.5715962692629546E-13</v>
      </c>
      <c r="P106" s="13">
        <f t="shared" si="87"/>
        <v>3.4610450122128953E-12</v>
      </c>
      <c r="Q106" s="20">
        <f t="shared" si="107"/>
        <v>6.4758730798340893E-12</v>
      </c>
      <c r="R106" s="59">
        <f t="shared" si="55"/>
        <v>293.33333333333979</v>
      </c>
      <c r="S106" s="59">
        <f ca="1">AVERAGE(OFFSET($R$3,0,0,'Données projet'!$E$9+1,1))-AVERAGE(OFFSET($H$3,0,0,'Données projet'!$E$9+1,1))</f>
        <v>344.4940855044307</v>
      </c>
      <c r="T106" s="59">
        <f t="shared" si="88"/>
        <v>231.36959598460686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7.8758156178513127E-11</v>
      </c>
      <c r="AC106" s="22">
        <f t="shared" si="57"/>
        <v>7.8758156178513127E-11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2.8421709430404007E-13</v>
      </c>
      <c r="AJ106" s="13">
        <f>AI106*VLOOKUP('Données projet'!$B$10,Paramètres!$A$1:$I$89,3,0)*VLOOKUP('Données projet'!$B$10,Paramètres!$A$1:$I$89,5,0)</f>
        <v>2.8819613362429665E-13</v>
      </c>
      <c r="AK106" s="13">
        <f t="shared" si="89"/>
        <v>3.827652602141548E-12</v>
      </c>
      <c r="AL106" s="20">
        <f t="shared" si="58"/>
        <v>7.1684365481255119E-12</v>
      </c>
      <c r="AM106" s="59">
        <f t="shared" si="59"/>
        <v>293.33333333334048</v>
      </c>
      <c r="AN106" s="59">
        <f ca="1">AVERAGE(OFFSET($AM$3,0,0,'Données projet'!$E$10+1,1))-AVERAGE(OFFSET($H$3,0,0,'Données projet'!$E$10+1,1))</f>
        <v>381.39660508997315</v>
      </c>
      <c r="AO106" s="59">
        <f t="shared" si="90"/>
        <v>254.25036207346591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8.8263450889712664E-11</v>
      </c>
      <c r="AX106" s="21">
        <f t="shared" si="60"/>
        <v>8.8263450889712664E-11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-8.5265128291212022E-14</v>
      </c>
      <c r="BE106" s="13">
        <f>BD106*VLOOKUP('Données projet'!$B$11,Paramètres!$A$1:$I$89,3,0)*VLOOKUP('Données projet'!$B$11,Paramètres!$A$1:$I$89,5,0)</f>
        <v>-7.4487616075202836E-14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325.25346097861518</v>
      </c>
      <c r="BJ106" s="59">
        <f t="shared" si="92"/>
        <v>348.84706693879735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1.1927093181679802E-12</v>
      </c>
      <c r="BS106" s="22">
        <f t="shared" si="63"/>
        <v>1.1927093181679802E-12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-2.8421709430404007E-14</v>
      </c>
      <c r="BZ106" s="13">
        <f>BY106*VLOOKUP('Données projet'!$B$12,Paramètres!$A$1:$I$89,3,0)*VLOOKUP('Données projet'!$B$12,Paramètres!$A$1:$I$89,5,0)</f>
        <v>-1.6996182239381599E-14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185.11936093150575</v>
      </c>
      <c r="CE106" s="59">
        <f t="shared" si="94"/>
        <v>194.29071414035622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1.0287117869198891E-11</v>
      </c>
      <c r="CN106" s="22">
        <f t="shared" si="66"/>
        <v>1.0287117869198891E-11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2.8421709430404007E-13</v>
      </c>
      <c r="O107" s="13">
        <f>N107*VLOOKUP('Données projet'!$B$9,Paramètres!$A$1:$I$89,3,0)*VLOOKUP('Données projet'!$B$9,Paramètres!$A$1:$I$89,5,0)</f>
        <v>2.5715962692629546E-13</v>
      </c>
      <c r="P107" s="13">
        <f t="shared" si="87"/>
        <v>3.4610450122128953E-12</v>
      </c>
      <c r="Q107" s="20">
        <f t="shared" si="107"/>
        <v>6.4758730798340893E-12</v>
      </c>
      <c r="R107" s="59">
        <f t="shared" si="55"/>
        <v>293.33333333333979</v>
      </c>
      <c r="S107" s="59">
        <f ca="1">AVERAGE(OFFSET($R$3,0,0,'Données projet'!$E$9+1,1))-AVERAGE(OFFSET($H$3,0,0,'Données projet'!$E$9+1,1))</f>
        <v>344.4940855044307</v>
      </c>
      <c r="T107" s="59">
        <f t="shared" si="88"/>
        <v>231.36959598460686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5.5690426307575819E-11</v>
      </c>
      <c r="AC107" s="22">
        <f t="shared" si="57"/>
        <v>5.5690426307575819E-11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2.8421709430404007E-13</v>
      </c>
      <c r="AJ107" s="13">
        <f>AI107*VLOOKUP('Données projet'!$B$10,Paramètres!$A$1:$I$89,3,0)*VLOOKUP('Données projet'!$B$10,Paramètres!$A$1:$I$89,5,0)</f>
        <v>2.8819613362429665E-13</v>
      </c>
      <c r="AK107" s="13">
        <f t="shared" si="89"/>
        <v>3.827652602141548E-12</v>
      </c>
      <c r="AL107" s="20">
        <f t="shared" si="58"/>
        <v>7.1684365481255119E-12</v>
      </c>
      <c r="AM107" s="59">
        <f t="shared" si="59"/>
        <v>293.33333333334048</v>
      </c>
      <c r="AN107" s="59">
        <f ca="1">AVERAGE(OFFSET($AM$3,0,0,'Données projet'!$E$10+1,1))-AVERAGE(OFFSET($H$3,0,0,'Données projet'!$E$10+1,1))</f>
        <v>381.39660508997315</v>
      </c>
      <c r="AO107" s="59">
        <f t="shared" si="90"/>
        <v>254.25036207346591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6.2411684655041636E-11</v>
      </c>
      <c r="AX107" s="21">
        <f t="shared" si="60"/>
        <v>6.2411684655041636E-11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-8.5265128291212022E-14</v>
      </c>
      <c r="BE107" s="13">
        <f>BD107*VLOOKUP('Données projet'!$B$11,Paramètres!$A$1:$I$89,3,0)*VLOOKUP('Données projet'!$B$11,Paramètres!$A$1:$I$89,5,0)</f>
        <v>-7.4487616075202836E-14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325.25346097861518</v>
      </c>
      <c r="BJ107" s="59">
        <f t="shared" si="92"/>
        <v>348.84706693879735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8.4337284686096226E-13</v>
      </c>
      <c r="BS107" s="22">
        <f t="shared" si="63"/>
        <v>8.4337284686096226E-13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-2.8421709430404007E-14</v>
      </c>
      <c r="BZ107" s="13">
        <f>BY107*VLOOKUP('Données projet'!$B$12,Paramètres!$A$1:$I$89,3,0)*VLOOKUP('Données projet'!$B$12,Paramètres!$A$1:$I$89,5,0)</f>
        <v>-1.6996182239381599E-14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185.11936093150575</v>
      </c>
      <c r="CE107" s="59">
        <f t="shared" si="94"/>
        <v>194.29071414035622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7.2740908041758434E-12</v>
      </c>
      <c r="CN107" s="22">
        <f t="shared" si="66"/>
        <v>7.2740908041758434E-12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2.8421709430404007E-13</v>
      </c>
      <c r="O108" s="13">
        <f>N108*VLOOKUP('Données projet'!$B$9,Paramètres!$A$1:$I$89,3,0)*VLOOKUP('Données projet'!$B$9,Paramètres!$A$1:$I$89,5,0)</f>
        <v>2.5715962692629546E-13</v>
      </c>
      <c r="P108" s="13">
        <f t="shared" si="87"/>
        <v>3.4610450122128953E-12</v>
      </c>
      <c r="Q108" s="20">
        <f t="shared" si="107"/>
        <v>6.4758730798340893E-12</v>
      </c>
      <c r="R108" s="59">
        <f t="shared" si="55"/>
        <v>293.33333333333979</v>
      </c>
      <c r="S108" s="59">
        <f ca="1">AVERAGE(OFFSET($R$3,0,0,'Données projet'!$E$9+1,1))-AVERAGE(OFFSET($H$3,0,0,'Données projet'!$E$9+1,1))</f>
        <v>344.4940855044307</v>
      </c>
      <c r="T108" s="59">
        <f t="shared" si="88"/>
        <v>231.36959598460686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3.9379078089256564E-11</v>
      </c>
      <c r="AC108" s="22">
        <f t="shared" si="57"/>
        <v>3.9379078089256564E-11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2.8421709430404007E-13</v>
      </c>
      <c r="AJ108" s="13">
        <f>AI108*VLOOKUP('Données projet'!$B$10,Paramètres!$A$1:$I$89,3,0)*VLOOKUP('Données projet'!$B$10,Paramètres!$A$1:$I$89,5,0)</f>
        <v>2.8819613362429665E-13</v>
      </c>
      <c r="AK108" s="13">
        <f t="shared" si="89"/>
        <v>3.827652602141548E-12</v>
      </c>
      <c r="AL108" s="20">
        <f t="shared" si="58"/>
        <v>7.1684365481255119E-12</v>
      </c>
      <c r="AM108" s="59">
        <f t="shared" si="59"/>
        <v>293.33333333334048</v>
      </c>
      <c r="AN108" s="59">
        <f ca="1">AVERAGE(OFFSET($AM$3,0,0,'Données projet'!$E$10+1,1))-AVERAGE(OFFSET($H$3,0,0,'Données projet'!$E$10+1,1))</f>
        <v>381.39660508997315</v>
      </c>
      <c r="AO108" s="59">
        <f t="shared" si="90"/>
        <v>254.25036207346591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4.4131725444856332E-11</v>
      </c>
      <c r="AX108" s="21">
        <f t="shared" si="60"/>
        <v>4.4131725444856332E-11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-8.5265128291212022E-14</v>
      </c>
      <c r="BE108" s="13">
        <f>BD108*VLOOKUP('Données projet'!$B$11,Paramètres!$A$1:$I$89,3,0)*VLOOKUP('Données projet'!$B$11,Paramètres!$A$1:$I$89,5,0)</f>
        <v>-7.4487616075202836E-14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325.25346097861518</v>
      </c>
      <c r="BJ108" s="59">
        <f t="shared" si="92"/>
        <v>348.84706693879735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5.9635465908399009E-13</v>
      </c>
      <c r="BS108" s="22">
        <f t="shared" si="63"/>
        <v>5.9635465908399009E-13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-2.8421709430404007E-14</v>
      </c>
      <c r="BZ108" s="13">
        <f>BY108*VLOOKUP('Données projet'!$B$12,Paramètres!$A$1:$I$89,3,0)*VLOOKUP('Données projet'!$B$12,Paramètres!$A$1:$I$89,5,0)</f>
        <v>-1.6996182239381599E-14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185.11936093150575</v>
      </c>
      <c r="CE108" s="59">
        <f t="shared" si="94"/>
        <v>194.29071414035622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5.1435589345994461E-12</v>
      </c>
      <c r="CN108" s="22">
        <f t="shared" si="66"/>
        <v>5.1435589345994461E-12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2.8421709430404007E-13</v>
      </c>
      <c r="O109" s="13">
        <f>N109*VLOOKUP('Données projet'!$B$9,Paramètres!$A$1:$I$89,3,0)*VLOOKUP('Données projet'!$B$9,Paramètres!$A$1:$I$89,5,0)</f>
        <v>2.5715962692629546E-13</v>
      </c>
      <c r="P109" s="13">
        <f t="shared" si="87"/>
        <v>3.4610450122128953E-12</v>
      </c>
      <c r="Q109" s="20">
        <f t="shared" si="107"/>
        <v>6.4758730798340893E-12</v>
      </c>
      <c r="R109" s="59">
        <f t="shared" si="55"/>
        <v>293.33333333333979</v>
      </c>
      <c r="S109" s="59">
        <f ca="1">AVERAGE(OFFSET($R$3,0,0,'Données projet'!$E$9+1,1))-AVERAGE(OFFSET($H$3,0,0,'Données projet'!$E$9+1,1))</f>
        <v>344.4940855044307</v>
      </c>
      <c r="T109" s="59">
        <f t="shared" si="88"/>
        <v>231.36959598460686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2.7845213153787909E-11</v>
      </c>
      <c r="AC109" s="22">
        <f t="shared" si="57"/>
        <v>2.7845213153787909E-11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2.8421709430404007E-13</v>
      </c>
      <c r="AJ109" s="13">
        <f>AI109*VLOOKUP('Données projet'!$B$10,Paramètres!$A$1:$I$89,3,0)*VLOOKUP('Données projet'!$B$10,Paramètres!$A$1:$I$89,5,0)</f>
        <v>2.8819613362429665E-13</v>
      </c>
      <c r="AK109" s="13">
        <f t="shared" si="89"/>
        <v>3.827652602141548E-12</v>
      </c>
      <c r="AL109" s="20">
        <f t="shared" si="58"/>
        <v>7.1684365481255119E-12</v>
      </c>
      <c r="AM109" s="59">
        <f t="shared" si="59"/>
        <v>293.33333333334048</v>
      </c>
      <c r="AN109" s="59">
        <f ca="1">AVERAGE(OFFSET($AM$3,0,0,'Données projet'!$E$10+1,1))-AVERAGE(OFFSET($H$3,0,0,'Données projet'!$E$10+1,1))</f>
        <v>381.39660508997315</v>
      </c>
      <c r="AO109" s="59">
        <f t="shared" si="90"/>
        <v>254.25036207346591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3.1205842327520818E-11</v>
      </c>
      <c r="AX109" s="21">
        <f t="shared" si="60"/>
        <v>3.1205842327520818E-11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-8.5265128291212022E-14</v>
      </c>
      <c r="BE109" s="13">
        <f>BD109*VLOOKUP('Données projet'!$B$11,Paramètres!$A$1:$I$89,3,0)*VLOOKUP('Données projet'!$B$11,Paramètres!$A$1:$I$89,5,0)</f>
        <v>-7.4487616075202836E-14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325.25346097861518</v>
      </c>
      <c r="BJ109" s="59">
        <f t="shared" si="92"/>
        <v>348.84706693879735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4.2168642343048113E-13</v>
      </c>
      <c r="BS109" s="22">
        <f t="shared" si="63"/>
        <v>4.2168642343048113E-13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-2.8421709430404007E-14</v>
      </c>
      <c r="BZ109" s="13">
        <f>BY109*VLOOKUP('Données projet'!$B$12,Paramètres!$A$1:$I$89,3,0)*VLOOKUP('Données projet'!$B$12,Paramètres!$A$1:$I$89,5,0)</f>
        <v>-1.6996182239381599E-14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185.11936093150575</v>
      </c>
      <c r="CE109" s="59">
        <f t="shared" si="94"/>
        <v>194.29071414035622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3.6370454020879221E-12</v>
      </c>
      <c r="CN109" s="22">
        <f t="shared" si="66"/>
        <v>3.6370454020879221E-12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2.8421709430404007E-13</v>
      </c>
      <c r="O110" s="13">
        <f>N110*VLOOKUP('Données projet'!$B$9,Paramètres!$A$1:$I$89,3,0)*VLOOKUP('Données projet'!$B$9,Paramètres!$A$1:$I$89,5,0)</f>
        <v>2.5715962692629546E-13</v>
      </c>
      <c r="P110" s="13">
        <f t="shared" si="87"/>
        <v>3.4610450122128953E-12</v>
      </c>
      <c r="Q110" s="20">
        <f t="shared" si="107"/>
        <v>6.4758730798340893E-12</v>
      </c>
      <c r="R110" s="59">
        <f t="shared" si="55"/>
        <v>293.33333333333979</v>
      </c>
      <c r="S110" s="59">
        <f ca="1">AVERAGE(OFFSET($R$3,0,0,'Données projet'!$E$9+1,1))-AVERAGE(OFFSET($H$3,0,0,'Données projet'!$E$9+1,1))</f>
        <v>344.4940855044307</v>
      </c>
      <c r="T110" s="59">
        <f t="shared" si="88"/>
        <v>231.36959598460686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1.9689539044628282E-11</v>
      </c>
      <c r="AC110" s="22">
        <f t="shared" si="57"/>
        <v>1.9689539044628282E-11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2.8421709430404007E-13</v>
      </c>
      <c r="AJ110" s="13">
        <f>AI110*VLOOKUP('Données projet'!$B$10,Paramètres!$A$1:$I$89,3,0)*VLOOKUP('Données projet'!$B$10,Paramètres!$A$1:$I$89,5,0)</f>
        <v>2.8819613362429665E-13</v>
      </c>
      <c r="AK110" s="13">
        <f t="shared" si="89"/>
        <v>3.827652602141548E-12</v>
      </c>
      <c r="AL110" s="20">
        <f t="shared" si="58"/>
        <v>7.1684365481255119E-12</v>
      </c>
      <c r="AM110" s="59">
        <f t="shared" si="59"/>
        <v>293.33333333334048</v>
      </c>
      <c r="AN110" s="59">
        <f ca="1">AVERAGE(OFFSET($AM$3,0,0,'Données projet'!$E$10+1,1))-AVERAGE(OFFSET($H$3,0,0,'Données projet'!$E$10+1,1))</f>
        <v>381.39660508997315</v>
      </c>
      <c r="AO110" s="59">
        <f t="shared" si="90"/>
        <v>254.25036207346591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2.2065862722428166E-11</v>
      </c>
      <c r="AX110" s="21">
        <f t="shared" si="60"/>
        <v>2.2065862722428166E-11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-8.5265128291212022E-14</v>
      </c>
      <c r="BE110" s="13">
        <f>BD110*VLOOKUP('Données projet'!$B$11,Paramètres!$A$1:$I$89,3,0)*VLOOKUP('Données projet'!$B$11,Paramètres!$A$1:$I$89,5,0)</f>
        <v>-7.4487616075202836E-14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325.25346097861518</v>
      </c>
      <c r="BJ110" s="59">
        <f t="shared" si="92"/>
        <v>348.84706693879735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2.9817732954199504E-13</v>
      </c>
      <c r="BS110" s="22">
        <f t="shared" si="63"/>
        <v>2.9817732954199504E-13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-2.8421709430404007E-14</v>
      </c>
      <c r="BZ110" s="13">
        <f>BY110*VLOOKUP('Données projet'!$B$12,Paramètres!$A$1:$I$89,3,0)*VLOOKUP('Données projet'!$B$12,Paramètres!$A$1:$I$89,5,0)</f>
        <v>-1.6996182239381599E-14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185.11936093150575</v>
      </c>
      <c r="CE110" s="59">
        <f t="shared" si="94"/>
        <v>194.29071414035622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2.5717794672997234E-12</v>
      </c>
      <c r="CN110" s="22">
        <f t="shared" si="66"/>
        <v>2.5717794672997234E-12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2.8421709430404007E-13</v>
      </c>
      <c r="O111" s="13">
        <f>N111*VLOOKUP('Données projet'!$B$9,Paramètres!$A$1:$I$89,3,0)*VLOOKUP('Données projet'!$B$9,Paramètres!$A$1:$I$89,5,0)</f>
        <v>2.5715962692629546E-13</v>
      </c>
      <c r="P111" s="13">
        <f t="shared" si="87"/>
        <v>3.4610450122128953E-12</v>
      </c>
      <c r="Q111" s="20">
        <f t="shared" si="107"/>
        <v>6.4758730798340893E-12</v>
      </c>
      <c r="R111" s="59">
        <f t="shared" si="55"/>
        <v>293.33333333333979</v>
      </c>
      <c r="S111" s="59">
        <f ca="1">AVERAGE(OFFSET($R$3,0,0,'Données projet'!$E$9+1,1))-AVERAGE(OFFSET($H$3,0,0,'Données projet'!$E$9+1,1))</f>
        <v>344.4940855044307</v>
      </c>
      <c r="T111" s="59">
        <f t="shared" si="88"/>
        <v>231.36959598460686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1.3922606576893955E-11</v>
      </c>
      <c r="AC111" s="22">
        <f t="shared" si="57"/>
        <v>1.3922606576893955E-11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2.8421709430404007E-13</v>
      </c>
      <c r="AJ111" s="13">
        <f>AI111*VLOOKUP('Données projet'!$B$10,Paramètres!$A$1:$I$89,3,0)*VLOOKUP('Données projet'!$B$10,Paramètres!$A$1:$I$89,5,0)</f>
        <v>2.8819613362429665E-13</v>
      </c>
      <c r="AK111" s="13">
        <f t="shared" si="89"/>
        <v>3.827652602141548E-12</v>
      </c>
      <c r="AL111" s="20">
        <f t="shared" si="58"/>
        <v>7.1684365481255119E-12</v>
      </c>
      <c r="AM111" s="59">
        <f t="shared" si="59"/>
        <v>293.33333333334048</v>
      </c>
      <c r="AN111" s="59">
        <f ca="1">AVERAGE(OFFSET($AM$3,0,0,'Données projet'!$E$10+1,1))-AVERAGE(OFFSET($H$3,0,0,'Données projet'!$E$10+1,1))</f>
        <v>381.39660508997315</v>
      </c>
      <c r="AO111" s="59">
        <f t="shared" si="90"/>
        <v>254.25036207346591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1.5602921163760409E-11</v>
      </c>
      <c r="AX111" s="21">
        <f t="shared" si="60"/>
        <v>1.5602921163760409E-11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-8.5265128291212022E-14</v>
      </c>
      <c r="BE111" s="13">
        <f>BD111*VLOOKUP('Données projet'!$B$11,Paramètres!$A$1:$I$89,3,0)*VLOOKUP('Données projet'!$B$11,Paramètres!$A$1:$I$89,5,0)</f>
        <v>-7.4487616075202836E-14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325.25346097861518</v>
      </c>
      <c r="BJ111" s="59">
        <f t="shared" si="92"/>
        <v>348.84706693879735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2.1084321171524057E-13</v>
      </c>
      <c r="BS111" s="22">
        <f t="shared" si="63"/>
        <v>2.1084321171524057E-13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-2.8421709430404007E-14</v>
      </c>
      <c r="BZ111" s="13">
        <f>BY111*VLOOKUP('Données projet'!$B$12,Paramètres!$A$1:$I$89,3,0)*VLOOKUP('Données projet'!$B$12,Paramètres!$A$1:$I$89,5,0)</f>
        <v>-1.6996182239381599E-14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185.11936093150575</v>
      </c>
      <c r="CE111" s="59">
        <f t="shared" si="94"/>
        <v>194.29071414035622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1.8185227010439615E-12</v>
      </c>
      <c r="CN111" s="22">
        <f t="shared" si="66"/>
        <v>1.8185227010439615E-12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2.8421709430404007E-13</v>
      </c>
      <c r="O112" s="13">
        <f>N112*VLOOKUP('Données projet'!$B$9,Paramètres!$A$1:$I$89,3,0)*VLOOKUP('Données projet'!$B$9,Paramètres!$A$1:$I$89,5,0)</f>
        <v>2.5715962692629546E-13</v>
      </c>
      <c r="P112" s="13">
        <f t="shared" si="87"/>
        <v>3.4610450122128953E-12</v>
      </c>
      <c r="Q112" s="20">
        <f t="shared" si="107"/>
        <v>6.4758730798340893E-12</v>
      </c>
      <c r="R112" s="59">
        <f t="shared" si="55"/>
        <v>293.33333333333979</v>
      </c>
      <c r="S112" s="59">
        <f ca="1">AVERAGE(OFFSET($R$3,0,0,'Données projet'!$E$9+1,1))-AVERAGE(OFFSET($H$3,0,0,'Données projet'!$E$9+1,1))</f>
        <v>344.4940855044307</v>
      </c>
      <c r="T112" s="59">
        <f t="shared" si="88"/>
        <v>231.36959598460686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9.8447695223141409E-12</v>
      </c>
      <c r="AC112" s="22">
        <f t="shared" si="57"/>
        <v>9.8447695223141409E-12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2.8421709430404007E-13</v>
      </c>
      <c r="AJ112" s="13">
        <f>AI112*VLOOKUP('Données projet'!$B$10,Paramètres!$A$1:$I$89,3,0)*VLOOKUP('Données projet'!$B$10,Paramètres!$A$1:$I$89,5,0)</f>
        <v>2.8819613362429665E-13</v>
      </c>
      <c r="AK112" s="13">
        <f t="shared" si="89"/>
        <v>3.827652602141548E-12</v>
      </c>
      <c r="AL112" s="20">
        <f t="shared" si="58"/>
        <v>7.1684365481255119E-12</v>
      </c>
      <c r="AM112" s="59">
        <f t="shared" si="59"/>
        <v>293.33333333334048</v>
      </c>
      <c r="AN112" s="59">
        <f ca="1">AVERAGE(OFFSET($AM$3,0,0,'Données projet'!$E$10+1,1))-AVERAGE(OFFSET($H$3,0,0,'Données projet'!$E$10+1,1))</f>
        <v>381.39660508997315</v>
      </c>
      <c r="AO112" s="59">
        <f t="shared" si="90"/>
        <v>254.25036207346591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1.1032931361214083E-11</v>
      </c>
      <c r="AX112" s="21">
        <f t="shared" si="60"/>
        <v>1.1032931361214083E-11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-8.5265128291212022E-14</v>
      </c>
      <c r="BE112" s="13">
        <f>BD112*VLOOKUP('Données projet'!$B$11,Paramètres!$A$1:$I$89,3,0)*VLOOKUP('Données projet'!$B$11,Paramètres!$A$1:$I$89,5,0)</f>
        <v>-7.4487616075202836E-14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325.25346097861518</v>
      </c>
      <c r="BJ112" s="59">
        <f t="shared" si="92"/>
        <v>348.84706693879735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1.4908866477099752E-13</v>
      </c>
      <c r="BS112" s="22">
        <f t="shared" si="63"/>
        <v>1.4908866477099752E-13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-2.8421709430404007E-14</v>
      </c>
      <c r="BZ112" s="13">
        <f>BY112*VLOOKUP('Données projet'!$B$12,Paramètres!$A$1:$I$89,3,0)*VLOOKUP('Données projet'!$B$12,Paramètres!$A$1:$I$89,5,0)</f>
        <v>-1.6996182239381599E-14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185.11936093150575</v>
      </c>
      <c r="CE112" s="59">
        <f t="shared" si="94"/>
        <v>194.29071414035622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1.2858897336498619E-12</v>
      </c>
      <c r="CN112" s="22">
        <f t="shared" si="66"/>
        <v>1.2858897336498619E-12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2.8421709430404007E-13</v>
      </c>
      <c r="O113" s="13">
        <f>N113*VLOOKUP('Données projet'!$B$9,Paramètres!$A$1:$I$89,3,0)*VLOOKUP('Données projet'!$B$9,Paramètres!$A$1:$I$89,5,0)</f>
        <v>2.5715962692629546E-13</v>
      </c>
      <c r="P113" s="13">
        <f t="shared" si="87"/>
        <v>3.4610450122128953E-12</v>
      </c>
      <c r="Q113" s="20">
        <f t="shared" si="107"/>
        <v>6.4758730798340893E-12</v>
      </c>
      <c r="R113" s="59">
        <f t="shared" si="55"/>
        <v>293.33333333333979</v>
      </c>
      <c r="S113" s="59">
        <f ca="1">AVERAGE(OFFSET($R$3,0,0,'Données projet'!$E$9+1,1))-AVERAGE(OFFSET($H$3,0,0,'Données projet'!$E$9+1,1))</f>
        <v>344.4940855044307</v>
      </c>
      <c r="T113" s="59">
        <f t="shared" si="88"/>
        <v>231.36959598460686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6.9613032884469773E-12</v>
      </c>
      <c r="AC113" s="22">
        <f t="shared" si="57"/>
        <v>6.9613032884469773E-12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2.8421709430404007E-13</v>
      </c>
      <c r="AJ113" s="13">
        <f>AI113*VLOOKUP('Données projet'!$B$10,Paramètres!$A$1:$I$89,3,0)*VLOOKUP('Données projet'!$B$10,Paramètres!$A$1:$I$89,5,0)</f>
        <v>2.8819613362429665E-13</v>
      </c>
      <c r="AK113" s="13">
        <f t="shared" si="89"/>
        <v>3.827652602141548E-12</v>
      </c>
      <c r="AL113" s="20">
        <f t="shared" si="58"/>
        <v>7.1684365481255119E-12</v>
      </c>
      <c r="AM113" s="59">
        <f t="shared" si="59"/>
        <v>293.33333333334048</v>
      </c>
      <c r="AN113" s="59">
        <f ca="1">AVERAGE(OFFSET($AM$3,0,0,'Données projet'!$E$10+1,1))-AVERAGE(OFFSET($H$3,0,0,'Données projet'!$E$10+1,1))</f>
        <v>381.39660508997315</v>
      </c>
      <c r="AO113" s="59">
        <f t="shared" si="90"/>
        <v>254.25036207346591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7.8014605818802045E-12</v>
      </c>
      <c r="AX113" s="21">
        <f t="shared" si="60"/>
        <v>7.8014605818802045E-12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-8.5265128291212022E-14</v>
      </c>
      <c r="BE113" s="13">
        <f>BD113*VLOOKUP('Données projet'!$B$11,Paramètres!$A$1:$I$89,3,0)*VLOOKUP('Données projet'!$B$11,Paramètres!$A$1:$I$89,5,0)</f>
        <v>-7.4487616075202836E-14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325.25346097861518</v>
      </c>
      <c r="BJ113" s="59">
        <f t="shared" si="92"/>
        <v>348.84706693879735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1.0542160585762028E-13</v>
      </c>
      <c r="BS113" s="22">
        <f t="shared" si="63"/>
        <v>1.0542160585762028E-13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-2.8421709430404007E-14</v>
      </c>
      <c r="BZ113" s="13">
        <f>BY113*VLOOKUP('Données projet'!$B$12,Paramètres!$A$1:$I$89,3,0)*VLOOKUP('Données projet'!$B$12,Paramètres!$A$1:$I$89,5,0)</f>
        <v>-1.6996182239381599E-14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185.11936093150575</v>
      </c>
      <c r="CE113" s="59">
        <f t="shared" si="94"/>
        <v>194.29071414035622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9.0926135052198083E-13</v>
      </c>
      <c r="CN113" s="22">
        <f t="shared" si="66"/>
        <v>9.0926135052198083E-13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2.8421709430404007E-13</v>
      </c>
      <c r="O114" s="13">
        <f>N114*VLOOKUP('Données projet'!$B$9,Paramètres!$A$1:$I$89,3,0)*VLOOKUP('Données projet'!$B$9,Paramètres!$A$1:$I$89,5,0)</f>
        <v>2.5715962692629546E-13</v>
      </c>
      <c r="P114" s="13">
        <f t="shared" si="87"/>
        <v>3.4610450122128953E-12</v>
      </c>
      <c r="Q114" s="20">
        <f t="shared" si="107"/>
        <v>6.4758730798340893E-12</v>
      </c>
      <c r="R114" s="59">
        <f t="shared" si="55"/>
        <v>293.33333333333979</v>
      </c>
      <c r="S114" s="59">
        <f ca="1">AVERAGE(OFFSET($R$3,0,0,'Données projet'!$E$9+1,1))-AVERAGE(OFFSET($H$3,0,0,'Données projet'!$E$9+1,1))</f>
        <v>344.4940855044307</v>
      </c>
      <c r="T114" s="59">
        <f t="shared" si="88"/>
        <v>231.36959598460686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4.9223847611570705E-12</v>
      </c>
      <c r="AC114" s="22">
        <f t="shared" si="57"/>
        <v>4.9223847611570705E-12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2.8421709430404007E-13</v>
      </c>
      <c r="AJ114" s="13">
        <f>AI114*VLOOKUP('Données projet'!$B$10,Paramètres!$A$1:$I$89,3,0)*VLOOKUP('Données projet'!$B$10,Paramètres!$A$1:$I$89,5,0)</f>
        <v>2.8819613362429665E-13</v>
      </c>
      <c r="AK114" s="13">
        <f t="shared" si="89"/>
        <v>3.827652602141548E-12</v>
      </c>
      <c r="AL114" s="20">
        <f t="shared" si="58"/>
        <v>7.1684365481255119E-12</v>
      </c>
      <c r="AM114" s="59">
        <f t="shared" si="59"/>
        <v>293.33333333334048</v>
      </c>
      <c r="AN114" s="59">
        <f ca="1">AVERAGE(OFFSET($AM$3,0,0,'Données projet'!$E$10+1,1))-AVERAGE(OFFSET($H$3,0,0,'Données projet'!$E$10+1,1))</f>
        <v>381.39660508997315</v>
      </c>
      <c r="AO114" s="59">
        <f t="shared" si="90"/>
        <v>254.25036207346591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5.5164656806070415E-12</v>
      </c>
      <c r="AX114" s="21">
        <f t="shared" si="60"/>
        <v>5.5164656806070415E-12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-8.5265128291212022E-14</v>
      </c>
      <c r="BE114" s="13">
        <f>BD114*VLOOKUP('Données projet'!$B$11,Paramètres!$A$1:$I$89,3,0)*VLOOKUP('Données projet'!$B$11,Paramètres!$A$1:$I$89,5,0)</f>
        <v>-7.4487616075202836E-14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325.25346097861518</v>
      </c>
      <c r="BJ114" s="59">
        <f t="shared" si="92"/>
        <v>348.84706693879735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7.4544332385498761E-14</v>
      </c>
      <c r="BS114" s="22">
        <f t="shared" si="63"/>
        <v>7.4544332385498761E-14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-2.8421709430404007E-14</v>
      </c>
      <c r="BZ114" s="13">
        <f>BY114*VLOOKUP('Données projet'!$B$12,Paramètres!$A$1:$I$89,3,0)*VLOOKUP('Données projet'!$B$12,Paramètres!$A$1:$I$89,5,0)</f>
        <v>-1.6996182239381599E-14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185.11936093150575</v>
      </c>
      <c r="CE114" s="59">
        <f t="shared" si="94"/>
        <v>194.29071414035622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6.4294486682493106E-13</v>
      </c>
      <c r="CN114" s="22">
        <f t="shared" si="66"/>
        <v>6.4294486682493106E-13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2.8421709430404007E-13</v>
      </c>
      <c r="O115" s="13">
        <f>N115*VLOOKUP('Données projet'!$B$9,Paramètres!$A$1:$I$89,3,0)*VLOOKUP('Données projet'!$B$9,Paramètres!$A$1:$I$89,5,0)</f>
        <v>2.5715962692629546E-13</v>
      </c>
      <c r="P115" s="13">
        <f t="shared" si="87"/>
        <v>3.4610450122128953E-12</v>
      </c>
      <c r="Q115" s="20">
        <f t="shared" si="107"/>
        <v>6.4758730798340893E-12</v>
      </c>
      <c r="R115" s="59">
        <f t="shared" si="55"/>
        <v>293.33333333333979</v>
      </c>
      <c r="S115" s="59">
        <f ca="1">AVERAGE(OFFSET($R$3,0,0,'Données projet'!$E$9+1,1))-AVERAGE(OFFSET($H$3,0,0,'Données projet'!$E$9+1,1))</f>
        <v>344.4940855044307</v>
      </c>
      <c r="T115" s="59">
        <f t="shared" si="88"/>
        <v>231.36959598460686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3.4806516442234887E-12</v>
      </c>
      <c r="AC115" s="22">
        <f t="shared" si="57"/>
        <v>3.4806516442234887E-12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2.8421709430404007E-13</v>
      </c>
      <c r="AJ115" s="13">
        <f>AI115*VLOOKUP('Données projet'!$B$10,Paramètres!$A$1:$I$89,3,0)*VLOOKUP('Données projet'!$B$10,Paramètres!$A$1:$I$89,5,0)</f>
        <v>2.8819613362429665E-13</v>
      </c>
      <c r="AK115" s="13">
        <f t="shared" si="89"/>
        <v>3.827652602141548E-12</v>
      </c>
      <c r="AL115" s="20">
        <f t="shared" si="58"/>
        <v>7.1684365481255119E-12</v>
      </c>
      <c r="AM115" s="59">
        <f t="shared" si="59"/>
        <v>293.33333333334048</v>
      </c>
      <c r="AN115" s="59">
        <f ca="1">AVERAGE(OFFSET($AM$3,0,0,'Données projet'!$E$10+1,1))-AVERAGE(OFFSET($H$3,0,0,'Données projet'!$E$10+1,1))</f>
        <v>381.39660508997315</v>
      </c>
      <c r="AO115" s="59">
        <f t="shared" si="90"/>
        <v>254.25036207346591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3.9007302909401022E-12</v>
      </c>
      <c r="AX115" s="21">
        <f t="shared" si="60"/>
        <v>3.9007302909401022E-12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-8.5265128291212022E-14</v>
      </c>
      <c r="BE115" s="13">
        <f>BD115*VLOOKUP('Données projet'!$B$11,Paramètres!$A$1:$I$89,3,0)*VLOOKUP('Données projet'!$B$11,Paramètres!$A$1:$I$89,5,0)</f>
        <v>-7.4487616075202836E-14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325.25346097861518</v>
      </c>
      <c r="BJ115" s="59">
        <f t="shared" si="92"/>
        <v>348.84706693879735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5.2710802928810141E-14</v>
      </c>
      <c r="BS115" s="22">
        <f t="shared" si="63"/>
        <v>5.2710802928810141E-14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-2.8421709430404007E-14</v>
      </c>
      <c r="BZ115" s="13">
        <f>BY115*VLOOKUP('Données projet'!$B$12,Paramètres!$A$1:$I$89,3,0)*VLOOKUP('Données projet'!$B$12,Paramètres!$A$1:$I$89,5,0)</f>
        <v>-1.6996182239381599E-14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185.11936093150575</v>
      </c>
      <c r="CE115" s="59">
        <f t="shared" si="94"/>
        <v>194.29071414035622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4.5463067526099052E-13</v>
      </c>
      <c r="CN115" s="22">
        <f t="shared" si="66"/>
        <v>4.5463067526099052E-13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2.8421709430404007E-13</v>
      </c>
      <c r="O116" s="13">
        <f>N116*VLOOKUP('Données projet'!$B$9,Paramètres!$A$1:$I$89,3,0)*VLOOKUP('Données projet'!$B$9,Paramètres!$A$1:$I$89,5,0)</f>
        <v>2.5715962692629546E-13</v>
      </c>
      <c r="P116" s="13">
        <f t="shared" si="87"/>
        <v>3.4610450122128953E-12</v>
      </c>
      <c r="Q116" s="20">
        <f t="shared" si="107"/>
        <v>6.4758730798340893E-12</v>
      </c>
      <c r="R116" s="59">
        <f t="shared" si="55"/>
        <v>293.33333333333979</v>
      </c>
      <c r="S116" s="59">
        <f ca="1">AVERAGE(OFFSET($R$3,0,0,'Données projet'!$E$9+1,1))-AVERAGE(OFFSET($H$3,0,0,'Données projet'!$E$9+1,1))</f>
        <v>344.4940855044307</v>
      </c>
      <c r="T116" s="59">
        <f t="shared" si="88"/>
        <v>231.36959598460686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2.4611923805785352E-12</v>
      </c>
      <c r="AC116" s="22">
        <f t="shared" si="57"/>
        <v>2.4611923805785352E-12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2.8421709430404007E-13</v>
      </c>
      <c r="AJ116" s="13">
        <f>AI116*VLOOKUP('Données projet'!$B$10,Paramètres!$A$1:$I$89,3,0)*VLOOKUP('Données projet'!$B$10,Paramètres!$A$1:$I$89,5,0)</f>
        <v>2.8819613362429665E-13</v>
      </c>
      <c r="AK116" s="13">
        <f t="shared" si="89"/>
        <v>3.827652602141548E-12</v>
      </c>
      <c r="AL116" s="20">
        <f t="shared" si="58"/>
        <v>7.1684365481255119E-12</v>
      </c>
      <c r="AM116" s="59">
        <f t="shared" si="59"/>
        <v>293.33333333334048</v>
      </c>
      <c r="AN116" s="59">
        <f ca="1">AVERAGE(OFFSET($AM$3,0,0,'Données projet'!$E$10+1,1))-AVERAGE(OFFSET($H$3,0,0,'Données projet'!$E$10+1,1))</f>
        <v>381.39660508997315</v>
      </c>
      <c r="AO116" s="59">
        <f t="shared" si="90"/>
        <v>254.25036207346591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2.7582328403035208E-12</v>
      </c>
      <c r="AX116" s="21">
        <f t="shared" si="60"/>
        <v>2.7582328403035208E-12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-8.5265128291212022E-14</v>
      </c>
      <c r="BE116" s="13">
        <f>BD116*VLOOKUP('Données projet'!$B$11,Paramètres!$A$1:$I$89,3,0)*VLOOKUP('Données projet'!$B$11,Paramètres!$A$1:$I$89,5,0)</f>
        <v>-7.4487616075202836E-14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325.25346097861518</v>
      </c>
      <c r="BJ116" s="59">
        <f t="shared" si="92"/>
        <v>348.84706693879735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3.727216619274938E-14</v>
      </c>
      <c r="BS116" s="22">
        <f t="shared" si="63"/>
        <v>3.727216619274938E-14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-2.8421709430404007E-14</v>
      </c>
      <c r="BZ116" s="13">
        <f>BY116*VLOOKUP('Données projet'!$B$12,Paramètres!$A$1:$I$89,3,0)*VLOOKUP('Données projet'!$B$12,Paramètres!$A$1:$I$89,5,0)</f>
        <v>-1.6996182239381599E-14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185.11936093150575</v>
      </c>
      <c r="CE116" s="59">
        <f t="shared" si="94"/>
        <v>194.29071414035622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3.2147243341246558E-13</v>
      </c>
      <c r="CN116" s="22">
        <f t="shared" si="66"/>
        <v>3.2147243341246558E-13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2.8421709430404007E-13</v>
      </c>
      <c r="O117" s="13">
        <f>N117*VLOOKUP('Données projet'!$B$9,Paramètres!$A$1:$I$89,3,0)*VLOOKUP('Données projet'!$B$9,Paramètres!$A$1:$I$89,5,0)</f>
        <v>2.5715962692629546E-13</v>
      </c>
      <c r="P117" s="13">
        <f t="shared" si="87"/>
        <v>3.4610450122128953E-12</v>
      </c>
      <c r="Q117" s="20">
        <f t="shared" si="107"/>
        <v>6.4758730798340893E-12</v>
      </c>
      <c r="R117" s="59">
        <f t="shared" si="55"/>
        <v>293.33333333333979</v>
      </c>
      <c r="S117" s="59">
        <f ca="1">AVERAGE(OFFSET($R$3,0,0,'Données projet'!$E$9+1,1))-AVERAGE(OFFSET($H$3,0,0,'Données projet'!$E$9+1,1))</f>
        <v>344.4940855044307</v>
      </c>
      <c r="T117" s="59">
        <f t="shared" si="88"/>
        <v>231.36959598460686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1.7403258221117443E-12</v>
      </c>
      <c r="AC117" s="22">
        <f t="shared" si="57"/>
        <v>1.7403258221117443E-12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2.8421709430404007E-13</v>
      </c>
      <c r="AJ117" s="13">
        <f>AI117*VLOOKUP('Données projet'!$B$10,Paramètres!$A$1:$I$89,3,0)*VLOOKUP('Données projet'!$B$10,Paramètres!$A$1:$I$89,5,0)</f>
        <v>2.8819613362429665E-13</v>
      </c>
      <c r="AK117" s="13">
        <f t="shared" si="89"/>
        <v>3.827652602141548E-12</v>
      </c>
      <c r="AL117" s="20">
        <f t="shared" si="58"/>
        <v>7.1684365481255119E-12</v>
      </c>
      <c r="AM117" s="59">
        <f t="shared" si="59"/>
        <v>293.33333333334048</v>
      </c>
      <c r="AN117" s="59">
        <f ca="1">AVERAGE(OFFSET($AM$3,0,0,'Données projet'!$E$10+1,1))-AVERAGE(OFFSET($H$3,0,0,'Données projet'!$E$10+1,1))</f>
        <v>381.39660508997315</v>
      </c>
      <c r="AO117" s="59">
        <f t="shared" si="90"/>
        <v>254.25036207346591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1.9503651454700511E-12</v>
      </c>
      <c r="AX117" s="21">
        <f t="shared" si="60"/>
        <v>1.9503651454700511E-12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-8.5265128291212022E-14</v>
      </c>
      <c r="BE117" s="13">
        <f>BD117*VLOOKUP('Données projet'!$B$11,Paramètres!$A$1:$I$89,3,0)*VLOOKUP('Données projet'!$B$11,Paramètres!$A$1:$I$89,5,0)</f>
        <v>-7.4487616075202836E-14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325.25346097861518</v>
      </c>
      <c r="BJ117" s="59">
        <f t="shared" si="92"/>
        <v>348.84706693879735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2.6355401464405071E-14</v>
      </c>
      <c r="BS117" s="22">
        <f t="shared" si="63"/>
        <v>2.6355401464405071E-14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-2.8421709430404007E-14</v>
      </c>
      <c r="BZ117" s="13">
        <f>BY117*VLOOKUP('Données projet'!$B$12,Paramètres!$A$1:$I$89,3,0)*VLOOKUP('Données projet'!$B$12,Paramètres!$A$1:$I$89,5,0)</f>
        <v>-1.6996182239381599E-14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185.11936093150575</v>
      </c>
      <c r="CE117" s="59">
        <f t="shared" si="94"/>
        <v>194.29071414035622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2.2731533763049528E-13</v>
      </c>
      <c r="CN117" s="22">
        <f t="shared" si="66"/>
        <v>2.2731533763049528E-13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2.8421709430404007E-13</v>
      </c>
      <c r="O118" s="13">
        <f>N118*VLOOKUP('Données projet'!$B$9,Paramètres!$A$1:$I$89,3,0)*VLOOKUP('Données projet'!$B$9,Paramètres!$A$1:$I$89,5,0)</f>
        <v>2.5715962692629546E-13</v>
      </c>
      <c r="P118" s="13">
        <f t="shared" si="87"/>
        <v>3.4610450122128953E-12</v>
      </c>
      <c r="Q118" s="20">
        <f t="shared" si="107"/>
        <v>6.4758730798340893E-12</v>
      </c>
      <c r="R118" s="59">
        <f t="shared" si="55"/>
        <v>293.33333333333979</v>
      </c>
      <c r="S118" s="59">
        <f ca="1">AVERAGE(OFFSET($R$3,0,0,'Données projet'!$E$9+1,1))-AVERAGE(OFFSET($H$3,0,0,'Données projet'!$E$9+1,1))</f>
        <v>344.4940855044307</v>
      </c>
      <c r="T118" s="59">
        <f t="shared" si="88"/>
        <v>231.36959598460686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1.2305961902892676E-12</v>
      </c>
      <c r="AC118" s="22">
        <f t="shared" si="57"/>
        <v>1.2305961902892676E-12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2.8421709430404007E-13</v>
      </c>
      <c r="AJ118" s="13">
        <f>AI118*VLOOKUP('Données projet'!$B$10,Paramètres!$A$1:$I$89,3,0)*VLOOKUP('Données projet'!$B$10,Paramètres!$A$1:$I$89,5,0)</f>
        <v>2.8819613362429665E-13</v>
      </c>
      <c r="AK118" s="13">
        <f t="shared" si="89"/>
        <v>3.827652602141548E-12</v>
      </c>
      <c r="AL118" s="20">
        <f t="shared" si="58"/>
        <v>7.1684365481255119E-12</v>
      </c>
      <c r="AM118" s="59">
        <f t="shared" si="59"/>
        <v>293.33333333334048</v>
      </c>
      <c r="AN118" s="59">
        <f ca="1">AVERAGE(OFFSET($AM$3,0,0,'Données projet'!$E$10+1,1))-AVERAGE(OFFSET($H$3,0,0,'Données projet'!$E$10+1,1))</f>
        <v>381.39660508997315</v>
      </c>
      <c r="AO118" s="59">
        <f t="shared" si="90"/>
        <v>254.25036207346591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1.3791164201517604E-12</v>
      </c>
      <c r="AX118" s="21">
        <f t="shared" si="60"/>
        <v>1.3791164201517604E-12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-8.5265128291212022E-14</v>
      </c>
      <c r="BE118" s="13">
        <f>BD118*VLOOKUP('Données projet'!$B$11,Paramètres!$A$1:$I$89,3,0)*VLOOKUP('Données projet'!$B$11,Paramètres!$A$1:$I$89,5,0)</f>
        <v>-7.4487616075202836E-14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325.25346097861518</v>
      </c>
      <c r="BJ118" s="59">
        <f t="shared" si="92"/>
        <v>348.84706693879735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1.863608309637469E-14</v>
      </c>
      <c r="BS118" s="22">
        <f t="shared" si="63"/>
        <v>1.863608309637469E-14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-2.8421709430404007E-14</v>
      </c>
      <c r="BZ118" s="13">
        <f>BY118*VLOOKUP('Données projet'!$B$12,Paramètres!$A$1:$I$89,3,0)*VLOOKUP('Données projet'!$B$12,Paramètres!$A$1:$I$89,5,0)</f>
        <v>-1.6996182239381599E-14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185.11936093150575</v>
      </c>
      <c r="CE118" s="59">
        <f t="shared" si="94"/>
        <v>194.29071414035622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1.6073621670623282E-13</v>
      </c>
      <c r="CN118" s="22">
        <f t="shared" si="66"/>
        <v>1.6073621670623282E-13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2.8421709430404007E-13</v>
      </c>
      <c r="O119" s="13">
        <f>N119*VLOOKUP('Données projet'!$B$9,Paramètres!$A$1:$I$89,3,0)*VLOOKUP('Données projet'!$B$9,Paramètres!$A$1:$I$89,5,0)</f>
        <v>2.5715962692629546E-13</v>
      </c>
      <c r="P119" s="13">
        <f t="shared" si="87"/>
        <v>3.4610450122128953E-12</v>
      </c>
      <c r="Q119" s="20">
        <f t="shared" si="107"/>
        <v>6.4758730798340893E-12</v>
      </c>
      <c r="R119" s="59">
        <f t="shared" si="55"/>
        <v>293.33333333333979</v>
      </c>
      <c r="S119" s="59">
        <f ca="1">AVERAGE(OFFSET($R$3,0,0,'Données projet'!$E$9+1,1))-AVERAGE(OFFSET($H$3,0,0,'Données projet'!$E$9+1,1))</f>
        <v>344.4940855044307</v>
      </c>
      <c r="T119" s="59">
        <f t="shared" si="88"/>
        <v>231.36959598460686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8.7016291105587217E-13</v>
      </c>
      <c r="AC119" s="22">
        <f t="shared" si="57"/>
        <v>8.7016291105587217E-13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2.8421709430404007E-13</v>
      </c>
      <c r="AJ119" s="13">
        <f>AI119*VLOOKUP('Données projet'!$B$10,Paramètres!$A$1:$I$89,3,0)*VLOOKUP('Données projet'!$B$10,Paramètres!$A$1:$I$89,5,0)</f>
        <v>2.8819613362429665E-13</v>
      </c>
      <c r="AK119" s="13">
        <f t="shared" si="89"/>
        <v>3.827652602141548E-12</v>
      </c>
      <c r="AL119" s="20">
        <f t="shared" si="58"/>
        <v>7.1684365481255119E-12</v>
      </c>
      <c r="AM119" s="59">
        <f t="shared" si="59"/>
        <v>293.33333333334048</v>
      </c>
      <c r="AN119" s="59">
        <f ca="1">AVERAGE(OFFSET($AM$3,0,0,'Données projet'!$E$10+1,1))-AVERAGE(OFFSET($H$3,0,0,'Données projet'!$E$10+1,1))</f>
        <v>381.39660508997315</v>
      </c>
      <c r="AO119" s="59">
        <f t="shared" si="90"/>
        <v>254.25036207346591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9.7518257273502556E-13</v>
      </c>
      <c r="AX119" s="21">
        <f t="shared" si="60"/>
        <v>9.7518257273502556E-13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-8.5265128291212022E-14</v>
      </c>
      <c r="BE119" s="13">
        <f>BD119*VLOOKUP('Données projet'!$B$11,Paramètres!$A$1:$I$89,3,0)*VLOOKUP('Données projet'!$B$11,Paramètres!$A$1:$I$89,5,0)</f>
        <v>-7.4487616075202836E-14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325.25346097861518</v>
      </c>
      <c r="BJ119" s="59">
        <f t="shared" si="92"/>
        <v>348.84706693879735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1.3177700732202535E-14</v>
      </c>
      <c r="BS119" s="22">
        <f t="shared" si="63"/>
        <v>1.3177700732202535E-14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-2.8421709430404007E-14</v>
      </c>
      <c r="BZ119" s="13">
        <f>BY119*VLOOKUP('Données projet'!$B$12,Paramètres!$A$1:$I$89,3,0)*VLOOKUP('Données projet'!$B$12,Paramètres!$A$1:$I$89,5,0)</f>
        <v>-1.6996182239381599E-14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185.11936093150575</v>
      </c>
      <c r="CE119" s="59">
        <f t="shared" si="94"/>
        <v>194.29071414035622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1.1365766881524765E-13</v>
      </c>
      <c r="CN119" s="22">
        <f t="shared" si="66"/>
        <v>1.1365766881524765E-13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2.8421709430404007E-13</v>
      </c>
      <c r="O120" s="13">
        <f>N120*VLOOKUP('Données projet'!$B$9,Paramètres!$A$1:$I$89,3,0)*VLOOKUP('Données projet'!$B$9,Paramètres!$A$1:$I$89,5,0)</f>
        <v>2.5715962692629546E-13</v>
      </c>
      <c r="P120" s="13">
        <f t="shared" si="87"/>
        <v>3.4610450122128953E-12</v>
      </c>
      <c r="Q120" s="20">
        <f t="shared" si="107"/>
        <v>6.4758730798340893E-12</v>
      </c>
      <c r="R120" s="59">
        <f t="shared" si="55"/>
        <v>293.33333333333979</v>
      </c>
      <c r="S120" s="59">
        <f ca="1">AVERAGE(OFFSET($R$3,0,0,'Données projet'!$E$9+1,1))-AVERAGE(OFFSET($H$3,0,0,'Données projet'!$E$9+1,1))</f>
        <v>344.4940855044307</v>
      </c>
      <c r="T120" s="59">
        <f t="shared" si="88"/>
        <v>231.36959598460686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6.1529809514463381E-13</v>
      </c>
      <c r="AC120" s="22">
        <f t="shared" si="57"/>
        <v>6.1529809514463381E-13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2.8421709430404007E-13</v>
      </c>
      <c r="AJ120" s="13">
        <f>AI120*VLOOKUP('Données projet'!$B$10,Paramètres!$A$1:$I$89,3,0)*VLOOKUP('Données projet'!$B$10,Paramètres!$A$1:$I$89,5,0)</f>
        <v>2.8819613362429665E-13</v>
      </c>
      <c r="AK120" s="13">
        <f t="shared" si="89"/>
        <v>3.827652602141548E-12</v>
      </c>
      <c r="AL120" s="20">
        <f t="shared" si="58"/>
        <v>7.1684365481255119E-12</v>
      </c>
      <c r="AM120" s="59">
        <f t="shared" si="59"/>
        <v>293.33333333334048</v>
      </c>
      <c r="AN120" s="59">
        <f ca="1">AVERAGE(OFFSET($AM$3,0,0,'Données projet'!$E$10+1,1))-AVERAGE(OFFSET($H$3,0,0,'Données projet'!$E$10+1,1))</f>
        <v>381.39660508997315</v>
      </c>
      <c r="AO120" s="59">
        <f t="shared" si="90"/>
        <v>254.25036207346591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6.8955821007588019E-13</v>
      </c>
      <c r="AX120" s="21">
        <f t="shared" si="60"/>
        <v>6.8955821007588019E-13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-8.5265128291212022E-14</v>
      </c>
      <c r="BE120" s="13">
        <f>BD120*VLOOKUP('Données projet'!$B$11,Paramètres!$A$1:$I$89,3,0)*VLOOKUP('Données projet'!$B$11,Paramètres!$A$1:$I$89,5,0)</f>
        <v>-7.4487616075202836E-14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325.25346097861518</v>
      </c>
      <c r="BJ120" s="59">
        <f t="shared" si="92"/>
        <v>348.84706693879735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9.3180415481873451E-15</v>
      </c>
      <c r="BS120" s="22">
        <f t="shared" si="63"/>
        <v>9.3180415481873451E-15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-2.8421709430404007E-14</v>
      </c>
      <c r="BZ120" s="13">
        <f>BY120*VLOOKUP('Données projet'!$B$12,Paramètres!$A$1:$I$89,3,0)*VLOOKUP('Données projet'!$B$12,Paramètres!$A$1:$I$89,5,0)</f>
        <v>-1.6996182239381599E-14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185.11936093150575</v>
      </c>
      <c r="CE120" s="59">
        <f t="shared" si="94"/>
        <v>194.29071414035622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8.0368108353116421E-14</v>
      </c>
      <c r="CN120" s="22">
        <f t="shared" si="66"/>
        <v>8.0368108353116421E-14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2.8421709430404007E-13</v>
      </c>
      <c r="O121" s="13">
        <f>N121*VLOOKUP('Données projet'!$B$9,Paramètres!$A$1:$I$89,3,0)*VLOOKUP('Données projet'!$B$9,Paramètres!$A$1:$I$89,5,0)</f>
        <v>2.5715962692629546E-13</v>
      </c>
      <c r="P121" s="13">
        <f t="shared" si="87"/>
        <v>3.4610450122128953E-12</v>
      </c>
      <c r="Q121" s="20">
        <f t="shared" si="107"/>
        <v>6.4758730798340893E-12</v>
      </c>
      <c r="R121" s="59">
        <f t="shared" si="55"/>
        <v>293.33333333333979</v>
      </c>
      <c r="S121" s="59">
        <f ca="1">AVERAGE(OFFSET($R$3,0,0,'Données projet'!$E$9+1,1))-AVERAGE(OFFSET($H$3,0,0,'Données projet'!$E$9+1,1))</f>
        <v>344.4940855044307</v>
      </c>
      <c r="T121" s="59">
        <f t="shared" si="88"/>
        <v>231.36959598460686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4.3508145552793608E-13</v>
      </c>
      <c r="AC121" s="22">
        <f t="shared" si="57"/>
        <v>4.3508145552793608E-13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2.8421709430404007E-13</v>
      </c>
      <c r="AJ121" s="13">
        <f>AI121*VLOOKUP('Données projet'!$B$10,Paramètres!$A$1:$I$89,3,0)*VLOOKUP('Données projet'!$B$10,Paramètres!$A$1:$I$89,5,0)</f>
        <v>2.8819613362429665E-13</v>
      </c>
      <c r="AK121" s="13">
        <f t="shared" si="89"/>
        <v>3.827652602141548E-12</v>
      </c>
      <c r="AL121" s="20">
        <f t="shared" si="58"/>
        <v>7.1684365481255119E-12</v>
      </c>
      <c r="AM121" s="59">
        <f t="shared" si="59"/>
        <v>293.33333333334048</v>
      </c>
      <c r="AN121" s="59">
        <f ca="1">AVERAGE(OFFSET($AM$3,0,0,'Données projet'!$E$10+1,1))-AVERAGE(OFFSET($H$3,0,0,'Données projet'!$E$10+1,1))</f>
        <v>381.39660508997315</v>
      </c>
      <c r="AO121" s="59">
        <f t="shared" si="90"/>
        <v>254.25036207346591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4.8759128636751278E-13</v>
      </c>
      <c r="AX121" s="21">
        <f t="shared" si="60"/>
        <v>4.8759128636751278E-13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-8.5265128291212022E-14</v>
      </c>
      <c r="BE121" s="13">
        <f>BD121*VLOOKUP('Données projet'!$B$11,Paramètres!$A$1:$I$89,3,0)*VLOOKUP('Données projet'!$B$11,Paramètres!$A$1:$I$89,5,0)</f>
        <v>-7.4487616075202836E-14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325.25346097861518</v>
      </c>
      <c r="BJ121" s="59">
        <f t="shared" si="92"/>
        <v>348.84706693879735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6.5888503661012677E-15</v>
      </c>
      <c r="BS121" s="22">
        <f t="shared" si="63"/>
        <v>6.5888503661012677E-15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-2.8421709430404007E-14</v>
      </c>
      <c r="BZ121" s="13">
        <f>BY121*VLOOKUP('Données projet'!$B$12,Paramètres!$A$1:$I$89,3,0)*VLOOKUP('Données projet'!$B$12,Paramètres!$A$1:$I$89,5,0)</f>
        <v>-1.6996182239381599E-14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185.11936093150575</v>
      </c>
      <c r="CE121" s="59">
        <f t="shared" si="94"/>
        <v>194.29071414035622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5.682883440762384E-14</v>
      </c>
      <c r="CN121" s="22">
        <f t="shared" si="66"/>
        <v>5.682883440762384E-14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2.8421709430404007E-13</v>
      </c>
      <c r="O122" s="13">
        <f>N122*VLOOKUP('Données projet'!$B$9,Paramètres!$A$1:$I$89,3,0)*VLOOKUP('Données projet'!$B$9,Paramètres!$A$1:$I$89,5,0)</f>
        <v>2.5715962692629546E-13</v>
      </c>
      <c r="P122" s="13">
        <f t="shared" si="87"/>
        <v>3.4610450122128953E-12</v>
      </c>
      <c r="Q122" s="20">
        <f t="shared" si="107"/>
        <v>6.4758730798340893E-12</v>
      </c>
      <c r="R122" s="59">
        <f t="shared" si="55"/>
        <v>293.33333333333979</v>
      </c>
      <c r="S122" s="59">
        <f ca="1">AVERAGE(OFFSET($R$3,0,0,'Données projet'!$E$9+1,1))-AVERAGE(OFFSET($H$3,0,0,'Données projet'!$E$9+1,1))</f>
        <v>344.4940855044307</v>
      </c>
      <c r="T122" s="59">
        <f t="shared" si="88"/>
        <v>231.36959598460686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3.076490475723169E-13</v>
      </c>
      <c r="AC122" s="22">
        <f t="shared" si="57"/>
        <v>3.076490475723169E-13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2.8421709430404007E-13</v>
      </c>
      <c r="AJ122" s="13">
        <f>AI122*VLOOKUP('Données projet'!$B$10,Paramètres!$A$1:$I$89,3,0)*VLOOKUP('Données projet'!$B$10,Paramètres!$A$1:$I$89,5,0)</f>
        <v>2.8819613362429665E-13</v>
      </c>
      <c r="AK122" s="13">
        <f t="shared" si="89"/>
        <v>3.827652602141548E-12</v>
      </c>
      <c r="AL122" s="20">
        <f t="shared" si="58"/>
        <v>7.1684365481255119E-12</v>
      </c>
      <c r="AM122" s="59">
        <f t="shared" si="59"/>
        <v>293.33333333334048</v>
      </c>
      <c r="AN122" s="59">
        <f ca="1">AVERAGE(OFFSET($AM$3,0,0,'Données projet'!$E$10+1,1))-AVERAGE(OFFSET($H$3,0,0,'Données projet'!$E$10+1,1))</f>
        <v>381.39660508997315</v>
      </c>
      <c r="AO122" s="59">
        <f t="shared" si="90"/>
        <v>254.25036207346591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3.4477910503794009E-13</v>
      </c>
      <c r="AX122" s="21">
        <f t="shared" si="60"/>
        <v>3.4477910503794009E-13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-8.5265128291212022E-14</v>
      </c>
      <c r="BE122" s="13">
        <f>BD122*VLOOKUP('Données projet'!$B$11,Paramètres!$A$1:$I$89,3,0)*VLOOKUP('Données projet'!$B$11,Paramètres!$A$1:$I$89,5,0)</f>
        <v>-7.4487616075202836E-14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325.25346097861518</v>
      </c>
      <c r="BJ122" s="59">
        <f t="shared" si="92"/>
        <v>348.84706693879735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4.6590207740936726E-15</v>
      </c>
      <c r="BS122" s="22">
        <f t="shared" si="63"/>
        <v>4.6590207740936726E-15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-2.8421709430404007E-14</v>
      </c>
      <c r="BZ122" s="13">
        <f>BY122*VLOOKUP('Données projet'!$B$12,Paramètres!$A$1:$I$89,3,0)*VLOOKUP('Données projet'!$B$12,Paramètres!$A$1:$I$89,5,0)</f>
        <v>-1.6996182239381599E-14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185.11936093150575</v>
      </c>
      <c r="CE122" s="59">
        <f t="shared" si="94"/>
        <v>194.29071414035622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4.0184054176558217E-14</v>
      </c>
      <c r="CN122" s="22">
        <f t="shared" si="66"/>
        <v>4.0184054176558217E-14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2.8421709430404007E-13</v>
      </c>
      <c r="O123" s="13">
        <f>N123*VLOOKUP('Données projet'!$B$9,Paramètres!$A$1:$I$89,3,0)*VLOOKUP('Données projet'!$B$9,Paramètres!$A$1:$I$89,5,0)</f>
        <v>2.5715962692629546E-13</v>
      </c>
      <c r="P123" s="13">
        <f t="shared" si="87"/>
        <v>3.4610450122128953E-12</v>
      </c>
      <c r="Q123" s="20">
        <f t="shared" si="107"/>
        <v>6.4758730798340893E-12</v>
      </c>
      <c r="R123" s="59">
        <f t="shared" si="55"/>
        <v>293.33333333333979</v>
      </c>
      <c r="S123" s="59">
        <f ca="1">AVERAGE(OFFSET($R$3,0,0,'Données projet'!$E$9+1,1))-AVERAGE(OFFSET($H$3,0,0,'Données projet'!$E$9+1,1))</f>
        <v>344.4940855044307</v>
      </c>
      <c r="T123" s="59">
        <f t="shared" si="88"/>
        <v>231.36959598460686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2.1754072776396804E-13</v>
      </c>
      <c r="AC123" s="22">
        <f t="shared" si="57"/>
        <v>2.1754072776396804E-13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2.8421709430404007E-13</v>
      </c>
      <c r="AJ123" s="13">
        <f>AI123*VLOOKUP('Données projet'!$B$10,Paramètres!$A$1:$I$89,3,0)*VLOOKUP('Données projet'!$B$10,Paramètres!$A$1:$I$89,5,0)</f>
        <v>2.8819613362429665E-13</v>
      </c>
      <c r="AK123" s="13">
        <f t="shared" si="89"/>
        <v>3.827652602141548E-12</v>
      </c>
      <c r="AL123" s="20">
        <f t="shared" si="58"/>
        <v>7.1684365481255119E-12</v>
      </c>
      <c r="AM123" s="59">
        <f t="shared" si="59"/>
        <v>293.33333333334048</v>
      </c>
      <c r="AN123" s="59">
        <f ca="1">AVERAGE(OFFSET($AM$3,0,0,'Données projet'!$E$10+1,1))-AVERAGE(OFFSET($H$3,0,0,'Données projet'!$E$10+1,1))</f>
        <v>381.39660508997315</v>
      </c>
      <c r="AO123" s="59">
        <f t="shared" si="90"/>
        <v>254.25036207346591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2.4379564318375639E-13</v>
      </c>
      <c r="AX123" s="21">
        <f t="shared" si="60"/>
        <v>2.4379564318375639E-13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-8.5265128291212022E-14</v>
      </c>
      <c r="BE123" s="13">
        <f>BD123*VLOOKUP('Données projet'!$B$11,Paramètres!$A$1:$I$89,3,0)*VLOOKUP('Données projet'!$B$11,Paramètres!$A$1:$I$89,5,0)</f>
        <v>-7.4487616075202836E-14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325.25346097861518</v>
      </c>
      <c r="BJ123" s="59">
        <f t="shared" si="92"/>
        <v>348.84706693879735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3.2944251830506338E-15</v>
      </c>
      <c r="BS123" s="22">
        <f t="shared" si="63"/>
        <v>3.2944251830506338E-15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-2.8421709430404007E-14</v>
      </c>
      <c r="BZ123" s="13">
        <f>BY123*VLOOKUP('Données projet'!$B$12,Paramètres!$A$1:$I$89,3,0)*VLOOKUP('Données projet'!$B$12,Paramètres!$A$1:$I$89,5,0)</f>
        <v>-1.6996182239381599E-14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185.11936093150575</v>
      </c>
      <c r="CE123" s="59">
        <f t="shared" si="94"/>
        <v>194.29071414035622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2.8414417203811923E-14</v>
      </c>
      <c r="CN123" s="22">
        <f t="shared" si="66"/>
        <v>2.8414417203811923E-14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2.8421709430404007E-13</v>
      </c>
      <c r="O124" s="13">
        <f>N124*VLOOKUP('Données projet'!$B$9,Paramètres!$A$1:$I$89,3,0)*VLOOKUP('Données projet'!$B$9,Paramètres!$A$1:$I$89,5,0)</f>
        <v>2.5715962692629546E-13</v>
      </c>
      <c r="P124" s="13">
        <f t="shared" si="87"/>
        <v>3.4610450122128953E-12</v>
      </c>
      <c r="Q124" s="20">
        <f t="shared" si="107"/>
        <v>6.4758730798340893E-12</v>
      </c>
      <c r="R124" s="59">
        <f t="shared" si="55"/>
        <v>293.33333333333979</v>
      </c>
      <c r="S124" s="59">
        <f ca="1">AVERAGE(OFFSET($R$3,0,0,'Données projet'!$E$9+1,1))-AVERAGE(OFFSET($H$3,0,0,'Données projet'!$E$9+1,1))</f>
        <v>344.4940855044307</v>
      </c>
      <c r="T124" s="59">
        <f t="shared" si="88"/>
        <v>231.36959598460686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1.5382452378615845E-13</v>
      </c>
      <c r="AC124" s="22">
        <f t="shared" si="57"/>
        <v>1.5382452378615845E-13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2.8421709430404007E-13</v>
      </c>
      <c r="AJ124" s="13">
        <f>AI124*VLOOKUP('Données projet'!$B$10,Paramètres!$A$1:$I$89,3,0)*VLOOKUP('Données projet'!$B$10,Paramètres!$A$1:$I$89,5,0)</f>
        <v>2.8819613362429665E-13</v>
      </c>
      <c r="AK124" s="13">
        <f t="shared" si="89"/>
        <v>3.827652602141548E-12</v>
      </c>
      <c r="AL124" s="20">
        <f t="shared" si="58"/>
        <v>7.1684365481255119E-12</v>
      </c>
      <c r="AM124" s="59">
        <f t="shared" si="59"/>
        <v>293.33333333334048</v>
      </c>
      <c r="AN124" s="59">
        <f ca="1">AVERAGE(OFFSET($AM$3,0,0,'Données projet'!$E$10+1,1))-AVERAGE(OFFSET($H$3,0,0,'Données projet'!$E$10+1,1))</f>
        <v>381.39660508997315</v>
      </c>
      <c r="AO124" s="59">
        <f t="shared" si="90"/>
        <v>254.25036207346591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1.7238955251897005E-13</v>
      </c>
      <c r="AX124" s="21">
        <f t="shared" si="60"/>
        <v>1.7238955251897005E-13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-8.5265128291212022E-14</v>
      </c>
      <c r="BE124" s="13">
        <f>BD124*VLOOKUP('Données projet'!$B$11,Paramètres!$A$1:$I$89,3,0)*VLOOKUP('Données projet'!$B$11,Paramètres!$A$1:$I$89,5,0)</f>
        <v>-7.4487616075202836E-14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325.25346097861518</v>
      </c>
      <c r="BJ124" s="59">
        <f t="shared" si="92"/>
        <v>348.84706693879735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2.3295103870468363E-15</v>
      </c>
      <c r="BS124" s="22">
        <f t="shared" si="63"/>
        <v>2.3295103870468363E-15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-2.8421709430404007E-14</v>
      </c>
      <c r="BZ124" s="13">
        <f>BY124*VLOOKUP('Données projet'!$B$12,Paramètres!$A$1:$I$89,3,0)*VLOOKUP('Données projet'!$B$12,Paramètres!$A$1:$I$89,5,0)</f>
        <v>-1.6996182239381599E-14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185.11936093150575</v>
      </c>
      <c r="CE124" s="59">
        <f t="shared" si="94"/>
        <v>194.29071414035622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2.0092027088279112E-14</v>
      </c>
      <c r="CN124" s="22">
        <f t="shared" si="66"/>
        <v>2.0092027088279112E-14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2.8421709430404007E-13</v>
      </c>
      <c r="O125" s="13">
        <f>N125*VLOOKUP('Données projet'!$B$9,Paramètres!$A$1:$I$89,3,0)*VLOOKUP('Données projet'!$B$9,Paramètres!$A$1:$I$89,5,0)</f>
        <v>2.5715962692629546E-13</v>
      </c>
      <c r="P125" s="13">
        <f t="shared" si="87"/>
        <v>3.4610450122128953E-12</v>
      </c>
      <c r="Q125" s="20">
        <f t="shared" si="107"/>
        <v>6.4758730798340893E-12</v>
      </c>
      <c r="R125" s="59">
        <f t="shared" si="55"/>
        <v>293.33333333333979</v>
      </c>
      <c r="S125" s="59">
        <f ca="1">AVERAGE(OFFSET($R$3,0,0,'Données projet'!$E$9+1,1))-AVERAGE(OFFSET($H$3,0,0,'Données projet'!$E$9+1,1))</f>
        <v>344.4940855044307</v>
      </c>
      <c r="T125" s="59">
        <f t="shared" si="88"/>
        <v>231.36959598460686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1.0877036388198402E-13</v>
      </c>
      <c r="AC125" s="22">
        <f t="shared" si="57"/>
        <v>1.0877036388198402E-13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2.8421709430404007E-13</v>
      </c>
      <c r="AJ125" s="13">
        <f>AI125*VLOOKUP('Données projet'!$B$10,Paramètres!$A$1:$I$89,3,0)*VLOOKUP('Données projet'!$B$10,Paramètres!$A$1:$I$89,5,0)</f>
        <v>2.8819613362429665E-13</v>
      </c>
      <c r="AK125" s="13">
        <f t="shared" si="89"/>
        <v>3.827652602141548E-12</v>
      </c>
      <c r="AL125" s="20">
        <f t="shared" si="58"/>
        <v>7.1684365481255119E-12</v>
      </c>
      <c r="AM125" s="59">
        <f t="shared" si="59"/>
        <v>293.33333333334048</v>
      </c>
      <c r="AN125" s="59">
        <f ca="1">AVERAGE(OFFSET($AM$3,0,0,'Données projet'!$E$10+1,1))-AVERAGE(OFFSET($H$3,0,0,'Données projet'!$E$10+1,1))</f>
        <v>381.39660508997315</v>
      </c>
      <c r="AO125" s="59">
        <f t="shared" si="90"/>
        <v>254.25036207346591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1.218978215918782E-13</v>
      </c>
      <c r="AX125" s="21">
        <f t="shared" si="60"/>
        <v>1.218978215918782E-13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-8.5265128291212022E-14</v>
      </c>
      <c r="BE125" s="13">
        <f>BD125*VLOOKUP('Données projet'!$B$11,Paramètres!$A$1:$I$89,3,0)*VLOOKUP('Données projet'!$B$11,Paramètres!$A$1:$I$89,5,0)</f>
        <v>-7.4487616075202836E-14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325.25346097861518</v>
      </c>
      <c r="BJ125" s="59">
        <f t="shared" si="92"/>
        <v>348.84706693879735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1.6472125915253169E-15</v>
      </c>
      <c r="BS125" s="22">
        <f t="shared" si="63"/>
        <v>1.6472125915253169E-15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-2.8421709430404007E-14</v>
      </c>
      <c r="BZ125" s="13">
        <f>BY125*VLOOKUP('Données projet'!$B$12,Paramètres!$A$1:$I$89,3,0)*VLOOKUP('Données projet'!$B$12,Paramètres!$A$1:$I$89,5,0)</f>
        <v>-1.6996182239381599E-14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185.11936093150575</v>
      </c>
      <c r="CE125" s="59">
        <f t="shared" si="94"/>
        <v>194.29071414035622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1.4207208601905965E-14</v>
      </c>
      <c r="CN125" s="22">
        <f t="shared" si="66"/>
        <v>1.4207208601905965E-14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2.8421709430404007E-13</v>
      </c>
      <c r="O126" s="13">
        <f>N126*VLOOKUP('Données projet'!$B$9,Paramètres!$A$1:$I$89,3,0)*VLOOKUP('Données projet'!$B$9,Paramètres!$A$1:$I$89,5,0)</f>
        <v>2.5715962692629546E-13</v>
      </c>
      <c r="P126" s="13">
        <f t="shared" si="87"/>
        <v>3.4610450122128953E-12</v>
      </c>
      <c r="Q126" s="20">
        <f t="shared" si="107"/>
        <v>6.4758730798340893E-12</v>
      </c>
      <c r="R126" s="59">
        <f t="shared" si="55"/>
        <v>293.33333333333979</v>
      </c>
      <c r="S126" s="59">
        <f ca="1">AVERAGE(OFFSET($R$3,0,0,'Données projet'!$E$9+1,1))-AVERAGE(OFFSET($H$3,0,0,'Données projet'!$E$9+1,1))</f>
        <v>344.4940855044307</v>
      </c>
      <c r="T126" s="59">
        <f t="shared" si="88"/>
        <v>231.36959598460686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7.6912261893079226E-14</v>
      </c>
      <c r="AC126" s="22">
        <f t="shared" si="57"/>
        <v>7.6912261893079226E-14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2.8421709430404007E-13</v>
      </c>
      <c r="AJ126" s="13">
        <f>AI126*VLOOKUP('Données projet'!$B$10,Paramètres!$A$1:$I$89,3,0)*VLOOKUP('Données projet'!$B$10,Paramètres!$A$1:$I$89,5,0)</f>
        <v>2.8819613362429665E-13</v>
      </c>
      <c r="AK126" s="13">
        <f t="shared" si="89"/>
        <v>3.827652602141548E-12</v>
      </c>
      <c r="AL126" s="20">
        <f t="shared" si="58"/>
        <v>7.1684365481255119E-12</v>
      </c>
      <c r="AM126" s="59">
        <f t="shared" si="59"/>
        <v>293.33333333334048</v>
      </c>
      <c r="AN126" s="59">
        <f ca="1">AVERAGE(OFFSET($AM$3,0,0,'Données projet'!$E$10+1,1))-AVERAGE(OFFSET($H$3,0,0,'Données projet'!$E$10+1,1))</f>
        <v>381.39660508997315</v>
      </c>
      <c r="AO126" s="59">
        <f t="shared" si="90"/>
        <v>254.25036207346591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8.6194776259485024E-14</v>
      </c>
      <c r="AX126" s="21">
        <f t="shared" si="60"/>
        <v>8.6194776259485024E-14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-8.5265128291212022E-14</v>
      </c>
      <c r="BE126" s="13">
        <f>BD126*VLOOKUP('Données projet'!$B$11,Paramètres!$A$1:$I$89,3,0)*VLOOKUP('Données projet'!$B$11,Paramètres!$A$1:$I$89,5,0)</f>
        <v>-7.4487616075202836E-14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325.25346097861518</v>
      </c>
      <c r="BJ126" s="59">
        <f t="shared" si="92"/>
        <v>348.84706693879735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1.1647551935234181E-15</v>
      </c>
      <c r="BS126" s="22">
        <f t="shared" si="63"/>
        <v>1.1647551935234181E-15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-2.8421709430404007E-14</v>
      </c>
      <c r="BZ126" s="13">
        <f>BY126*VLOOKUP('Données projet'!$B$12,Paramètres!$A$1:$I$89,3,0)*VLOOKUP('Données projet'!$B$12,Paramètres!$A$1:$I$89,5,0)</f>
        <v>-1.6996182239381599E-14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185.11936093150575</v>
      </c>
      <c r="CE126" s="59">
        <f t="shared" si="94"/>
        <v>194.29071414035622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1.0046013544139557E-14</v>
      </c>
      <c r="CN126" s="22">
        <f t="shared" si="66"/>
        <v>1.0046013544139557E-14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2.8421709430404007E-13</v>
      </c>
      <c r="O127" s="13">
        <f>N127*VLOOKUP('Données projet'!$B$9,Paramètres!$A$1:$I$89,3,0)*VLOOKUP('Données projet'!$B$9,Paramètres!$A$1:$I$89,5,0)</f>
        <v>2.5715962692629546E-13</v>
      </c>
      <c r="P127" s="13">
        <f t="shared" si="87"/>
        <v>3.4610450122128953E-12</v>
      </c>
      <c r="Q127" s="20">
        <f t="shared" si="107"/>
        <v>6.4758730798340893E-12</v>
      </c>
      <c r="R127" s="59">
        <f t="shared" si="55"/>
        <v>293.33333333333979</v>
      </c>
      <c r="S127" s="59">
        <f ca="1">AVERAGE(OFFSET($R$3,0,0,'Données projet'!$E$9+1,1))-AVERAGE(OFFSET($H$3,0,0,'Données projet'!$E$9+1,1))</f>
        <v>344.4940855044307</v>
      </c>
      <c r="T127" s="59">
        <f t="shared" si="88"/>
        <v>231.36959598460686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5.438518194099201E-14</v>
      </c>
      <c r="AC127" s="22">
        <f t="shared" si="57"/>
        <v>5.438518194099201E-14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2.8421709430404007E-13</v>
      </c>
      <c r="AJ127" s="13">
        <f>AI127*VLOOKUP('Données projet'!$B$10,Paramètres!$A$1:$I$89,3,0)*VLOOKUP('Données projet'!$B$10,Paramètres!$A$1:$I$89,5,0)</f>
        <v>2.8819613362429665E-13</v>
      </c>
      <c r="AK127" s="13">
        <f t="shared" si="89"/>
        <v>3.827652602141548E-12</v>
      </c>
      <c r="AL127" s="20">
        <f t="shared" si="58"/>
        <v>7.1684365481255119E-12</v>
      </c>
      <c r="AM127" s="59">
        <f t="shared" si="59"/>
        <v>293.33333333334048</v>
      </c>
      <c r="AN127" s="59">
        <f ca="1">AVERAGE(OFFSET($AM$3,0,0,'Données projet'!$E$10+1,1))-AVERAGE(OFFSET($H$3,0,0,'Données projet'!$E$10+1,1))</f>
        <v>381.39660508997315</v>
      </c>
      <c r="AO127" s="59">
        <f t="shared" si="90"/>
        <v>254.25036207346591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6.0948910795939098E-14</v>
      </c>
      <c r="AX127" s="21">
        <f t="shared" si="60"/>
        <v>6.0948910795939098E-14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-8.5265128291212022E-14</v>
      </c>
      <c r="BE127" s="13">
        <f>BD127*VLOOKUP('Données projet'!$B$11,Paramètres!$A$1:$I$89,3,0)*VLOOKUP('Données projet'!$B$11,Paramètres!$A$1:$I$89,5,0)</f>
        <v>-7.4487616075202836E-14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325.25346097861518</v>
      </c>
      <c r="BJ127" s="59">
        <f t="shared" si="92"/>
        <v>348.84706693879735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8.2360629576265846E-16</v>
      </c>
      <c r="BS127" s="22">
        <f t="shared" si="63"/>
        <v>8.2360629576265846E-16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-2.8421709430404007E-14</v>
      </c>
      <c r="BZ127" s="13">
        <f>BY127*VLOOKUP('Données projet'!$B$12,Paramètres!$A$1:$I$89,3,0)*VLOOKUP('Données projet'!$B$12,Paramètres!$A$1:$I$89,5,0)</f>
        <v>-1.6996182239381599E-14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185.11936093150575</v>
      </c>
      <c r="CE127" s="59">
        <f t="shared" si="94"/>
        <v>194.29071414035622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7.1036043009529831E-15</v>
      </c>
      <c r="CN127" s="22">
        <f t="shared" si="66"/>
        <v>7.1036043009529831E-15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2.8421709430404007E-13</v>
      </c>
      <c r="O128" s="13">
        <f>N128*VLOOKUP('Données projet'!$B$9,Paramètres!$A$1:$I$89,3,0)*VLOOKUP('Données projet'!$B$9,Paramètres!$A$1:$I$89,5,0)</f>
        <v>2.5715962692629546E-13</v>
      </c>
      <c r="P128" s="13">
        <f t="shared" si="87"/>
        <v>3.4610450122128953E-12</v>
      </c>
      <c r="Q128" s="20">
        <f t="shared" si="107"/>
        <v>6.4758730798340893E-12</v>
      </c>
      <c r="R128" s="59">
        <f t="shared" si="55"/>
        <v>293.33333333333979</v>
      </c>
      <c r="S128" s="59">
        <f ca="1">AVERAGE(OFFSET($R$3,0,0,'Données projet'!$E$9+1,1))-AVERAGE(OFFSET($H$3,0,0,'Données projet'!$E$9+1,1))</f>
        <v>344.4940855044307</v>
      </c>
      <c r="T128" s="59">
        <f t="shared" si="88"/>
        <v>231.36959598460686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3.8456130946539613E-14</v>
      </c>
      <c r="AC128" s="22">
        <f t="shared" si="57"/>
        <v>3.8456130946539613E-14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2.8421709430404007E-13</v>
      </c>
      <c r="AJ128" s="13">
        <f>AI128*VLOOKUP('Données projet'!$B$10,Paramètres!$A$1:$I$89,3,0)*VLOOKUP('Données projet'!$B$10,Paramètres!$A$1:$I$89,5,0)</f>
        <v>2.8819613362429665E-13</v>
      </c>
      <c r="AK128" s="13">
        <f t="shared" si="89"/>
        <v>3.827652602141548E-12</v>
      </c>
      <c r="AL128" s="20">
        <f t="shared" si="58"/>
        <v>7.1684365481255119E-12</v>
      </c>
      <c r="AM128" s="59">
        <f t="shared" si="59"/>
        <v>293.33333333334048</v>
      </c>
      <c r="AN128" s="59">
        <f ca="1">AVERAGE(OFFSET($AM$3,0,0,'Données projet'!$E$10+1,1))-AVERAGE(OFFSET($H$3,0,0,'Données projet'!$E$10+1,1))</f>
        <v>381.39660508997315</v>
      </c>
      <c r="AO128" s="59">
        <f t="shared" si="90"/>
        <v>254.25036207346591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4.3097388129742512E-14</v>
      </c>
      <c r="AX128" s="21">
        <f t="shared" si="60"/>
        <v>4.3097388129742512E-14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-8.5265128291212022E-14</v>
      </c>
      <c r="BE128" s="13">
        <f>BD128*VLOOKUP('Données projet'!$B$11,Paramètres!$A$1:$I$89,3,0)*VLOOKUP('Données projet'!$B$11,Paramètres!$A$1:$I$89,5,0)</f>
        <v>-7.4487616075202836E-14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325.25346097861518</v>
      </c>
      <c r="BJ128" s="59">
        <f t="shared" si="92"/>
        <v>348.84706693879735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5.8237759676170907E-16</v>
      </c>
      <c r="BS128" s="22">
        <f t="shared" si="63"/>
        <v>5.8237759676170907E-16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-2.8421709430404007E-14</v>
      </c>
      <c r="BZ128" s="13">
        <f>BY128*VLOOKUP('Données projet'!$B$12,Paramètres!$A$1:$I$89,3,0)*VLOOKUP('Données projet'!$B$12,Paramètres!$A$1:$I$89,5,0)</f>
        <v>-1.6996182239381599E-14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185.11936093150575</v>
      </c>
      <c r="CE128" s="59">
        <f t="shared" si="94"/>
        <v>194.29071414035622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5.0230067720697795E-15</v>
      </c>
      <c r="CN128" s="22">
        <f t="shared" si="66"/>
        <v>5.0230067720697795E-15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2.8421709430404007E-13</v>
      </c>
      <c r="O129" s="13">
        <f>N129*VLOOKUP('Données projet'!$B$9,Paramètres!$A$1:$I$89,3,0)*VLOOKUP('Données projet'!$B$9,Paramètres!$A$1:$I$89,5,0)</f>
        <v>2.5715962692629546E-13</v>
      </c>
      <c r="P129" s="13">
        <f t="shared" si="87"/>
        <v>3.4610450122128953E-12</v>
      </c>
      <c r="Q129" s="20">
        <f t="shared" si="107"/>
        <v>6.4758730798340893E-12</v>
      </c>
      <c r="R129" s="59">
        <f t="shared" si="55"/>
        <v>293.33333333333979</v>
      </c>
      <c r="S129" s="59">
        <f ca="1">AVERAGE(OFFSET($R$3,0,0,'Données projet'!$E$9+1,1))-AVERAGE(OFFSET($H$3,0,0,'Données projet'!$E$9+1,1))</f>
        <v>344.4940855044307</v>
      </c>
      <c r="T129" s="59">
        <f t="shared" si="88"/>
        <v>231.36959598460686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2.7192590970496005E-14</v>
      </c>
      <c r="AC129" s="22">
        <f t="shared" si="57"/>
        <v>2.7192590970496005E-14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2.8421709430404007E-13</v>
      </c>
      <c r="AJ129" s="13">
        <f>AI129*VLOOKUP('Données projet'!$B$10,Paramètres!$A$1:$I$89,3,0)*VLOOKUP('Données projet'!$B$10,Paramètres!$A$1:$I$89,5,0)</f>
        <v>2.8819613362429665E-13</v>
      </c>
      <c r="AK129" s="13">
        <f t="shared" si="89"/>
        <v>3.827652602141548E-12</v>
      </c>
      <c r="AL129" s="20">
        <f t="shared" si="58"/>
        <v>7.1684365481255119E-12</v>
      </c>
      <c r="AM129" s="59">
        <f t="shared" si="59"/>
        <v>293.33333333334048</v>
      </c>
      <c r="AN129" s="59">
        <f ca="1">AVERAGE(OFFSET($AM$3,0,0,'Données projet'!$E$10+1,1))-AVERAGE(OFFSET($H$3,0,0,'Données projet'!$E$10+1,1))</f>
        <v>381.39660508997315</v>
      </c>
      <c r="AO129" s="59">
        <f t="shared" si="90"/>
        <v>254.25036207346591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3.0474455397969549E-14</v>
      </c>
      <c r="AX129" s="21">
        <f t="shared" si="60"/>
        <v>3.0474455397969549E-14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-8.5265128291212022E-14</v>
      </c>
      <c r="BE129" s="13">
        <f>BD129*VLOOKUP('Données projet'!$B$11,Paramètres!$A$1:$I$89,3,0)*VLOOKUP('Données projet'!$B$11,Paramètres!$A$1:$I$89,5,0)</f>
        <v>-7.4487616075202836E-14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325.25346097861518</v>
      </c>
      <c r="BJ129" s="59">
        <f t="shared" si="92"/>
        <v>348.84706693879735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4.1180314788132923E-16</v>
      </c>
      <c r="BS129" s="22">
        <f t="shared" si="63"/>
        <v>4.1180314788132923E-16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-2.8421709430404007E-14</v>
      </c>
      <c r="BZ129" s="13">
        <f>BY129*VLOOKUP('Données projet'!$B$12,Paramètres!$A$1:$I$89,3,0)*VLOOKUP('Données projet'!$B$12,Paramètres!$A$1:$I$89,5,0)</f>
        <v>-1.6996182239381599E-14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185.11936093150575</v>
      </c>
      <c r="CE129" s="59">
        <f t="shared" si="94"/>
        <v>194.29071414035622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3.5518021504764924E-15</v>
      </c>
      <c r="CN129" s="22">
        <f t="shared" si="66"/>
        <v>3.5518021504764924E-15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2.8421709430404007E-13</v>
      </c>
      <c r="O130" s="13">
        <f>N130*VLOOKUP('Données projet'!$B$9,Paramètres!$A$1:$I$89,3,0)*VLOOKUP('Données projet'!$B$9,Paramètres!$A$1:$I$89,5,0)</f>
        <v>2.5715962692629546E-13</v>
      </c>
      <c r="P130" s="13">
        <f t="shared" si="87"/>
        <v>3.4610450122128953E-12</v>
      </c>
      <c r="Q130" s="20">
        <f t="shared" si="107"/>
        <v>6.4758730798340893E-12</v>
      </c>
      <c r="R130" s="59">
        <f t="shared" si="55"/>
        <v>293.33333333333979</v>
      </c>
      <c r="S130" s="59">
        <f ca="1">AVERAGE(OFFSET($R$3,0,0,'Données projet'!$E$9+1,1))-AVERAGE(OFFSET($H$3,0,0,'Données projet'!$E$9+1,1))</f>
        <v>344.4940855044307</v>
      </c>
      <c r="T130" s="59">
        <f t="shared" si="88"/>
        <v>231.36959598460686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1.9228065473269806E-14</v>
      </c>
      <c r="AC130" s="22">
        <f t="shared" si="57"/>
        <v>1.9228065473269806E-14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2.8421709430404007E-13</v>
      </c>
      <c r="AJ130" s="13">
        <f>AI130*VLOOKUP('Données projet'!$B$10,Paramètres!$A$1:$I$89,3,0)*VLOOKUP('Données projet'!$B$10,Paramètres!$A$1:$I$89,5,0)</f>
        <v>2.8819613362429665E-13</v>
      </c>
      <c r="AK130" s="13">
        <f t="shared" si="89"/>
        <v>3.827652602141548E-12</v>
      </c>
      <c r="AL130" s="20">
        <f t="shared" si="58"/>
        <v>7.1684365481255119E-12</v>
      </c>
      <c r="AM130" s="59">
        <f t="shared" si="59"/>
        <v>293.33333333334048</v>
      </c>
      <c r="AN130" s="59">
        <f ca="1">AVERAGE(OFFSET($AM$3,0,0,'Données projet'!$E$10+1,1))-AVERAGE(OFFSET($H$3,0,0,'Données projet'!$E$10+1,1))</f>
        <v>381.39660508997315</v>
      </c>
      <c r="AO130" s="59">
        <f t="shared" si="90"/>
        <v>254.25036207346591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2.1548694064871256E-14</v>
      </c>
      <c r="AX130" s="21">
        <f t="shared" si="60"/>
        <v>2.1548694064871256E-14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-8.5265128291212022E-14</v>
      </c>
      <c r="BE130" s="13">
        <f>BD130*VLOOKUP('Données projet'!$B$11,Paramètres!$A$1:$I$89,3,0)*VLOOKUP('Données projet'!$B$11,Paramètres!$A$1:$I$89,5,0)</f>
        <v>-7.4487616075202836E-14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325.25346097861518</v>
      </c>
      <c r="BJ130" s="59">
        <f t="shared" si="92"/>
        <v>348.84706693879735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2.9118879838085454E-16</v>
      </c>
      <c r="BS130" s="22">
        <f t="shared" si="63"/>
        <v>2.9118879838085454E-16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-2.8421709430404007E-14</v>
      </c>
      <c r="BZ130" s="13">
        <f>BY130*VLOOKUP('Données projet'!$B$12,Paramètres!$A$1:$I$89,3,0)*VLOOKUP('Données projet'!$B$12,Paramètres!$A$1:$I$89,5,0)</f>
        <v>-1.6996182239381599E-14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185.11936093150575</v>
      </c>
      <c r="CE130" s="59">
        <f t="shared" si="94"/>
        <v>194.29071414035622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2.5115033860348901E-15</v>
      </c>
      <c r="CN130" s="22">
        <f t="shared" si="66"/>
        <v>2.5115033860348901E-15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2.8421709430404007E-13</v>
      </c>
      <c r="O131" s="13">
        <f>N131*VLOOKUP('Données projet'!$B$9,Paramètres!$A$1:$I$89,3,0)*VLOOKUP('Données projet'!$B$9,Paramètres!$A$1:$I$89,5,0)</f>
        <v>2.5715962692629546E-13</v>
      </c>
      <c r="P131" s="13">
        <f t="shared" si="87"/>
        <v>3.4610450122128953E-12</v>
      </c>
      <c r="Q131" s="20">
        <f t="shared" ref="Q131:Q153" si="108">(O131+P131)*0.475*44/12</f>
        <v>6.4758730798340893E-12</v>
      </c>
      <c r="R131" s="59">
        <f t="shared" ref="R131:R194" si="109">Q131+(I131+J131)*44/12</f>
        <v>293.33333333333979</v>
      </c>
      <c r="S131" s="59">
        <f ca="1">AVERAGE(OFFSET($R$3,0,0,'Données projet'!$E$9+1,1))-AVERAGE(OFFSET($H$3,0,0,'Données projet'!$E$9+1,1))</f>
        <v>344.4940855044307</v>
      </c>
      <c r="T131" s="59">
        <f t="shared" si="88"/>
        <v>231.36959598460686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1.3596295485248003E-14</v>
      </c>
      <c r="AC131" s="22">
        <f t="shared" si="57"/>
        <v>1.3596295485248003E-14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2.8421709430404007E-13</v>
      </c>
      <c r="AJ131" s="13">
        <f>AI131*VLOOKUP('Données projet'!$B$10,Paramètres!$A$1:$I$89,3,0)*VLOOKUP('Données projet'!$B$10,Paramètres!$A$1:$I$89,5,0)</f>
        <v>2.8819613362429665E-13</v>
      </c>
      <c r="AK131" s="13">
        <f t="shared" si="89"/>
        <v>3.827652602141548E-12</v>
      </c>
      <c r="AL131" s="20">
        <f t="shared" si="58"/>
        <v>7.1684365481255119E-12</v>
      </c>
      <c r="AM131" s="59">
        <f t="shared" si="59"/>
        <v>293.33333333334048</v>
      </c>
      <c r="AN131" s="59">
        <f ca="1">AVERAGE(OFFSET($AM$3,0,0,'Données projet'!$E$10+1,1))-AVERAGE(OFFSET($H$3,0,0,'Données projet'!$E$10+1,1))</f>
        <v>381.39660508997315</v>
      </c>
      <c r="AO131" s="59">
        <f t="shared" si="90"/>
        <v>254.25036207346591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1.5237227698984774E-14</v>
      </c>
      <c r="AX131" s="21">
        <f t="shared" si="60"/>
        <v>1.5237227698984774E-14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-8.5265128291212022E-14</v>
      </c>
      <c r="BE131" s="13">
        <f>BD131*VLOOKUP('Données projet'!$B$11,Paramètres!$A$1:$I$89,3,0)*VLOOKUP('Données projet'!$B$11,Paramètres!$A$1:$I$89,5,0)</f>
        <v>-7.4487616075202836E-14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325.25346097861518</v>
      </c>
      <c r="BJ131" s="59">
        <f t="shared" si="92"/>
        <v>348.84706693879735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2.0590157394066461E-16</v>
      </c>
      <c r="BS131" s="22">
        <f t="shared" si="63"/>
        <v>2.0590157394066461E-16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-2.8421709430404007E-14</v>
      </c>
      <c r="BZ131" s="13">
        <f>BY131*VLOOKUP('Données projet'!$B$12,Paramètres!$A$1:$I$89,3,0)*VLOOKUP('Données projet'!$B$12,Paramètres!$A$1:$I$89,5,0)</f>
        <v>-1.6996182239381599E-14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185.11936093150575</v>
      </c>
      <c r="CE131" s="59">
        <f t="shared" si="94"/>
        <v>194.29071414035622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1.7759010752382464E-15</v>
      </c>
      <c r="CN131" s="22">
        <f t="shared" si="66"/>
        <v>1.7759010752382464E-15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2.8421709430404007E-13</v>
      </c>
      <c r="O132" s="13">
        <f>N132*VLOOKUP('Données projet'!$B$9,Paramètres!$A$1:$I$89,3,0)*VLOOKUP('Données projet'!$B$9,Paramètres!$A$1:$I$89,5,0)</f>
        <v>2.5715962692629546E-13</v>
      </c>
      <c r="P132" s="13">
        <f t="shared" si="87"/>
        <v>3.4610450122128953E-12</v>
      </c>
      <c r="Q132" s="20">
        <f t="shared" si="108"/>
        <v>6.4758730798340893E-12</v>
      </c>
      <c r="R132" s="59">
        <f t="shared" si="109"/>
        <v>293.33333333333979</v>
      </c>
      <c r="S132" s="59">
        <f ca="1">AVERAGE(OFFSET($R$3,0,0,'Données projet'!$E$9+1,1))-AVERAGE(OFFSET($H$3,0,0,'Données projet'!$E$9+1,1))</f>
        <v>344.4940855044307</v>
      </c>
      <c r="T132" s="59">
        <f t="shared" si="88"/>
        <v>231.36959598460686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9.6140327366349032E-15</v>
      </c>
      <c r="AC132" s="22">
        <f t="shared" ref="AC132:AC153" si="111">SUM(Z132:AB132)</f>
        <v>9.6140327366349032E-15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2.8421709430404007E-13</v>
      </c>
      <c r="AJ132" s="13">
        <f>AI132*VLOOKUP('Données projet'!$B$10,Paramètres!$A$1:$I$89,3,0)*VLOOKUP('Données projet'!$B$10,Paramètres!$A$1:$I$89,5,0)</f>
        <v>2.8819613362429665E-13</v>
      </c>
      <c r="AK132" s="13">
        <f t="shared" si="89"/>
        <v>3.827652602141548E-12</v>
      </c>
      <c r="AL132" s="20">
        <f t="shared" ref="AL132:AL153" si="112">(AJ132+AK132)*0.475*44/12</f>
        <v>7.1684365481255119E-12</v>
      </c>
      <c r="AM132" s="59">
        <f t="shared" ref="AM132:AM195" si="113">AL132+(AD132+AE132)*44/12</f>
        <v>293.33333333334048</v>
      </c>
      <c r="AN132" s="59">
        <f ca="1">AVERAGE(OFFSET($AM$3,0,0,'Données projet'!$E$10+1,1))-AVERAGE(OFFSET($H$3,0,0,'Données projet'!$E$10+1,1))</f>
        <v>381.39660508997315</v>
      </c>
      <c r="AO132" s="59">
        <f t="shared" si="90"/>
        <v>254.25036207346591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1.0774347032435628E-14</v>
      </c>
      <c r="AX132" s="21">
        <f t="shared" ref="AX132:AX153" si="114">SUM(AU132:AW132)</f>
        <v>1.0774347032435628E-14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-8.5265128291212022E-14</v>
      </c>
      <c r="BE132" s="13">
        <f>BD132*VLOOKUP('Données projet'!$B$11,Paramètres!$A$1:$I$89,3,0)*VLOOKUP('Données projet'!$B$11,Paramètres!$A$1:$I$89,5,0)</f>
        <v>-7.4487616075202836E-14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325.25346097861518</v>
      </c>
      <c r="BJ132" s="59">
        <f t="shared" si="92"/>
        <v>348.84706693879735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1.4559439919042727E-16</v>
      </c>
      <c r="BS132" s="22">
        <f t="shared" ref="BS132:BS153" si="117">SUM(BP132:BR132)</f>
        <v>1.4559439919042727E-16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-2.8421709430404007E-14</v>
      </c>
      <c r="BZ132" s="13">
        <f>BY132*VLOOKUP('Données projet'!$B$12,Paramètres!$A$1:$I$89,3,0)*VLOOKUP('Données projet'!$B$12,Paramètres!$A$1:$I$89,5,0)</f>
        <v>-1.6996182239381599E-14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185.11936093150575</v>
      </c>
      <c r="CE132" s="59">
        <f t="shared" si="94"/>
        <v>194.29071414035622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1.2557516930174453E-15</v>
      </c>
      <c r="CN132" s="22">
        <f t="shared" ref="CN132:CN153" si="120">SUM(CK132:CM132)</f>
        <v>1.2557516930174453E-15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2.8421709430404007E-13</v>
      </c>
      <c r="O133" s="13">
        <f>N133*VLOOKUP('Données projet'!$B$9,Paramètres!$A$1:$I$89,3,0)*VLOOKUP('Données projet'!$B$9,Paramètres!$A$1:$I$89,5,0)</f>
        <v>2.5715962692629546E-13</v>
      </c>
      <c r="P133" s="13">
        <f t="shared" ref="P133:P196" si="141">EXP(-1.0587+0.8836*LN(O133)+0.284)</f>
        <v>3.4610450122128953E-12</v>
      </c>
      <c r="Q133" s="20">
        <f t="shared" si="108"/>
        <v>6.4758730798340893E-12</v>
      </c>
      <c r="R133" s="59">
        <f t="shared" si="109"/>
        <v>293.33333333333979</v>
      </c>
      <c r="S133" s="59">
        <f ca="1">AVERAGE(OFFSET($R$3,0,0,'Données projet'!$E$9+1,1))-AVERAGE(OFFSET($H$3,0,0,'Données projet'!$E$9+1,1))</f>
        <v>344.4940855044307</v>
      </c>
      <c r="T133" s="59">
        <f t="shared" ref="T133:T196" si="142">$T$3</f>
        <v>231.36959598460686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6.7981477426240013E-15</v>
      </c>
      <c r="AC133" s="22">
        <f t="shared" si="111"/>
        <v>6.7981477426240013E-15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2.8421709430404007E-13</v>
      </c>
      <c r="AJ133" s="13">
        <f>AI133*VLOOKUP('Données projet'!$B$10,Paramètres!$A$1:$I$89,3,0)*VLOOKUP('Données projet'!$B$10,Paramètres!$A$1:$I$89,5,0)</f>
        <v>2.8819613362429665E-13</v>
      </c>
      <c r="AK133" s="13">
        <f t="shared" ref="AK133:AK153" si="143">EXP(-1.0587+0.8836*LN(AJ133)+0.284)</f>
        <v>3.827652602141548E-12</v>
      </c>
      <c r="AL133" s="20">
        <f t="shared" si="112"/>
        <v>7.1684365481255119E-12</v>
      </c>
      <c r="AM133" s="59">
        <f t="shared" si="113"/>
        <v>293.33333333334048</v>
      </c>
      <c r="AN133" s="59">
        <f ca="1">AVERAGE(OFFSET($AM$3,0,0,'Données projet'!$E$10+1,1))-AVERAGE(OFFSET($H$3,0,0,'Données projet'!$E$10+1,1))</f>
        <v>381.39660508997315</v>
      </c>
      <c r="AO133" s="59">
        <f t="shared" ref="AO133:AO196" si="144">$AO$3</f>
        <v>254.25036207346591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7.6186138494923872E-15</v>
      </c>
      <c r="AX133" s="21">
        <f t="shared" si="114"/>
        <v>7.6186138494923872E-15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-8.5265128291212022E-14</v>
      </c>
      <c r="BE133" s="13">
        <f>BD133*VLOOKUP('Données projet'!$B$11,Paramètres!$A$1:$I$89,3,0)*VLOOKUP('Données projet'!$B$11,Paramètres!$A$1:$I$89,5,0)</f>
        <v>-7.4487616075202836E-14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325.25346097861518</v>
      </c>
      <c r="BJ133" s="59">
        <f t="shared" ref="BJ133:BJ196" si="146">$BJ$3</f>
        <v>348.84706693879735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1.0295078697033231E-16</v>
      </c>
      <c r="BS133" s="22">
        <f t="shared" si="117"/>
        <v>1.0295078697033231E-16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-2.8421709430404007E-14</v>
      </c>
      <c r="BZ133" s="13">
        <f>BY133*VLOOKUP('Données projet'!$B$12,Paramètres!$A$1:$I$89,3,0)*VLOOKUP('Données projet'!$B$12,Paramètres!$A$1:$I$89,5,0)</f>
        <v>-1.6996182239381599E-14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185.11936093150575</v>
      </c>
      <c r="CE133" s="59">
        <f t="shared" ref="CE133:CE196" si="148">$CE$3</f>
        <v>194.29071414035622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8.8795053761912329E-16</v>
      </c>
      <c r="CN133" s="22">
        <f t="shared" si="120"/>
        <v>8.8795053761912329E-16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2.8421709430404007E-13</v>
      </c>
      <c r="O134" s="13">
        <f>N134*VLOOKUP('Données projet'!$B$9,Paramètres!$A$1:$I$89,3,0)*VLOOKUP('Données projet'!$B$9,Paramètres!$A$1:$I$89,5,0)</f>
        <v>2.5715962692629546E-13</v>
      </c>
      <c r="P134" s="13">
        <f t="shared" si="141"/>
        <v>3.4610450122128953E-12</v>
      </c>
      <c r="Q134" s="20">
        <f t="shared" si="108"/>
        <v>6.4758730798340893E-12</v>
      </c>
      <c r="R134" s="59">
        <f t="shared" si="109"/>
        <v>293.33333333333979</v>
      </c>
      <c r="S134" s="59">
        <f ca="1">AVERAGE(OFFSET($R$3,0,0,'Données projet'!$E$9+1,1))-AVERAGE(OFFSET($H$3,0,0,'Données projet'!$E$9+1,1))</f>
        <v>344.4940855044307</v>
      </c>
      <c r="T134" s="59">
        <f t="shared" si="142"/>
        <v>231.36959598460686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4.8070163683174516E-15</v>
      </c>
      <c r="AC134" s="22">
        <f t="shared" si="111"/>
        <v>4.8070163683174516E-15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2.8421709430404007E-13</v>
      </c>
      <c r="AJ134" s="13">
        <f>AI134*VLOOKUP('Données projet'!$B$10,Paramètres!$A$1:$I$89,3,0)*VLOOKUP('Données projet'!$B$10,Paramètres!$A$1:$I$89,5,0)</f>
        <v>2.8819613362429665E-13</v>
      </c>
      <c r="AK134" s="13">
        <f t="shared" si="143"/>
        <v>3.827652602141548E-12</v>
      </c>
      <c r="AL134" s="20">
        <f t="shared" si="112"/>
        <v>7.1684365481255119E-12</v>
      </c>
      <c r="AM134" s="59">
        <f t="shared" si="113"/>
        <v>293.33333333334048</v>
      </c>
      <c r="AN134" s="59">
        <f ca="1">AVERAGE(OFFSET($AM$3,0,0,'Données projet'!$E$10+1,1))-AVERAGE(OFFSET($H$3,0,0,'Données projet'!$E$10+1,1))</f>
        <v>381.39660508997315</v>
      </c>
      <c r="AO134" s="59">
        <f t="shared" si="144"/>
        <v>254.25036207346591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5.387173516217814E-15</v>
      </c>
      <c r="AX134" s="21">
        <f t="shared" si="114"/>
        <v>5.387173516217814E-15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-8.5265128291212022E-14</v>
      </c>
      <c r="BE134" s="13">
        <f>BD134*VLOOKUP('Données projet'!$B$11,Paramètres!$A$1:$I$89,3,0)*VLOOKUP('Données projet'!$B$11,Paramètres!$A$1:$I$89,5,0)</f>
        <v>-7.4487616075202836E-14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325.25346097861518</v>
      </c>
      <c r="BJ134" s="59">
        <f t="shared" si="146"/>
        <v>348.84706693879735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7.2797199595213634E-17</v>
      </c>
      <c r="BS134" s="22">
        <f t="shared" si="117"/>
        <v>7.2797199595213634E-17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-2.8421709430404007E-14</v>
      </c>
      <c r="BZ134" s="13">
        <f>BY134*VLOOKUP('Données projet'!$B$12,Paramètres!$A$1:$I$89,3,0)*VLOOKUP('Données projet'!$B$12,Paramètres!$A$1:$I$89,5,0)</f>
        <v>-1.6996182239381599E-14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185.11936093150575</v>
      </c>
      <c r="CE134" s="59">
        <f t="shared" si="148"/>
        <v>194.29071414035622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6.2787584650872273E-16</v>
      </c>
      <c r="CN134" s="22">
        <f t="shared" si="120"/>
        <v>6.2787584650872273E-16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2.8421709430404007E-13</v>
      </c>
      <c r="O135" s="13">
        <f>N135*VLOOKUP('Données projet'!$B$9,Paramètres!$A$1:$I$89,3,0)*VLOOKUP('Données projet'!$B$9,Paramètres!$A$1:$I$89,5,0)</f>
        <v>2.5715962692629546E-13</v>
      </c>
      <c r="P135" s="13">
        <f t="shared" si="141"/>
        <v>3.4610450122128953E-12</v>
      </c>
      <c r="Q135" s="20">
        <f t="shared" si="108"/>
        <v>6.4758730798340893E-12</v>
      </c>
      <c r="R135" s="59">
        <f t="shared" si="109"/>
        <v>293.33333333333979</v>
      </c>
      <c r="S135" s="59">
        <f ca="1">AVERAGE(OFFSET($R$3,0,0,'Données projet'!$E$9+1,1))-AVERAGE(OFFSET($H$3,0,0,'Données projet'!$E$9+1,1))</f>
        <v>344.4940855044307</v>
      </c>
      <c r="T135" s="59">
        <f t="shared" si="142"/>
        <v>231.36959598460686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3.3990738713120006E-15</v>
      </c>
      <c r="AC135" s="22">
        <f t="shared" si="111"/>
        <v>3.3990738713120006E-15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2.8421709430404007E-13</v>
      </c>
      <c r="AJ135" s="13">
        <f>AI135*VLOOKUP('Données projet'!$B$10,Paramètres!$A$1:$I$89,3,0)*VLOOKUP('Données projet'!$B$10,Paramètres!$A$1:$I$89,5,0)</f>
        <v>2.8819613362429665E-13</v>
      </c>
      <c r="AK135" s="13">
        <f t="shared" si="143"/>
        <v>3.827652602141548E-12</v>
      </c>
      <c r="AL135" s="20">
        <f t="shared" si="112"/>
        <v>7.1684365481255119E-12</v>
      </c>
      <c r="AM135" s="59">
        <f t="shared" si="113"/>
        <v>293.33333333334048</v>
      </c>
      <c r="AN135" s="59">
        <f ca="1">AVERAGE(OFFSET($AM$3,0,0,'Données projet'!$E$10+1,1))-AVERAGE(OFFSET($H$3,0,0,'Données projet'!$E$10+1,1))</f>
        <v>381.39660508997315</v>
      </c>
      <c r="AO135" s="59">
        <f t="shared" si="144"/>
        <v>254.25036207346591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3.8093069247461936E-15</v>
      </c>
      <c r="AX135" s="21">
        <f t="shared" si="114"/>
        <v>3.8093069247461936E-15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-8.5265128291212022E-14</v>
      </c>
      <c r="BE135" s="13">
        <f>BD135*VLOOKUP('Données projet'!$B$11,Paramètres!$A$1:$I$89,3,0)*VLOOKUP('Données projet'!$B$11,Paramètres!$A$1:$I$89,5,0)</f>
        <v>-7.4487616075202836E-14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325.25346097861518</v>
      </c>
      <c r="BJ135" s="59">
        <f t="shared" si="146"/>
        <v>348.84706693879735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5.1475393485166154E-17</v>
      </c>
      <c r="BS135" s="22">
        <f t="shared" si="117"/>
        <v>5.1475393485166154E-17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-2.8421709430404007E-14</v>
      </c>
      <c r="BZ135" s="13">
        <f>BY135*VLOOKUP('Données projet'!$B$12,Paramètres!$A$1:$I$89,3,0)*VLOOKUP('Données projet'!$B$12,Paramètres!$A$1:$I$89,5,0)</f>
        <v>-1.6996182239381599E-14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185.11936093150575</v>
      </c>
      <c r="CE135" s="59">
        <f t="shared" si="148"/>
        <v>194.29071414035622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4.4397526880956174E-16</v>
      </c>
      <c r="CN135" s="22">
        <f t="shared" si="120"/>
        <v>4.4397526880956174E-16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2.8421709430404007E-13</v>
      </c>
      <c r="O136" s="13">
        <f>N136*VLOOKUP('Données projet'!$B$9,Paramètres!$A$1:$I$89,3,0)*VLOOKUP('Données projet'!$B$9,Paramètres!$A$1:$I$89,5,0)</f>
        <v>2.5715962692629546E-13</v>
      </c>
      <c r="P136" s="13">
        <f t="shared" si="141"/>
        <v>3.4610450122128953E-12</v>
      </c>
      <c r="Q136" s="20">
        <f t="shared" si="108"/>
        <v>6.4758730798340893E-12</v>
      </c>
      <c r="R136" s="59">
        <f t="shared" si="109"/>
        <v>293.33333333333979</v>
      </c>
      <c r="S136" s="59">
        <f ca="1">AVERAGE(OFFSET($R$3,0,0,'Données projet'!$E$9+1,1))-AVERAGE(OFFSET($H$3,0,0,'Données projet'!$E$9+1,1))</f>
        <v>344.4940855044307</v>
      </c>
      <c r="T136" s="59">
        <f t="shared" si="142"/>
        <v>231.36959598460686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2.4035081841587258E-15</v>
      </c>
      <c r="AC136" s="22">
        <f t="shared" si="111"/>
        <v>2.4035081841587258E-15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2.8421709430404007E-13</v>
      </c>
      <c r="AJ136" s="13">
        <f>AI136*VLOOKUP('Données projet'!$B$10,Paramètres!$A$1:$I$89,3,0)*VLOOKUP('Données projet'!$B$10,Paramètres!$A$1:$I$89,5,0)</f>
        <v>2.8819613362429665E-13</v>
      </c>
      <c r="AK136" s="13">
        <f t="shared" si="143"/>
        <v>3.827652602141548E-12</v>
      </c>
      <c r="AL136" s="20">
        <f t="shared" si="112"/>
        <v>7.1684365481255119E-12</v>
      </c>
      <c r="AM136" s="59">
        <f t="shared" si="113"/>
        <v>293.33333333334048</v>
      </c>
      <c r="AN136" s="59">
        <f ca="1">AVERAGE(OFFSET($AM$3,0,0,'Données projet'!$E$10+1,1))-AVERAGE(OFFSET($H$3,0,0,'Données projet'!$E$10+1,1))</f>
        <v>381.39660508997315</v>
      </c>
      <c r="AO136" s="59">
        <f t="shared" si="144"/>
        <v>254.25036207346591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2.693586758108907E-15</v>
      </c>
      <c r="AX136" s="21">
        <f t="shared" si="114"/>
        <v>2.693586758108907E-15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-8.5265128291212022E-14</v>
      </c>
      <c r="BE136" s="13">
        <f>BD136*VLOOKUP('Données projet'!$B$11,Paramètres!$A$1:$I$89,3,0)*VLOOKUP('Données projet'!$B$11,Paramètres!$A$1:$I$89,5,0)</f>
        <v>-7.4487616075202836E-14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325.25346097861518</v>
      </c>
      <c r="BJ136" s="59">
        <f t="shared" si="146"/>
        <v>348.84706693879735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3.6398599797606817E-17</v>
      </c>
      <c r="BS136" s="22">
        <f t="shared" si="117"/>
        <v>3.6398599797606817E-17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-2.8421709430404007E-14</v>
      </c>
      <c r="BZ136" s="13">
        <f>BY136*VLOOKUP('Données projet'!$B$12,Paramètres!$A$1:$I$89,3,0)*VLOOKUP('Données projet'!$B$12,Paramètres!$A$1:$I$89,5,0)</f>
        <v>-1.6996182239381599E-14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185.11936093150575</v>
      </c>
      <c r="CE136" s="59">
        <f t="shared" si="148"/>
        <v>194.29071414035622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3.1393792325436141E-16</v>
      </c>
      <c r="CN136" s="22">
        <f t="shared" si="120"/>
        <v>3.1393792325436141E-16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2.8421709430404007E-13</v>
      </c>
      <c r="O137" s="13">
        <f>N137*VLOOKUP('Données projet'!$B$9,Paramètres!$A$1:$I$89,3,0)*VLOOKUP('Données projet'!$B$9,Paramètres!$A$1:$I$89,5,0)</f>
        <v>2.5715962692629546E-13</v>
      </c>
      <c r="P137" s="13">
        <f t="shared" si="141"/>
        <v>3.4610450122128953E-12</v>
      </c>
      <c r="Q137" s="20">
        <f t="shared" si="108"/>
        <v>6.4758730798340893E-12</v>
      </c>
      <c r="R137" s="59">
        <f t="shared" si="109"/>
        <v>293.33333333333979</v>
      </c>
      <c r="S137" s="59">
        <f ca="1">AVERAGE(OFFSET($R$3,0,0,'Données projet'!$E$9+1,1))-AVERAGE(OFFSET($H$3,0,0,'Données projet'!$E$9+1,1))</f>
        <v>344.4940855044307</v>
      </c>
      <c r="T137" s="59">
        <f t="shared" si="142"/>
        <v>231.36959598460686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1.6995369356560003E-15</v>
      </c>
      <c r="AC137" s="22">
        <f t="shared" si="111"/>
        <v>1.6995369356560003E-15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2.8421709430404007E-13</v>
      </c>
      <c r="AJ137" s="13">
        <f>AI137*VLOOKUP('Données projet'!$B$10,Paramètres!$A$1:$I$89,3,0)*VLOOKUP('Données projet'!$B$10,Paramètres!$A$1:$I$89,5,0)</f>
        <v>2.8819613362429665E-13</v>
      </c>
      <c r="AK137" s="13">
        <f t="shared" si="143"/>
        <v>3.827652602141548E-12</v>
      </c>
      <c r="AL137" s="20">
        <f t="shared" si="112"/>
        <v>7.1684365481255119E-12</v>
      </c>
      <c r="AM137" s="59">
        <f t="shared" si="113"/>
        <v>293.33333333334048</v>
      </c>
      <c r="AN137" s="59">
        <f ca="1">AVERAGE(OFFSET($AM$3,0,0,'Données projet'!$E$10+1,1))-AVERAGE(OFFSET($H$3,0,0,'Données projet'!$E$10+1,1))</f>
        <v>381.39660508997315</v>
      </c>
      <c r="AO137" s="59">
        <f t="shared" si="144"/>
        <v>254.25036207346591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1.9046534623730968E-15</v>
      </c>
      <c r="AX137" s="21">
        <f t="shared" si="114"/>
        <v>1.9046534623730968E-15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-8.5265128291212022E-14</v>
      </c>
      <c r="BE137" s="13">
        <f>BD137*VLOOKUP('Données projet'!$B$11,Paramètres!$A$1:$I$89,3,0)*VLOOKUP('Données projet'!$B$11,Paramètres!$A$1:$I$89,5,0)</f>
        <v>-7.4487616075202836E-14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325.25346097861518</v>
      </c>
      <c r="BJ137" s="59">
        <f t="shared" si="146"/>
        <v>348.84706693879735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2.5737696742583077E-17</v>
      </c>
      <c r="BS137" s="22">
        <f t="shared" si="117"/>
        <v>2.5737696742583077E-17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-2.8421709430404007E-14</v>
      </c>
      <c r="BZ137" s="13">
        <f>BY137*VLOOKUP('Données projet'!$B$12,Paramètres!$A$1:$I$89,3,0)*VLOOKUP('Données projet'!$B$12,Paramètres!$A$1:$I$89,5,0)</f>
        <v>-1.6996182239381599E-14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185.11936093150575</v>
      </c>
      <c r="CE137" s="59">
        <f t="shared" si="148"/>
        <v>194.29071414035622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2.219876344047809E-16</v>
      </c>
      <c r="CN137" s="22">
        <f t="shared" si="120"/>
        <v>2.219876344047809E-16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2.8421709430404007E-13</v>
      </c>
      <c r="O138" s="13">
        <f>N138*VLOOKUP('Données projet'!$B$9,Paramètres!$A$1:$I$89,3,0)*VLOOKUP('Données projet'!$B$9,Paramètres!$A$1:$I$89,5,0)</f>
        <v>2.5715962692629546E-13</v>
      </c>
      <c r="P138" s="13">
        <f t="shared" si="141"/>
        <v>3.4610450122128953E-12</v>
      </c>
      <c r="Q138" s="20">
        <f t="shared" si="108"/>
        <v>6.4758730798340893E-12</v>
      </c>
      <c r="R138" s="59">
        <f t="shared" si="109"/>
        <v>293.33333333333979</v>
      </c>
      <c r="S138" s="59">
        <f ca="1">AVERAGE(OFFSET($R$3,0,0,'Données projet'!$E$9+1,1))-AVERAGE(OFFSET($H$3,0,0,'Données projet'!$E$9+1,1))</f>
        <v>344.4940855044307</v>
      </c>
      <c r="T138" s="59">
        <f t="shared" si="142"/>
        <v>231.36959598460686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1.2017540920793629E-15</v>
      </c>
      <c r="AC138" s="22">
        <f t="shared" si="111"/>
        <v>1.2017540920793629E-15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2.8421709430404007E-13</v>
      </c>
      <c r="AJ138" s="13">
        <f>AI138*VLOOKUP('Données projet'!$B$10,Paramètres!$A$1:$I$89,3,0)*VLOOKUP('Données projet'!$B$10,Paramètres!$A$1:$I$89,5,0)</f>
        <v>2.8819613362429665E-13</v>
      </c>
      <c r="AK138" s="13">
        <f t="shared" si="143"/>
        <v>3.827652602141548E-12</v>
      </c>
      <c r="AL138" s="20">
        <f t="shared" si="112"/>
        <v>7.1684365481255119E-12</v>
      </c>
      <c r="AM138" s="59">
        <f t="shared" si="113"/>
        <v>293.33333333334048</v>
      </c>
      <c r="AN138" s="59">
        <f ca="1">AVERAGE(OFFSET($AM$3,0,0,'Données projet'!$E$10+1,1))-AVERAGE(OFFSET($H$3,0,0,'Données projet'!$E$10+1,1))</f>
        <v>381.39660508997315</v>
      </c>
      <c r="AO138" s="59">
        <f t="shared" si="144"/>
        <v>254.25036207346591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1.3467933790544535E-15</v>
      </c>
      <c r="AX138" s="21">
        <f t="shared" si="114"/>
        <v>1.3467933790544535E-15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-8.5265128291212022E-14</v>
      </c>
      <c r="BE138" s="13">
        <f>BD138*VLOOKUP('Données projet'!$B$11,Paramètres!$A$1:$I$89,3,0)*VLOOKUP('Données projet'!$B$11,Paramètres!$A$1:$I$89,5,0)</f>
        <v>-7.4487616075202836E-14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325.25346097861518</v>
      </c>
      <c r="BJ138" s="59">
        <f t="shared" si="146"/>
        <v>348.84706693879735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1.8199299898803408E-17</v>
      </c>
      <c r="BS138" s="22">
        <f t="shared" si="117"/>
        <v>1.8199299898803408E-17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-2.8421709430404007E-14</v>
      </c>
      <c r="BZ138" s="13">
        <f>BY138*VLOOKUP('Données projet'!$B$12,Paramètres!$A$1:$I$89,3,0)*VLOOKUP('Données projet'!$B$12,Paramètres!$A$1:$I$89,5,0)</f>
        <v>-1.6996182239381599E-14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185.11936093150575</v>
      </c>
      <c r="CE138" s="59">
        <f t="shared" si="148"/>
        <v>194.29071414035622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1.5696896162718073E-16</v>
      </c>
      <c r="CN138" s="22">
        <f t="shared" si="120"/>
        <v>1.5696896162718073E-16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2.8421709430404007E-13</v>
      </c>
      <c r="O139" s="13">
        <f>N139*VLOOKUP('Données projet'!$B$9,Paramètres!$A$1:$I$89,3,0)*VLOOKUP('Données projet'!$B$9,Paramètres!$A$1:$I$89,5,0)</f>
        <v>2.5715962692629546E-13</v>
      </c>
      <c r="P139" s="13">
        <f t="shared" si="141"/>
        <v>3.4610450122128953E-12</v>
      </c>
      <c r="Q139" s="20">
        <f t="shared" si="108"/>
        <v>6.4758730798340893E-12</v>
      </c>
      <c r="R139" s="59">
        <f t="shared" si="109"/>
        <v>293.33333333333979</v>
      </c>
      <c r="S139" s="59">
        <f ca="1">AVERAGE(OFFSET($R$3,0,0,'Données projet'!$E$9+1,1))-AVERAGE(OFFSET($H$3,0,0,'Données projet'!$E$9+1,1))</f>
        <v>344.4940855044307</v>
      </c>
      <c r="T139" s="59">
        <f t="shared" si="142"/>
        <v>231.36959598460686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8.4976846782800016E-16</v>
      </c>
      <c r="AC139" s="22">
        <f t="shared" si="111"/>
        <v>8.4976846782800016E-16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2.8421709430404007E-13</v>
      </c>
      <c r="AJ139" s="13">
        <f>AI139*VLOOKUP('Données projet'!$B$10,Paramètres!$A$1:$I$89,3,0)*VLOOKUP('Données projet'!$B$10,Paramètres!$A$1:$I$89,5,0)</f>
        <v>2.8819613362429665E-13</v>
      </c>
      <c r="AK139" s="13">
        <f t="shared" si="143"/>
        <v>3.827652602141548E-12</v>
      </c>
      <c r="AL139" s="20">
        <f t="shared" si="112"/>
        <v>7.1684365481255119E-12</v>
      </c>
      <c r="AM139" s="59">
        <f t="shared" si="113"/>
        <v>293.33333333334048</v>
      </c>
      <c r="AN139" s="59">
        <f ca="1">AVERAGE(OFFSET($AM$3,0,0,'Données projet'!$E$10+1,1))-AVERAGE(OFFSET($H$3,0,0,'Données projet'!$E$10+1,1))</f>
        <v>381.39660508997315</v>
      </c>
      <c r="AO139" s="59">
        <f t="shared" si="144"/>
        <v>254.25036207346591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9.523267311865484E-16</v>
      </c>
      <c r="AX139" s="21">
        <f t="shared" si="114"/>
        <v>9.523267311865484E-16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-8.5265128291212022E-14</v>
      </c>
      <c r="BE139" s="13">
        <f>BD139*VLOOKUP('Données projet'!$B$11,Paramètres!$A$1:$I$89,3,0)*VLOOKUP('Données projet'!$B$11,Paramètres!$A$1:$I$89,5,0)</f>
        <v>-7.4487616075202836E-14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325.25346097861518</v>
      </c>
      <c r="BJ139" s="59">
        <f t="shared" si="146"/>
        <v>348.84706693879735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1.2868848371291538E-17</v>
      </c>
      <c r="BS139" s="22">
        <f t="shared" si="117"/>
        <v>1.2868848371291538E-17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-2.8421709430404007E-14</v>
      </c>
      <c r="BZ139" s="13">
        <f>BY139*VLOOKUP('Données projet'!$B$12,Paramètres!$A$1:$I$89,3,0)*VLOOKUP('Données projet'!$B$12,Paramètres!$A$1:$I$89,5,0)</f>
        <v>-1.6996182239381599E-14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185.11936093150575</v>
      </c>
      <c r="CE139" s="59">
        <f t="shared" si="148"/>
        <v>194.29071414035622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1.1099381720239047E-16</v>
      </c>
      <c r="CN139" s="22">
        <f t="shared" si="120"/>
        <v>1.1099381720239047E-16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2.8421709430404007E-13</v>
      </c>
      <c r="O140" s="13">
        <f>N140*VLOOKUP('Données projet'!$B$9,Paramètres!$A$1:$I$89,3,0)*VLOOKUP('Données projet'!$B$9,Paramètres!$A$1:$I$89,5,0)</f>
        <v>2.5715962692629546E-13</v>
      </c>
      <c r="P140" s="13">
        <f t="shared" si="141"/>
        <v>3.4610450122128953E-12</v>
      </c>
      <c r="Q140" s="20">
        <f t="shared" si="108"/>
        <v>6.4758730798340893E-12</v>
      </c>
      <c r="R140" s="59">
        <f t="shared" si="109"/>
        <v>293.33333333333979</v>
      </c>
      <c r="S140" s="59">
        <f ca="1">AVERAGE(OFFSET($R$3,0,0,'Données projet'!$E$9+1,1))-AVERAGE(OFFSET($H$3,0,0,'Données projet'!$E$9+1,1))</f>
        <v>344.4940855044307</v>
      </c>
      <c r="T140" s="59">
        <f t="shared" si="142"/>
        <v>231.36959598460686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6.0087704603968145E-16</v>
      </c>
      <c r="AC140" s="22">
        <f t="shared" si="111"/>
        <v>6.0087704603968145E-16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2.8421709430404007E-13</v>
      </c>
      <c r="AJ140" s="13">
        <f>AI140*VLOOKUP('Données projet'!$B$10,Paramètres!$A$1:$I$89,3,0)*VLOOKUP('Données projet'!$B$10,Paramètres!$A$1:$I$89,5,0)</f>
        <v>2.8819613362429665E-13</v>
      </c>
      <c r="AK140" s="13">
        <f t="shared" si="143"/>
        <v>3.827652602141548E-12</v>
      </c>
      <c r="AL140" s="20">
        <f t="shared" si="112"/>
        <v>7.1684365481255119E-12</v>
      </c>
      <c r="AM140" s="59">
        <f t="shared" si="113"/>
        <v>293.33333333334048</v>
      </c>
      <c r="AN140" s="59">
        <f ca="1">AVERAGE(OFFSET($AM$3,0,0,'Données projet'!$E$10+1,1))-AVERAGE(OFFSET($H$3,0,0,'Données projet'!$E$10+1,1))</f>
        <v>381.39660508997315</v>
      </c>
      <c r="AO140" s="59">
        <f t="shared" si="144"/>
        <v>254.25036207346591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6.7339668952722675E-16</v>
      </c>
      <c r="AX140" s="21">
        <f t="shared" si="114"/>
        <v>6.7339668952722675E-16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-8.5265128291212022E-14</v>
      </c>
      <c r="BE140" s="13">
        <f>BD140*VLOOKUP('Données projet'!$B$11,Paramètres!$A$1:$I$89,3,0)*VLOOKUP('Données projet'!$B$11,Paramètres!$A$1:$I$89,5,0)</f>
        <v>-7.4487616075202836E-14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325.25346097861518</v>
      </c>
      <c r="BJ140" s="59">
        <f t="shared" si="146"/>
        <v>348.84706693879735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9.0996499494017042E-18</v>
      </c>
      <c r="BS140" s="22">
        <f t="shared" si="117"/>
        <v>9.0996499494017042E-18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-2.8421709430404007E-14</v>
      </c>
      <c r="BZ140" s="13">
        <f>BY140*VLOOKUP('Données projet'!$B$12,Paramètres!$A$1:$I$89,3,0)*VLOOKUP('Données projet'!$B$12,Paramètres!$A$1:$I$89,5,0)</f>
        <v>-1.6996182239381599E-14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185.11936093150575</v>
      </c>
      <c r="CE140" s="59">
        <f t="shared" si="148"/>
        <v>194.29071414035622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7.8484480813590378E-17</v>
      </c>
      <c r="CN140" s="22">
        <f t="shared" si="120"/>
        <v>7.8484480813590378E-17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2.8421709430404007E-13</v>
      </c>
      <c r="O141" s="13">
        <f>N141*VLOOKUP('Données projet'!$B$9,Paramètres!$A$1:$I$89,3,0)*VLOOKUP('Données projet'!$B$9,Paramètres!$A$1:$I$89,5,0)</f>
        <v>2.5715962692629546E-13</v>
      </c>
      <c r="P141" s="13">
        <f t="shared" si="141"/>
        <v>3.4610450122128953E-12</v>
      </c>
      <c r="Q141" s="20">
        <f t="shared" si="108"/>
        <v>6.4758730798340893E-12</v>
      </c>
      <c r="R141" s="59">
        <f t="shared" si="109"/>
        <v>293.33333333333979</v>
      </c>
      <c r="S141" s="59">
        <f ca="1">AVERAGE(OFFSET($R$3,0,0,'Données projet'!$E$9+1,1))-AVERAGE(OFFSET($H$3,0,0,'Données projet'!$E$9+1,1))</f>
        <v>344.4940855044307</v>
      </c>
      <c r="T141" s="59">
        <f t="shared" si="142"/>
        <v>231.36959598460686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4.2488423391400008E-16</v>
      </c>
      <c r="AC141" s="22">
        <f t="shared" si="111"/>
        <v>4.2488423391400008E-16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2.8421709430404007E-13</v>
      </c>
      <c r="AJ141" s="13">
        <f>AI141*VLOOKUP('Données projet'!$B$10,Paramètres!$A$1:$I$89,3,0)*VLOOKUP('Données projet'!$B$10,Paramètres!$A$1:$I$89,5,0)</f>
        <v>2.8819613362429665E-13</v>
      </c>
      <c r="AK141" s="13">
        <f t="shared" si="143"/>
        <v>3.827652602141548E-12</v>
      </c>
      <c r="AL141" s="20">
        <f t="shared" si="112"/>
        <v>7.1684365481255119E-12</v>
      </c>
      <c r="AM141" s="59">
        <f t="shared" si="113"/>
        <v>293.33333333334048</v>
      </c>
      <c r="AN141" s="59">
        <f ca="1">AVERAGE(OFFSET($AM$3,0,0,'Données projet'!$E$10+1,1))-AVERAGE(OFFSET($H$3,0,0,'Données projet'!$E$10+1,1))</f>
        <v>381.39660508997315</v>
      </c>
      <c r="AO141" s="59">
        <f t="shared" si="144"/>
        <v>254.25036207346591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4.761633655932742E-16</v>
      </c>
      <c r="AX141" s="21">
        <f t="shared" si="114"/>
        <v>4.761633655932742E-16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-8.5265128291212022E-14</v>
      </c>
      <c r="BE141" s="13">
        <f>BD141*VLOOKUP('Données projet'!$B$11,Paramètres!$A$1:$I$89,3,0)*VLOOKUP('Données projet'!$B$11,Paramètres!$A$1:$I$89,5,0)</f>
        <v>-7.4487616075202836E-14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325.25346097861518</v>
      </c>
      <c r="BJ141" s="59">
        <f t="shared" si="146"/>
        <v>348.84706693879735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6.4344241856457692E-18</v>
      </c>
      <c r="BS141" s="22">
        <f t="shared" si="117"/>
        <v>6.4344241856457692E-18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-2.8421709430404007E-14</v>
      </c>
      <c r="BZ141" s="13">
        <f>BY141*VLOOKUP('Données projet'!$B$12,Paramètres!$A$1:$I$89,3,0)*VLOOKUP('Données projet'!$B$12,Paramètres!$A$1:$I$89,5,0)</f>
        <v>-1.6996182239381599E-14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185.11936093150575</v>
      </c>
      <c r="CE141" s="59">
        <f t="shared" si="148"/>
        <v>194.29071414035622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5.5496908601195242E-17</v>
      </c>
      <c r="CN141" s="22">
        <f t="shared" si="120"/>
        <v>5.5496908601195242E-17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2.8421709430404007E-13</v>
      </c>
      <c r="O142" s="13">
        <f>N142*VLOOKUP('Données projet'!$B$9,Paramètres!$A$1:$I$89,3,0)*VLOOKUP('Données projet'!$B$9,Paramètres!$A$1:$I$89,5,0)</f>
        <v>2.5715962692629546E-13</v>
      </c>
      <c r="P142" s="13">
        <f t="shared" si="141"/>
        <v>3.4610450122128953E-12</v>
      </c>
      <c r="Q142" s="20">
        <f t="shared" si="108"/>
        <v>6.4758730798340893E-12</v>
      </c>
      <c r="R142" s="59">
        <f t="shared" si="109"/>
        <v>293.33333333333979</v>
      </c>
      <c r="S142" s="59">
        <f ca="1">AVERAGE(OFFSET($R$3,0,0,'Données projet'!$E$9+1,1))-AVERAGE(OFFSET($H$3,0,0,'Données projet'!$E$9+1,1))</f>
        <v>344.4940855044307</v>
      </c>
      <c r="T142" s="59">
        <f t="shared" si="142"/>
        <v>231.36959598460686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3.0043852301984073E-16</v>
      </c>
      <c r="AC142" s="22">
        <f t="shared" si="111"/>
        <v>3.0043852301984073E-16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2.8421709430404007E-13</v>
      </c>
      <c r="AJ142" s="13">
        <f>AI142*VLOOKUP('Données projet'!$B$10,Paramètres!$A$1:$I$89,3,0)*VLOOKUP('Données projet'!$B$10,Paramètres!$A$1:$I$89,5,0)</f>
        <v>2.8819613362429665E-13</v>
      </c>
      <c r="AK142" s="13">
        <f t="shared" si="143"/>
        <v>3.827652602141548E-12</v>
      </c>
      <c r="AL142" s="20">
        <f t="shared" si="112"/>
        <v>7.1684365481255119E-12</v>
      </c>
      <c r="AM142" s="59">
        <f t="shared" si="113"/>
        <v>293.33333333334048</v>
      </c>
      <c r="AN142" s="59">
        <f ca="1">AVERAGE(OFFSET($AM$3,0,0,'Données projet'!$E$10+1,1))-AVERAGE(OFFSET($H$3,0,0,'Données projet'!$E$10+1,1))</f>
        <v>381.39660508997315</v>
      </c>
      <c r="AO142" s="59">
        <f t="shared" si="144"/>
        <v>254.25036207346591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3.3669834476361337E-16</v>
      </c>
      <c r="AX142" s="21">
        <f t="shared" si="114"/>
        <v>3.3669834476361337E-16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-8.5265128291212022E-14</v>
      </c>
      <c r="BE142" s="13">
        <f>BD142*VLOOKUP('Données projet'!$B$11,Paramètres!$A$1:$I$89,3,0)*VLOOKUP('Données projet'!$B$11,Paramètres!$A$1:$I$89,5,0)</f>
        <v>-7.4487616075202836E-14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325.25346097861518</v>
      </c>
      <c r="BJ142" s="59">
        <f t="shared" si="146"/>
        <v>348.84706693879735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4.5498249747008521E-18</v>
      </c>
      <c r="BS142" s="22">
        <f t="shared" si="117"/>
        <v>4.5498249747008521E-18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-2.8421709430404007E-14</v>
      </c>
      <c r="BZ142" s="13">
        <f>BY142*VLOOKUP('Données projet'!$B$12,Paramètres!$A$1:$I$89,3,0)*VLOOKUP('Données projet'!$B$12,Paramètres!$A$1:$I$89,5,0)</f>
        <v>-1.6996182239381599E-14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185.11936093150575</v>
      </c>
      <c r="CE142" s="59">
        <f t="shared" si="148"/>
        <v>194.29071414035622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3.9242240406795195E-17</v>
      </c>
      <c r="CN142" s="22">
        <f t="shared" si="120"/>
        <v>3.9242240406795195E-17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2.8421709430404007E-13</v>
      </c>
      <c r="O143" s="13">
        <f>N143*VLOOKUP('Données projet'!$B$9,Paramètres!$A$1:$I$89,3,0)*VLOOKUP('Données projet'!$B$9,Paramètres!$A$1:$I$89,5,0)</f>
        <v>2.5715962692629546E-13</v>
      </c>
      <c r="P143" s="13">
        <f t="shared" si="141"/>
        <v>3.4610450122128953E-12</v>
      </c>
      <c r="Q143" s="20">
        <f t="shared" si="108"/>
        <v>6.4758730798340893E-12</v>
      </c>
      <c r="R143" s="59">
        <f t="shared" si="109"/>
        <v>293.33333333333979</v>
      </c>
      <c r="S143" s="59">
        <f ca="1">AVERAGE(OFFSET($R$3,0,0,'Données projet'!$E$9+1,1))-AVERAGE(OFFSET($H$3,0,0,'Données projet'!$E$9+1,1))</f>
        <v>344.4940855044307</v>
      </c>
      <c r="T143" s="59">
        <f t="shared" si="142"/>
        <v>231.36959598460686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2.1244211695700004E-16</v>
      </c>
      <c r="AC143" s="22">
        <f t="shared" si="111"/>
        <v>2.1244211695700004E-16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2.8421709430404007E-13</v>
      </c>
      <c r="AJ143" s="13">
        <f>AI143*VLOOKUP('Données projet'!$B$10,Paramètres!$A$1:$I$89,3,0)*VLOOKUP('Données projet'!$B$10,Paramètres!$A$1:$I$89,5,0)</f>
        <v>2.8819613362429665E-13</v>
      </c>
      <c r="AK143" s="13">
        <f t="shared" si="143"/>
        <v>3.827652602141548E-12</v>
      </c>
      <c r="AL143" s="20">
        <f t="shared" si="112"/>
        <v>7.1684365481255119E-12</v>
      </c>
      <c r="AM143" s="59">
        <f t="shared" si="113"/>
        <v>293.33333333334048</v>
      </c>
      <c r="AN143" s="59">
        <f ca="1">AVERAGE(OFFSET($AM$3,0,0,'Données projet'!$E$10+1,1))-AVERAGE(OFFSET($H$3,0,0,'Données projet'!$E$10+1,1))</f>
        <v>381.39660508997315</v>
      </c>
      <c r="AO143" s="59">
        <f t="shared" si="144"/>
        <v>254.25036207346591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2.380816827966371E-16</v>
      </c>
      <c r="AX143" s="21">
        <f t="shared" si="114"/>
        <v>2.380816827966371E-16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-8.5265128291212022E-14</v>
      </c>
      <c r="BE143" s="13">
        <f>BD143*VLOOKUP('Données projet'!$B$11,Paramètres!$A$1:$I$89,3,0)*VLOOKUP('Données projet'!$B$11,Paramètres!$A$1:$I$89,5,0)</f>
        <v>-7.4487616075202836E-14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325.25346097861518</v>
      </c>
      <c r="BJ143" s="59">
        <f t="shared" si="146"/>
        <v>348.84706693879735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3.2172120928228846E-18</v>
      </c>
      <c r="BS143" s="22">
        <f t="shared" si="117"/>
        <v>3.2172120928228846E-18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-2.8421709430404007E-14</v>
      </c>
      <c r="BZ143" s="13">
        <f>BY143*VLOOKUP('Données projet'!$B$12,Paramètres!$A$1:$I$89,3,0)*VLOOKUP('Données projet'!$B$12,Paramètres!$A$1:$I$89,5,0)</f>
        <v>-1.6996182239381599E-14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185.11936093150575</v>
      </c>
      <c r="CE143" s="59">
        <f t="shared" si="148"/>
        <v>194.29071414035622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2.7748454300597624E-17</v>
      </c>
      <c r="CN143" s="22">
        <f t="shared" si="120"/>
        <v>2.7748454300597624E-17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2.8421709430404007E-13</v>
      </c>
      <c r="O144" s="13">
        <f>N144*VLOOKUP('Données projet'!$B$9,Paramètres!$A$1:$I$89,3,0)*VLOOKUP('Données projet'!$B$9,Paramètres!$A$1:$I$89,5,0)</f>
        <v>2.5715962692629546E-13</v>
      </c>
      <c r="P144" s="13">
        <f t="shared" si="141"/>
        <v>3.4610450122128953E-12</v>
      </c>
      <c r="Q144" s="20">
        <f t="shared" si="108"/>
        <v>6.4758730798340893E-12</v>
      </c>
      <c r="R144" s="59">
        <f t="shared" si="109"/>
        <v>293.33333333333979</v>
      </c>
      <c r="S144" s="59">
        <f ca="1">AVERAGE(OFFSET($R$3,0,0,'Données projet'!$E$9+1,1))-AVERAGE(OFFSET($H$3,0,0,'Données projet'!$E$9+1,1))</f>
        <v>344.4940855044307</v>
      </c>
      <c r="T144" s="59">
        <f t="shared" si="142"/>
        <v>231.36959598460686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1.5021926150992036E-16</v>
      </c>
      <c r="AC144" s="22">
        <f t="shared" si="111"/>
        <v>1.5021926150992036E-16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2.8421709430404007E-13</v>
      </c>
      <c r="AJ144" s="13">
        <f>AI144*VLOOKUP('Données projet'!$B$10,Paramètres!$A$1:$I$89,3,0)*VLOOKUP('Données projet'!$B$10,Paramètres!$A$1:$I$89,5,0)</f>
        <v>2.8819613362429665E-13</v>
      </c>
      <c r="AK144" s="13">
        <f t="shared" si="143"/>
        <v>3.827652602141548E-12</v>
      </c>
      <c r="AL144" s="20">
        <f t="shared" si="112"/>
        <v>7.1684365481255119E-12</v>
      </c>
      <c r="AM144" s="59">
        <f t="shared" si="113"/>
        <v>293.33333333334048</v>
      </c>
      <c r="AN144" s="59">
        <f ca="1">AVERAGE(OFFSET($AM$3,0,0,'Données projet'!$E$10+1,1))-AVERAGE(OFFSET($H$3,0,0,'Données projet'!$E$10+1,1))</f>
        <v>381.39660508997315</v>
      </c>
      <c r="AO144" s="59">
        <f t="shared" si="144"/>
        <v>254.25036207346591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1.6834917238180669E-16</v>
      </c>
      <c r="AX144" s="21">
        <f t="shared" si="114"/>
        <v>1.6834917238180669E-16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-8.5265128291212022E-14</v>
      </c>
      <c r="BE144" s="13">
        <f>BD144*VLOOKUP('Données projet'!$B$11,Paramètres!$A$1:$I$89,3,0)*VLOOKUP('Données projet'!$B$11,Paramètres!$A$1:$I$89,5,0)</f>
        <v>-7.4487616075202836E-14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325.25346097861518</v>
      </c>
      <c r="BJ144" s="59">
        <f t="shared" si="146"/>
        <v>348.84706693879735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2.2749124873504261E-18</v>
      </c>
      <c r="BS144" s="22">
        <f t="shared" si="117"/>
        <v>2.2749124873504261E-18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-2.8421709430404007E-14</v>
      </c>
      <c r="BZ144" s="13">
        <f>BY144*VLOOKUP('Données projet'!$B$12,Paramètres!$A$1:$I$89,3,0)*VLOOKUP('Données projet'!$B$12,Paramètres!$A$1:$I$89,5,0)</f>
        <v>-1.6996182239381599E-14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185.11936093150575</v>
      </c>
      <c r="CE144" s="59">
        <f t="shared" si="148"/>
        <v>194.29071414035622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1.9621120203397601E-17</v>
      </c>
      <c r="CN144" s="22">
        <f t="shared" si="120"/>
        <v>1.9621120203397601E-17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2.8421709430404007E-13</v>
      </c>
      <c r="O145" s="13">
        <f>N145*VLOOKUP('Données projet'!$B$9,Paramètres!$A$1:$I$89,3,0)*VLOOKUP('Données projet'!$B$9,Paramètres!$A$1:$I$89,5,0)</f>
        <v>2.5715962692629546E-13</v>
      </c>
      <c r="P145" s="13">
        <f t="shared" si="141"/>
        <v>3.4610450122128953E-12</v>
      </c>
      <c r="Q145" s="20">
        <f t="shared" si="108"/>
        <v>6.4758730798340893E-12</v>
      </c>
      <c r="R145" s="59">
        <f t="shared" si="109"/>
        <v>293.33333333333979</v>
      </c>
      <c r="S145" s="59">
        <f ca="1">AVERAGE(OFFSET($R$3,0,0,'Données projet'!$E$9+1,1))-AVERAGE(OFFSET($H$3,0,0,'Données projet'!$E$9+1,1))</f>
        <v>344.4940855044307</v>
      </c>
      <c r="T145" s="59">
        <f t="shared" si="142"/>
        <v>231.36959598460686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1.0622105847850002E-16</v>
      </c>
      <c r="AC145" s="22">
        <f t="shared" si="111"/>
        <v>1.0622105847850002E-16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2.8421709430404007E-13</v>
      </c>
      <c r="AJ145" s="13">
        <f>AI145*VLOOKUP('Données projet'!$B$10,Paramètres!$A$1:$I$89,3,0)*VLOOKUP('Données projet'!$B$10,Paramètres!$A$1:$I$89,5,0)</f>
        <v>2.8819613362429665E-13</v>
      </c>
      <c r="AK145" s="13">
        <f t="shared" si="143"/>
        <v>3.827652602141548E-12</v>
      </c>
      <c r="AL145" s="20">
        <f t="shared" si="112"/>
        <v>7.1684365481255119E-12</v>
      </c>
      <c r="AM145" s="59">
        <f t="shared" si="113"/>
        <v>293.33333333334048</v>
      </c>
      <c r="AN145" s="59">
        <f ca="1">AVERAGE(OFFSET($AM$3,0,0,'Données projet'!$E$10+1,1))-AVERAGE(OFFSET($H$3,0,0,'Données projet'!$E$10+1,1))</f>
        <v>381.39660508997315</v>
      </c>
      <c r="AO145" s="59">
        <f t="shared" si="144"/>
        <v>254.25036207346591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1.1904084139831855E-16</v>
      </c>
      <c r="AX145" s="21">
        <f t="shared" si="114"/>
        <v>1.1904084139831855E-16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-8.5265128291212022E-14</v>
      </c>
      <c r="BE145" s="13">
        <f>BD145*VLOOKUP('Données projet'!$B$11,Paramètres!$A$1:$I$89,3,0)*VLOOKUP('Données projet'!$B$11,Paramètres!$A$1:$I$89,5,0)</f>
        <v>-7.4487616075202836E-14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325.25346097861518</v>
      </c>
      <c r="BJ145" s="59">
        <f t="shared" si="146"/>
        <v>348.84706693879735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1.6086060464114423E-18</v>
      </c>
      <c r="BS145" s="22">
        <f t="shared" si="117"/>
        <v>1.6086060464114423E-18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-2.8421709430404007E-14</v>
      </c>
      <c r="BZ145" s="13">
        <f>BY145*VLOOKUP('Données projet'!$B$12,Paramètres!$A$1:$I$89,3,0)*VLOOKUP('Données projet'!$B$12,Paramètres!$A$1:$I$89,5,0)</f>
        <v>-1.6996182239381599E-14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185.11936093150575</v>
      </c>
      <c r="CE145" s="59">
        <f t="shared" si="148"/>
        <v>194.29071414035622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1.3874227150298815E-17</v>
      </c>
      <c r="CN145" s="22">
        <f t="shared" si="120"/>
        <v>1.3874227150298815E-17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2.8421709430404007E-13</v>
      </c>
      <c r="O146" s="13">
        <f>N146*VLOOKUP('Données projet'!$B$9,Paramètres!$A$1:$I$89,3,0)*VLOOKUP('Données projet'!$B$9,Paramètres!$A$1:$I$89,5,0)</f>
        <v>2.5715962692629546E-13</v>
      </c>
      <c r="P146" s="13">
        <f t="shared" si="141"/>
        <v>3.4610450122128953E-12</v>
      </c>
      <c r="Q146" s="20">
        <f t="shared" si="108"/>
        <v>6.4758730798340893E-12</v>
      </c>
      <c r="R146" s="59">
        <f t="shared" si="109"/>
        <v>293.33333333333979</v>
      </c>
      <c r="S146" s="59">
        <f ca="1">AVERAGE(OFFSET($R$3,0,0,'Données projet'!$E$9+1,1))-AVERAGE(OFFSET($H$3,0,0,'Données projet'!$E$9+1,1))</f>
        <v>344.4940855044307</v>
      </c>
      <c r="T146" s="59">
        <f t="shared" si="142"/>
        <v>231.36959598460686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7.5109630754960181E-17</v>
      </c>
      <c r="AC146" s="22">
        <f t="shared" si="111"/>
        <v>7.5109630754960181E-17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2.8421709430404007E-13</v>
      </c>
      <c r="AJ146" s="13">
        <f>AI146*VLOOKUP('Données projet'!$B$10,Paramètres!$A$1:$I$89,3,0)*VLOOKUP('Données projet'!$B$10,Paramètres!$A$1:$I$89,5,0)</f>
        <v>2.8819613362429665E-13</v>
      </c>
      <c r="AK146" s="13">
        <f t="shared" si="143"/>
        <v>3.827652602141548E-12</v>
      </c>
      <c r="AL146" s="20">
        <f t="shared" si="112"/>
        <v>7.1684365481255119E-12</v>
      </c>
      <c r="AM146" s="59">
        <f t="shared" si="113"/>
        <v>293.33333333334048</v>
      </c>
      <c r="AN146" s="59">
        <f ca="1">AVERAGE(OFFSET($AM$3,0,0,'Données projet'!$E$10+1,1))-AVERAGE(OFFSET($H$3,0,0,'Données projet'!$E$10+1,1))</f>
        <v>381.39660508997315</v>
      </c>
      <c r="AO146" s="59">
        <f t="shared" si="144"/>
        <v>254.25036207346591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8.4174586190903343E-17</v>
      </c>
      <c r="AX146" s="21">
        <f t="shared" si="114"/>
        <v>8.4174586190903343E-17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-8.5265128291212022E-14</v>
      </c>
      <c r="BE146" s="13">
        <f>BD146*VLOOKUP('Données projet'!$B$11,Paramètres!$A$1:$I$89,3,0)*VLOOKUP('Données projet'!$B$11,Paramètres!$A$1:$I$89,5,0)</f>
        <v>-7.4487616075202836E-14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325.25346097861518</v>
      </c>
      <c r="BJ146" s="59">
        <f t="shared" si="146"/>
        <v>348.84706693879735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1.137456243675213E-18</v>
      </c>
      <c r="BS146" s="22">
        <f t="shared" si="117"/>
        <v>1.137456243675213E-18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-2.8421709430404007E-14</v>
      </c>
      <c r="BZ146" s="13">
        <f>BY146*VLOOKUP('Données projet'!$B$12,Paramètres!$A$1:$I$89,3,0)*VLOOKUP('Données projet'!$B$12,Paramètres!$A$1:$I$89,5,0)</f>
        <v>-1.6996182239381599E-14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185.11936093150575</v>
      </c>
      <c r="CE146" s="59">
        <f t="shared" si="148"/>
        <v>194.29071414035622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9.8105601016988019E-18</v>
      </c>
      <c r="CN146" s="22">
        <f t="shared" si="120"/>
        <v>9.8105601016988019E-18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2.8421709430404007E-13</v>
      </c>
      <c r="O147" s="13">
        <f>N147*VLOOKUP('Données projet'!$B$9,Paramètres!$A$1:$I$89,3,0)*VLOOKUP('Données projet'!$B$9,Paramètres!$A$1:$I$89,5,0)</f>
        <v>2.5715962692629546E-13</v>
      </c>
      <c r="P147" s="13">
        <f t="shared" si="141"/>
        <v>3.4610450122128953E-12</v>
      </c>
      <c r="Q147" s="20">
        <f t="shared" si="108"/>
        <v>6.4758730798340893E-12</v>
      </c>
      <c r="R147" s="59">
        <f t="shared" si="109"/>
        <v>293.33333333333979</v>
      </c>
      <c r="S147" s="59">
        <f ca="1">AVERAGE(OFFSET($R$3,0,0,'Données projet'!$E$9+1,1))-AVERAGE(OFFSET($H$3,0,0,'Données projet'!$E$9+1,1))</f>
        <v>344.4940855044307</v>
      </c>
      <c r="T147" s="59">
        <f t="shared" si="142"/>
        <v>231.36959598460686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5.311052923925001E-17</v>
      </c>
      <c r="AC147" s="22">
        <f t="shared" si="111"/>
        <v>5.311052923925001E-17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2.8421709430404007E-13</v>
      </c>
      <c r="AJ147" s="13">
        <f>AI147*VLOOKUP('Données projet'!$B$10,Paramètres!$A$1:$I$89,3,0)*VLOOKUP('Données projet'!$B$10,Paramètres!$A$1:$I$89,5,0)</f>
        <v>2.8819613362429665E-13</v>
      </c>
      <c r="AK147" s="13">
        <f t="shared" si="143"/>
        <v>3.827652602141548E-12</v>
      </c>
      <c r="AL147" s="20">
        <f t="shared" si="112"/>
        <v>7.1684365481255119E-12</v>
      </c>
      <c r="AM147" s="59">
        <f t="shared" si="113"/>
        <v>293.33333333334048</v>
      </c>
      <c r="AN147" s="59">
        <f ca="1">AVERAGE(OFFSET($AM$3,0,0,'Données projet'!$E$10+1,1))-AVERAGE(OFFSET($H$3,0,0,'Données projet'!$E$10+1,1))</f>
        <v>381.39660508997315</v>
      </c>
      <c r="AO147" s="59">
        <f t="shared" si="144"/>
        <v>254.25036207346591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5.9520420699159275E-17</v>
      </c>
      <c r="AX147" s="21">
        <f t="shared" si="114"/>
        <v>5.9520420699159275E-17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-8.5265128291212022E-14</v>
      </c>
      <c r="BE147" s="13">
        <f>BD147*VLOOKUP('Données projet'!$B$11,Paramètres!$A$1:$I$89,3,0)*VLOOKUP('Données projet'!$B$11,Paramètres!$A$1:$I$89,5,0)</f>
        <v>-7.4487616075202836E-14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325.25346097861518</v>
      </c>
      <c r="BJ147" s="59">
        <f t="shared" si="146"/>
        <v>348.84706693879735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8.0430302320572115E-19</v>
      </c>
      <c r="BS147" s="22">
        <f t="shared" si="117"/>
        <v>8.0430302320572115E-19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-2.8421709430404007E-14</v>
      </c>
      <c r="BZ147" s="13">
        <f>BY147*VLOOKUP('Données projet'!$B$12,Paramètres!$A$1:$I$89,3,0)*VLOOKUP('Données projet'!$B$12,Paramètres!$A$1:$I$89,5,0)</f>
        <v>-1.6996182239381599E-14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185.11936093150575</v>
      </c>
      <c r="CE147" s="59">
        <f t="shared" si="148"/>
        <v>194.29071414035622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6.9371135751494084E-18</v>
      </c>
      <c r="CN147" s="22">
        <f t="shared" si="120"/>
        <v>6.9371135751494084E-18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2.8421709430404007E-13</v>
      </c>
      <c r="O148" s="13">
        <f>N148*VLOOKUP('Données projet'!$B$9,Paramètres!$A$1:$I$89,3,0)*VLOOKUP('Données projet'!$B$9,Paramètres!$A$1:$I$89,5,0)</f>
        <v>2.5715962692629546E-13</v>
      </c>
      <c r="P148" s="13">
        <f t="shared" si="141"/>
        <v>3.4610450122128953E-12</v>
      </c>
      <c r="Q148" s="20">
        <f t="shared" si="108"/>
        <v>6.4758730798340893E-12</v>
      </c>
      <c r="R148" s="59">
        <f t="shared" si="109"/>
        <v>293.33333333333979</v>
      </c>
      <c r="S148" s="59">
        <f ca="1">AVERAGE(OFFSET($R$3,0,0,'Données projet'!$E$9+1,1))-AVERAGE(OFFSET($H$3,0,0,'Données projet'!$E$9+1,1))</f>
        <v>344.4940855044307</v>
      </c>
      <c r="T148" s="59">
        <f t="shared" si="142"/>
        <v>231.36959598460686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3.7554815377480091E-17</v>
      </c>
      <c r="AC148" s="22">
        <f t="shared" si="111"/>
        <v>3.7554815377480091E-17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2.8421709430404007E-13</v>
      </c>
      <c r="AJ148" s="13">
        <f>AI148*VLOOKUP('Données projet'!$B$10,Paramètres!$A$1:$I$89,3,0)*VLOOKUP('Données projet'!$B$10,Paramètres!$A$1:$I$89,5,0)</f>
        <v>2.8819613362429665E-13</v>
      </c>
      <c r="AK148" s="13">
        <f t="shared" si="143"/>
        <v>3.827652602141548E-12</v>
      </c>
      <c r="AL148" s="20">
        <f t="shared" si="112"/>
        <v>7.1684365481255119E-12</v>
      </c>
      <c r="AM148" s="59">
        <f t="shared" si="113"/>
        <v>293.33333333334048</v>
      </c>
      <c r="AN148" s="59">
        <f ca="1">AVERAGE(OFFSET($AM$3,0,0,'Données projet'!$E$10+1,1))-AVERAGE(OFFSET($H$3,0,0,'Données projet'!$E$10+1,1))</f>
        <v>381.39660508997315</v>
      </c>
      <c r="AO148" s="59">
        <f t="shared" si="144"/>
        <v>254.25036207346591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4.2087293095451672E-17</v>
      </c>
      <c r="AX148" s="21">
        <f t="shared" si="114"/>
        <v>4.2087293095451672E-17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-8.5265128291212022E-14</v>
      </c>
      <c r="BE148" s="13">
        <f>BD148*VLOOKUP('Données projet'!$B$11,Paramètres!$A$1:$I$89,3,0)*VLOOKUP('Données projet'!$B$11,Paramètres!$A$1:$I$89,5,0)</f>
        <v>-7.4487616075202836E-14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325.25346097861518</v>
      </c>
      <c r="BJ148" s="59">
        <f t="shared" si="146"/>
        <v>348.84706693879735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5.6872812183760651E-19</v>
      </c>
      <c r="BS148" s="22">
        <f t="shared" si="117"/>
        <v>5.6872812183760651E-19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-2.8421709430404007E-14</v>
      </c>
      <c r="BZ148" s="13">
        <f>BY148*VLOOKUP('Données projet'!$B$12,Paramètres!$A$1:$I$89,3,0)*VLOOKUP('Données projet'!$B$12,Paramètres!$A$1:$I$89,5,0)</f>
        <v>-1.6996182239381599E-14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185.11936093150575</v>
      </c>
      <c r="CE148" s="59">
        <f t="shared" si="148"/>
        <v>194.29071414035622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4.9052800508494017E-18</v>
      </c>
      <c r="CN148" s="22">
        <f t="shared" si="120"/>
        <v>4.9052800508494017E-18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2.8421709430404007E-13</v>
      </c>
      <c r="O149" s="13">
        <f>N149*VLOOKUP('Données projet'!$B$9,Paramètres!$A$1:$I$89,3,0)*VLOOKUP('Données projet'!$B$9,Paramètres!$A$1:$I$89,5,0)</f>
        <v>2.5715962692629546E-13</v>
      </c>
      <c r="P149" s="13">
        <f t="shared" si="141"/>
        <v>3.4610450122128953E-12</v>
      </c>
      <c r="Q149" s="20">
        <f t="shared" si="108"/>
        <v>6.4758730798340893E-12</v>
      </c>
      <c r="R149" s="59">
        <f t="shared" si="109"/>
        <v>293.33333333333979</v>
      </c>
      <c r="S149" s="59">
        <f ca="1">AVERAGE(OFFSET($R$3,0,0,'Données projet'!$E$9+1,1))-AVERAGE(OFFSET($H$3,0,0,'Données projet'!$E$9+1,1))</f>
        <v>344.4940855044307</v>
      </c>
      <c r="T149" s="59">
        <f t="shared" si="142"/>
        <v>231.36959598460686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2.6555264619625005E-17</v>
      </c>
      <c r="AC149" s="22">
        <f t="shared" si="111"/>
        <v>2.6555264619625005E-17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2.8421709430404007E-13</v>
      </c>
      <c r="AJ149" s="13">
        <f>AI149*VLOOKUP('Données projet'!$B$10,Paramètres!$A$1:$I$89,3,0)*VLOOKUP('Données projet'!$B$10,Paramètres!$A$1:$I$89,5,0)</f>
        <v>2.8819613362429665E-13</v>
      </c>
      <c r="AK149" s="13">
        <f t="shared" si="143"/>
        <v>3.827652602141548E-12</v>
      </c>
      <c r="AL149" s="20">
        <f t="shared" si="112"/>
        <v>7.1684365481255119E-12</v>
      </c>
      <c r="AM149" s="59">
        <f t="shared" si="113"/>
        <v>293.33333333334048</v>
      </c>
      <c r="AN149" s="59">
        <f ca="1">AVERAGE(OFFSET($AM$3,0,0,'Données projet'!$E$10+1,1))-AVERAGE(OFFSET($H$3,0,0,'Données projet'!$E$10+1,1))</f>
        <v>381.39660508997315</v>
      </c>
      <c r="AO149" s="59">
        <f t="shared" si="144"/>
        <v>254.25036207346591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2.9760210349579637E-17</v>
      </c>
      <c r="AX149" s="21">
        <f t="shared" si="114"/>
        <v>2.9760210349579637E-17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-8.5265128291212022E-14</v>
      </c>
      <c r="BE149" s="13">
        <f>BD149*VLOOKUP('Données projet'!$B$11,Paramètres!$A$1:$I$89,3,0)*VLOOKUP('Données projet'!$B$11,Paramètres!$A$1:$I$89,5,0)</f>
        <v>-7.4487616075202836E-14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325.25346097861518</v>
      </c>
      <c r="BJ149" s="59">
        <f t="shared" si="146"/>
        <v>348.84706693879735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4.0215151160286058E-19</v>
      </c>
      <c r="BS149" s="22">
        <f t="shared" si="117"/>
        <v>4.0215151160286058E-19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-2.8421709430404007E-14</v>
      </c>
      <c r="BZ149" s="13">
        <f>BY149*VLOOKUP('Données projet'!$B$12,Paramètres!$A$1:$I$89,3,0)*VLOOKUP('Données projet'!$B$12,Paramètres!$A$1:$I$89,5,0)</f>
        <v>-1.6996182239381599E-14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185.11936093150575</v>
      </c>
      <c r="CE149" s="59">
        <f t="shared" si="148"/>
        <v>194.29071414035622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3.468556787574705E-18</v>
      </c>
      <c r="CN149" s="22">
        <f t="shared" si="120"/>
        <v>3.468556787574705E-18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2.8421709430404007E-13</v>
      </c>
      <c r="O150" s="13">
        <f>N150*VLOOKUP('Données projet'!$B$9,Paramètres!$A$1:$I$89,3,0)*VLOOKUP('Données projet'!$B$9,Paramètres!$A$1:$I$89,5,0)</f>
        <v>2.5715962692629546E-13</v>
      </c>
      <c r="P150" s="13">
        <f t="shared" si="141"/>
        <v>3.4610450122128953E-12</v>
      </c>
      <c r="Q150" s="20">
        <f t="shared" si="108"/>
        <v>6.4758730798340893E-12</v>
      </c>
      <c r="R150" s="59">
        <f t="shared" si="109"/>
        <v>293.33333333333979</v>
      </c>
      <c r="S150" s="59">
        <f ca="1">AVERAGE(OFFSET($R$3,0,0,'Données projet'!$E$9+1,1))-AVERAGE(OFFSET($H$3,0,0,'Données projet'!$E$9+1,1))</f>
        <v>344.4940855044307</v>
      </c>
      <c r="T150" s="59">
        <f t="shared" si="142"/>
        <v>231.36959598460686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1.8777407688740045E-17</v>
      </c>
      <c r="AC150" s="22">
        <f t="shared" si="111"/>
        <v>1.8777407688740045E-17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2.8421709430404007E-13</v>
      </c>
      <c r="AJ150" s="13">
        <f>AI150*VLOOKUP('Données projet'!$B$10,Paramètres!$A$1:$I$89,3,0)*VLOOKUP('Données projet'!$B$10,Paramètres!$A$1:$I$89,5,0)</f>
        <v>2.8819613362429665E-13</v>
      </c>
      <c r="AK150" s="13">
        <f t="shared" si="143"/>
        <v>3.827652602141548E-12</v>
      </c>
      <c r="AL150" s="20">
        <f t="shared" si="112"/>
        <v>7.1684365481255119E-12</v>
      </c>
      <c r="AM150" s="59">
        <f t="shared" si="113"/>
        <v>293.33333333334048</v>
      </c>
      <c r="AN150" s="59">
        <f ca="1">AVERAGE(OFFSET($AM$3,0,0,'Données projet'!$E$10+1,1))-AVERAGE(OFFSET($H$3,0,0,'Données projet'!$E$10+1,1))</f>
        <v>381.39660508997315</v>
      </c>
      <c r="AO150" s="59">
        <f t="shared" si="144"/>
        <v>254.25036207346591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2.1043646547725836E-17</v>
      </c>
      <c r="AX150" s="21">
        <f t="shared" si="114"/>
        <v>2.1043646547725836E-17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-8.5265128291212022E-14</v>
      </c>
      <c r="BE150" s="13">
        <f>BD150*VLOOKUP('Données projet'!$B$11,Paramètres!$A$1:$I$89,3,0)*VLOOKUP('Données projet'!$B$11,Paramètres!$A$1:$I$89,5,0)</f>
        <v>-7.4487616075202836E-14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325.25346097861518</v>
      </c>
      <c r="BJ150" s="59">
        <f t="shared" si="146"/>
        <v>348.84706693879735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2.8436406091880326E-19</v>
      </c>
      <c r="BS150" s="22">
        <f t="shared" si="117"/>
        <v>2.8436406091880326E-19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-2.8421709430404007E-14</v>
      </c>
      <c r="BZ150" s="13">
        <f>BY150*VLOOKUP('Données projet'!$B$12,Paramètres!$A$1:$I$89,3,0)*VLOOKUP('Données projet'!$B$12,Paramètres!$A$1:$I$89,5,0)</f>
        <v>-1.6996182239381599E-14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185.11936093150575</v>
      </c>
      <c r="CE150" s="59">
        <f t="shared" si="148"/>
        <v>194.29071414035622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2.4526400254247012E-18</v>
      </c>
      <c r="CN150" s="22">
        <f t="shared" si="120"/>
        <v>2.4526400254247012E-18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2.8421709430404007E-13</v>
      </c>
      <c r="O151" s="13">
        <f>N151*VLOOKUP('Données projet'!$B$9,Paramètres!$A$1:$I$89,3,0)*VLOOKUP('Données projet'!$B$9,Paramètres!$A$1:$I$89,5,0)</f>
        <v>2.5715962692629546E-13</v>
      </c>
      <c r="P151" s="13">
        <f t="shared" si="141"/>
        <v>3.4610450122128953E-12</v>
      </c>
      <c r="Q151" s="20">
        <f t="shared" si="108"/>
        <v>6.4758730798340893E-12</v>
      </c>
      <c r="R151" s="59">
        <f t="shared" si="109"/>
        <v>293.33333333333979</v>
      </c>
      <c r="S151" s="59">
        <f ca="1">AVERAGE(OFFSET($R$3,0,0,'Données projet'!$E$9+1,1))-AVERAGE(OFFSET($H$3,0,0,'Données projet'!$E$9+1,1))</f>
        <v>344.4940855044307</v>
      </c>
      <c r="T151" s="59">
        <f t="shared" si="142"/>
        <v>231.36959598460686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1.3277632309812503E-17</v>
      </c>
      <c r="AC151" s="22">
        <f t="shared" si="111"/>
        <v>1.3277632309812503E-17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2.8421709430404007E-13</v>
      </c>
      <c r="AJ151" s="13">
        <f>AI151*VLOOKUP('Données projet'!$B$10,Paramètres!$A$1:$I$89,3,0)*VLOOKUP('Données projet'!$B$10,Paramètres!$A$1:$I$89,5,0)</f>
        <v>2.8819613362429665E-13</v>
      </c>
      <c r="AK151" s="13">
        <f t="shared" si="143"/>
        <v>3.827652602141548E-12</v>
      </c>
      <c r="AL151" s="20">
        <f t="shared" si="112"/>
        <v>7.1684365481255119E-12</v>
      </c>
      <c r="AM151" s="59">
        <f t="shared" si="113"/>
        <v>293.33333333334048</v>
      </c>
      <c r="AN151" s="59">
        <f ca="1">AVERAGE(OFFSET($AM$3,0,0,'Données projet'!$E$10+1,1))-AVERAGE(OFFSET($H$3,0,0,'Données projet'!$E$10+1,1))</f>
        <v>381.39660508997315</v>
      </c>
      <c r="AO151" s="59">
        <f t="shared" si="144"/>
        <v>254.25036207346591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1.4880105174789819E-17</v>
      </c>
      <c r="AX151" s="21">
        <f t="shared" si="114"/>
        <v>1.4880105174789819E-17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-8.5265128291212022E-14</v>
      </c>
      <c r="BE151" s="13">
        <f>BD151*VLOOKUP('Données projet'!$B$11,Paramètres!$A$1:$I$89,3,0)*VLOOKUP('Données projet'!$B$11,Paramètres!$A$1:$I$89,5,0)</f>
        <v>-7.4487616075202836E-14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325.25346097861518</v>
      </c>
      <c r="BJ151" s="59">
        <f t="shared" si="146"/>
        <v>348.84706693879735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2.0107575580143029E-19</v>
      </c>
      <c r="BS151" s="22">
        <f t="shared" si="117"/>
        <v>2.0107575580143029E-19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-2.8421709430404007E-14</v>
      </c>
      <c r="BZ151" s="13">
        <f>BY151*VLOOKUP('Données projet'!$B$12,Paramètres!$A$1:$I$89,3,0)*VLOOKUP('Données projet'!$B$12,Paramètres!$A$1:$I$89,5,0)</f>
        <v>-1.6996182239381599E-14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185.11936093150575</v>
      </c>
      <c r="CE151" s="59">
        <f t="shared" si="148"/>
        <v>194.29071414035622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1.7342783937873527E-18</v>
      </c>
      <c r="CN151" s="22">
        <f t="shared" si="120"/>
        <v>1.7342783937873527E-18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2.8421709430404007E-13</v>
      </c>
      <c r="O152" s="13">
        <f>N152*VLOOKUP('Données projet'!$B$9,Paramètres!$A$1:$I$89,3,0)*VLOOKUP('Données projet'!$B$9,Paramètres!$A$1:$I$89,5,0)</f>
        <v>2.5715962692629546E-13</v>
      </c>
      <c r="P152" s="13">
        <f t="shared" si="141"/>
        <v>3.4610450122128953E-12</v>
      </c>
      <c r="Q152" s="20">
        <f t="shared" si="108"/>
        <v>6.4758730798340893E-12</v>
      </c>
      <c r="R152" s="59">
        <f t="shared" si="109"/>
        <v>293.33333333333979</v>
      </c>
      <c r="S152" s="59">
        <f ca="1">AVERAGE(OFFSET($R$3,0,0,'Données projet'!$E$9+1,1))-AVERAGE(OFFSET($H$3,0,0,'Données projet'!$E$9+1,1))</f>
        <v>344.4940855044307</v>
      </c>
      <c r="T152" s="59">
        <f t="shared" si="142"/>
        <v>231.36959598460686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9.3887038443700227E-18</v>
      </c>
      <c r="AC152" s="22">
        <f t="shared" si="111"/>
        <v>9.3887038443700227E-18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2.8421709430404007E-13</v>
      </c>
      <c r="AJ152" s="13">
        <f>AI152*VLOOKUP('Données projet'!$B$10,Paramètres!$A$1:$I$89,3,0)*VLOOKUP('Données projet'!$B$10,Paramètres!$A$1:$I$89,5,0)</f>
        <v>2.8819613362429665E-13</v>
      </c>
      <c r="AK152" s="13">
        <f t="shared" si="143"/>
        <v>3.827652602141548E-12</v>
      </c>
      <c r="AL152" s="20">
        <f t="shared" si="112"/>
        <v>7.1684365481255119E-12</v>
      </c>
      <c r="AM152" s="59">
        <f t="shared" si="113"/>
        <v>293.33333333334048</v>
      </c>
      <c r="AN152" s="59">
        <f ca="1">AVERAGE(OFFSET($AM$3,0,0,'Données projet'!$E$10+1,1))-AVERAGE(OFFSET($H$3,0,0,'Données projet'!$E$10+1,1))</f>
        <v>381.39660508997315</v>
      </c>
      <c r="AO152" s="59">
        <f t="shared" si="144"/>
        <v>254.25036207346591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1.0521823273862918E-17</v>
      </c>
      <c r="AX152" s="21">
        <f t="shared" si="114"/>
        <v>1.0521823273862918E-17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-8.5265128291212022E-14</v>
      </c>
      <c r="BE152" s="13">
        <f>BD152*VLOOKUP('Données projet'!$B$11,Paramètres!$A$1:$I$89,3,0)*VLOOKUP('Données projet'!$B$11,Paramètres!$A$1:$I$89,5,0)</f>
        <v>-7.4487616075202836E-14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325.25346097861518</v>
      </c>
      <c r="BJ152" s="59">
        <f t="shared" si="146"/>
        <v>348.84706693879735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1.4218203045940163E-19</v>
      </c>
      <c r="BS152" s="22">
        <f t="shared" si="117"/>
        <v>1.4218203045940163E-19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-2.8421709430404007E-14</v>
      </c>
      <c r="BZ152" s="13">
        <f>BY152*VLOOKUP('Données projet'!$B$12,Paramètres!$A$1:$I$89,3,0)*VLOOKUP('Données projet'!$B$12,Paramètres!$A$1:$I$89,5,0)</f>
        <v>-1.6996182239381599E-14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185.11936093150575</v>
      </c>
      <c r="CE152" s="59">
        <f t="shared" si="148"/>
        <v>194.29071414035622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1.2263200127123508E-18</v>
      </c>
      <c r="CN152" s="22">
        <f t="shared" si="120"/>
        <v>1.2263200127123508E-18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2.8421709430404007E-13</v>
      </c>
      <c r="O153" s="13">
        <f>N153*VLOOKUP('Données projet'!$B$9,Paramètres!$A$1:$I$89,3,0)*VLOOKUP('Données projet'!$B$9,Paramètres!$A$1:$I$89,5,0)</f>
        <v>2.5715962692629546E-13</v>
      </c>
      <c r="P153" s="13">
        <f t="shared" si="141"/>
        <v>3.4610450122128953E-12</v>
      </c>
      <c r="Q153" s="20">
        <f t="shared" si="108"/>
        <v>6.4758730798340893E-12</v>
      </c>
      <c r="R153" s="59">
        <f t="shared" si="109"/>
        <v>293.33333333333979</v>
      </c>
      <c r="S153" s="59">
        <f ca="1">AVERAGE(OFFSET($R$3,0,0,'Données projet'!$E$9+1,1))-AVERAGE(OFFSET($H$3,0,0,'Données projet'!$E$9+1,1))</f>
        <v>344.4940855044307</v>
      </c>
      <c r="T153" s="59">
        <f t="shared" si="142"/>
        <v>231.36959598460686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6.6388161549062513E-18</v>
      </c>
      <c r="AC153" s="22">
        <f t="shared" si="111"/>
        <v>6.6388161549062513E-18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2.8421709430404007E-13</v>
      </c>
      <c r="AJ153" s="13">
        <f>AI153*VLOOKUP('Données projet'!$B$10,Paramètres!$A$1:$I$89,3,0)*VLOOKUP('Données projet'!$B$10,Paramètres!$A$1:$I$89,5,0)</f>
        <v>2.8819613362429665E-13</v>
      </c>
      <c r="AK153" s="13">
        <f t="shared" si="143"/>
        <v>3.827652602141548E-12</v>
      </c>
      <c r="AL153" s="20">
        <f t="shared" si="112"/>
        <v>7.1684365481255119E-12</v>
      </c>
      <c r="AM153" s="59">
        <f t="shared" si="113"/>
        <v>293.33333333334048</v>
      </c>
      <c r="AN153" s="59">
        <f ca="1">AVERAGE(OFFSET($AM$3,0,0,'Données projet'!$E$10+1,1))-AVERAGE(OFFSET($H$3,0,0,'Données projet'!$E$10+1,1))</f>
        <v>381.39660508997315</v>
      </c>
      <c r="AO153" s="59">
        <f t="shared" si="144"/>
        <v>254.25036207346591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7.4400525873949094E-18</v>
      </c>
      <c r="AX153" s="21">
        <f t="shared" si="114"/>
        <v>7.4400525873949094E-18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-8.5265128291212022E-14</v>
      </c>
      <c r="BE153" s="13">
        <f>BD153*VLOOKUP('Données projet'!$B$11,Paramètres!$A$1:$I$89,3,0)*VLOOKUP('Données projet'!$B$11,Paramètres!$A$1:$I$89,5,0)</f>
        <v>-7.4487616075202836E-14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325.25346097861518</v>
      </c>
      <c r="BJ153" s="59">
        <f t="shared" si="146"/>
        <v>348.84706693879735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1.0053787790071514E-19</v>
      </c>
      <c r="BS153" s="22">
        <f t="shared" si="117"/>
        <v>1.0053787790071514E-19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-2.8421709430404007E-14</v>
      </c>
      <c r="BZ153" s="13">
        <f>BY153*VLOOKUP('Données projet'!$B$12,Paramètres!$A$1:$I$89,3,0)*VLOOKUP('Données projet'!$B$12,Paramètres!$A$1:$I$89,5,0)</f>
        <v>-1.6996182239381599E-14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185.11936093150575</v>
      </c>
      <c r="CE153" s="59">
        <f t="shared" si="148"/>
        <v>194.29071414035622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8.6713919689367653E-19</v>
      </c>
      <c r="CN153" s="22">
        <f t="shared" si="120"/>
        <v>8.6713919689367653E-19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2.8421709430404007E-13</v>
      </c>
      <c r="O154" s="13">
        <f>N154*VLOOKUP('Données projet'!$B$9,Paramètres!$A$1:$I$89,3,0)*VLOOKUP('Données projet'!$B$9,Paramètres!$A$1:$I$89,5,0)</f>
        <v>2.5715962692629546E-13</v>
      </c>
      <c r="P154" s="13">
        <f t="shared" si="141"/>
        <v>3.4610450122128953E-12</v>
      </c>
      <c r="Q154" s="20">
        <f t="shared" ref="Q154:Q203" si="162">(O154+P154)*0.475*44/12</f>
        <v>6.4758730798340893E-12</v>
      </c>
      <c r="R154" s="59">
        <f t="shared" si="109"/>
        <v>293.33333333333979</v>
      </c>
      <c r="S154" s="59">
        <f ca="1">AVERAGE(OFFSET($R$3,0,0,'Données projet'!$E$9+1,1))-AVERAGE(OFFSET($H$3,0,0,'Données projet'!$E$9+1,1))</f>
        <v>344.4940855044307</v>
      </c>
      <c r="T154" s="59">
        <f t="shared" si="142"/>
        <v>231.36959598460686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4.6943519221850113E-18</v>
      </c>
      <c r="AC154" s="22">
        <f t="shared" ref="AC154:AC203" si="163">SUM(Z154:AB154)</f>
        <v>4.6943519221850113E-18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2.8421709430404007E-13</v>
      </c>
      <c r="AJ154" s="13">
        <f>AI154*VLOOKUP('Données projet'!$B$10,Paramètres!$A$1:$I$89,3,0)*VLOOKUP('Données projet'!$B$10,Paramètres!$A$1:$I$89,5,0)</f>
        <v>2.8819613362429665E-13</v>
      </c>
      <c r="AK154" s="13">
        <f t="shared" ref="AK154:AK203" si="164">EXP(-1.0587+0.8836*LN(AJ154)+0.284)</f>
        <v>3.827652602141548E-12</v>
      </c>
      <c r="AL154" s="20">
        <f t="shared" ref="AL154:AL203" si="165">(AJ154+AK154)*0.475*44/12</f>
        <v>7.1684365481255119E-12</v>
      </c>
      <c r="AM154" s="59">
        <f t="shared" si="113"/>
        <v>293.33333333334048</v>
      </c>
      <c r="AN154" s="59">
        <f ca="1">AVERAGE(OFFSET($AM$3,0,0,'Données projet'!$E$10+1,1))-AVERAGE(OFFSET($H$3,0,0,'Données projet'!$E$10+1,1))</f>
        <v>381.39660508997315</v>
      </c>
      <c r="AO154" s="59">
        <f t="shared" si="144"/>
        <v>254.25036207346591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5.260911636931459E-18</v>
      </c>
      <c r="AX154" s="21">
        <f t="shared" ref="AX154:AX203" si="166">SUM(AU154:AW154)</f>
        <v>5.260911636931459E-18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-8.5265128291212022E-14</v>
      </c>
      <c r="BE154" s="13">
        <f>BD154*VLOOKUP('Données projet'!$B$11,Paramètres!$A$1:$I$89,3,0)*VLOOKUP('Données projet'!$B$11,Paramètres!$A$1:$I$89,5,0)</f>
        <v>-7.4487616075202836E-14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325.25346097861518</v>
      </c>
      <c r="BJ154" s="59">
        <f t="shared" si="146"/>
        <v>348.84706693879735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7.1091015229700814E-20</v>
      </c>
      <c r="BS154" s="22">
        <f t="shared" ref="BS154:BS203" si="169">SUM(BP154:BR154)</f>
        <v>7.1091015229700814E-20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-2.8421709430404007E-14</v>
      </c>
      <c r="BZ154" s="13">
        <f>BY154*VLOOKUP('Données projet'!$B$12,Paramètres!$A$1:$I$89,3,0)*VLOOKUP('Données projet'!$B$12,Paramètres!$A$1:$I$89,5,0)</f>
        <v>-1.6996182239381599E-14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185.11936093150575</v>
      </c>
      <c r="CE154" s="59">
        <f t="shared" si="148"/>
        <v>194.29071414035622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6.131600063561755E-19</v>
      </c>
      <c r="CN154" s="22">
        <f t="shared" ref="CN154:CN203" si="172">SUM(CK154:CM154)</f>
        <v>6.131600063561755E-19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2.8421709430404007E-13</v>
      </c>
      <c r="O155" s="13">
        <f>N155*VLOOKUP('Données projet'!$B$9,Paramètres!$A$1:$I$89,3,0)*VLOOKUP('Données projet'!$B$9,Paramètres!$A$1:$I$89,5,0)</f>
        <v>2.5715962692629546E-13</v>
      </c>
      <c r="P155" s="13">
        <f t="shared" si="141"/>
        <v>3.4610450122128953E-12</v>
      </c>
      <c r="Q155" s="20">
        <f t="shared" si="162"/>
        <v>6.4758730798340893E-12</v>
      </c>
      <c r="R155" s="59">
        <f t="shared" si="109"/>
        <v>293.33333333333979</v>
      </c>
      <c r="S155" s="59">
        <f ca="1">AVERAGE(OFFSET($R$3,0,0,'Données projet'!$E$9+1,1))-AVERAGE(OFFSET($H$3,0,0,'Données projet'!$E$9+1,1))</f>
        <v>344.4940855044307</v>
      </c>
      <c r="T155" s="59">
        <f t="shared" si="142"/>
        <v>231.36959598460686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3.3194080774531256E-18</v>
      </c>
      <c r="AC155" s="22">
        <f t="shared" si="163"/>
        <v>3.3194080774531256E-18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2.8421709430404007E-13</v>
      </c>
      <c r="AJ155" s="13">
        <f>AI155*VLOOKUP('Données projet'!$B$10,Paramètres!$A$1:$I$89,3,0)*VLOOKUP('Données projet'!$B$10,Paramètres!$A$1:$I$89,5,0)</f>
        <v>2.8819613362429665E-13</v>
      </c>
      <c r="AK155" s="13">
        <f t="shared" si="164"/>
        <v>3.827652602141548E-12</v>
      </c>
      <c r="AL155" s="20">
        <f t="shared" si="165"/>
        <v>7.1684365481255119E-12</v>
      </c>
      <c r="AM155" s="59">
        <f t="shared" si="113"/>
        <v>293.33333333334048</v>
      </c>
      <c r="AN155" s="59">
        <f ca="1">AVERAGE(OFFSET($AM$3,0,0,'Données projet'!$E$10+1,1))-AVERAGE(OFFSET($H$3,0,0,'Données projet'!$E$10+1,1))</f>
        <v>381.39660508997315</v>
      </c>
      <c r="AO155" s="59">
        <f t="shared" si="144"/>
        <v>254.25036207346591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3.7200262936974547E-18</v>
      </c>
      <c r="AX155" s="21">
        <f t="shared" si="166"/>
        <v>3.7200262936974547E-18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-8.5265128291212022E-14</v>
      </c>
      <c r="BE155" s="13">
        <f>BD155*VLOOKUP('Données projet'!$B$11,Paramètres!$A$1:$I$89,3,0)*VLOOKUP('Données projet'!$B$11,Paramètres!$A$1:$I$89,5,0)</f>
        <v>-7.4487616075202836E-14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325.25346097861518</v>
      </c>
      <c r="BJ155" s="59">
        <f t="shared" si="146"/>
        <v>348.84706693879735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5.0268938950357572E-20</v>
      </c>
      <c r="BS155" s="22">
        <f t="shared" si="169"/>
        <v>5.0268938950357572E-20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-2.8421709430404007E-14</v>
      </c>
      <c r="BZ155" s="13">
        <f>BY155*VLOOKUP('Données projet'!$B$12,Paramètres!$A$1:$I$89,3,0)*VLOOKUP('Données projet'!$B$12,Paramètres!$A$1:$I$89,5,0)</f>
        <v>-1.6996182239381599E-14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185.11936093150575</v>
      </c>
      <c r="CE155" s="59">
        <f t="shared" si="148"/>
        <v>194.29071414035622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4.3356959844683831E-19</v>
      </c>
      <c r="CN155" s="22">
        <f t="shared" si="172"/>
        <v>4.3356959844683831E-19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2.8421709430404007E-13</v>
      </c>
      <c r="O156" s="13">
        <f>N156*VLOOKUP('Données projet'!$B$9,Paramètres!$A$1:$I$89,3,0)*VLOOKUP('Données projet'!$B$9,Paramètres!$A$1:$I$89,5,0)</f>
        <v>2.5715962692629546E-13</v>
      </c>
      <c r="P156" s="13">
        <f t="shared" si="141"/>
        <v>3.4610450122128953E-12</v>
      </c>
      <c r="Q156" s="20">
        <f t="shared" si="162"/>
        <v>6.4758730798340893E-12</v>
      </c>
      <c r="R156" s="59">
        <f t="shared" si="109"/>
        <v>293.33333333333979</v>
      </c>
      <c r="S156" s="59">
        <f ca="1">AVERAGE(OFFSET($R$3,0,0,'Données projet'!$E$9+1,1))-AVERAGE(OFFSET($H$3,0,0,'Données projet'!$E$9+1,1))</f>
        <v>344.4940855044307</v>
      </c>
      <c r="T156" s="59">
        <f t="shared" si="142"/>
        <v>231.36959598460686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2.3471759610925057E-18</v>
      </c>
      <c r="AC156" s="22">
        <f t="shared" si="163"/>
        <v>2.3471759610925057E-18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2.8421709430404007E-13</v>
      </c>
      <c r="AJ156" s="13">
        <f>AI156*VLOOKUP('Données projet'!$B$10,Paramètres!$A$1:$I$89,3,0)*VLOOKUP('Données projet'!$B$10,Paramètres!$A$1:$I$89,5,0)</f>
        <v>2.8819613362429665E-13</v>
      </c>
      <c r="AK156" s="13">
        <f t="shared" si="164"/>
        <v>3.827652602141548E-12</v>
      </c>
      <c r="AL156" s="20">
        <f t="shared" si="165"/>
        <v>7.1684365481255119E-12</v>
      </c>
      <c r="AM156" s="59">
        <f t="shared" si="113"/>
        <v>293.33333333334048</v>
      </c>
      <c r="AN156" s="59">
        <f ca="1">AVERAGE(OFFSET($AM$3,0,0,'Données projet'!$E$10+1,1))-AVERAGE(OFFSET($H$3,0,0,'Données projet'!$E$10+1,1))</f>
        <v>381.39660508997315</v>
      </c>
      <c r="AO156" s="59">
        <f t="shared" si="144"/>
        <v>254.25036207346591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2.6304558184657295E-18</v>
      </c>
      <c r="AX156" s="21">
        <f t="shared" si="166"/>
        <v>2.6304558184657295E-18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-8.5265128291212022E-14</v>
      </c>
      <c r="BE156" s="13">
        <f>BD156*VLOOKUP('Données projet'!$B$11,Paramètres!$A$1:$I$89,3,0)*VLOOKUP('Données projet'!$B$11,Paramètres!$A$1:$I$89,5,0)</f>
        <v>-7.4487616075202836E-14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325.25346097861518</v>
      </c>
      <c r="BJ156" s="59">
        <f t="shared" si="146"/>
        <v>348.84706693879735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3.5545507614850407E-20</v>
      </c>
      <c r="BS156" s="22">
        <f t="shared" si="169"/>
        <v>3.5545507614850407E-20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-2.8421709430404007E-14</v>
      </c>
      <c r="BZ156" s="13">
        <f>BY156*VLOOKUP('Données projet'!$B$12,Paramètres!$A$1:$I$89,3,0)*VLOOKUP('Données projet'!$B$12,Paramètres!$A$1:$I$89,5,0)</f>
        <v>-1.6996182239381599E-14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185.11936093150575</v>
      </c>
      <c r="CE156" s="59">
        <f t="shared" si="148"/>
        <v>194.29071414035622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3.065800031780878E-19</v>
      </c>
      <c r="CN156" s="22">
        <f t="shared" si="172"/>
        <v>3.065800031780878E-19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2.8421709430404007E-13</v>
      </c>
      <c r="O157" s="13">
        <f>N157*VLOOKUP('Données projet'!$B$9,Paramètres!$A$1:$I$89,3,0)*VLOOKUP('Données projet'!$B$9,Paramètres!$A$1:$I$89,5,0)</f>
        <v>2.5715962692629546E-13</v>
      </c>
      <c r="P157" s="13">
        <f t="shared" si="141"/>
        <v>3.4610450122128953E-12</v>
      </c>
      <c r="Q157" s="20">
        <f t="shared" si="162"/>
        <v>6.4758730798340893E-12</v>
      </c>
      <c r="R157" s="59">
        <f t="shared" si="109"/>
        <v>293.33333333333979</v>
      </c>
      <c r="S157" s="59">
        <f ca="1">AVERAGE(OFFSET($R$3,0,0,'Données projet'!$E$9+1,1))-AVERAGE(OFFSET($H$3,0,0,'Données projet'!$E$9+1,1))</f>
        <v>344.4940855044307</v>
      </c>
      <c r="T157" s="59">
        <f t="shared" si="142"/>
        <v>231.36959598460686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1.6597040387265628E-18</v>
      </c>
      <c r="AC157" s="22">
        <f t="shared" si="163"/>
        <v>1.6597040387265628E-18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2.8421709430404007E-13</v>
      </c>
      <c r="AJ157" s="13">
        <f>AI157*VLOOKUP('Données projet'!$B$10,Paramètres!$A$1:$I$89,3,0)*VLOOKUP('Données projet'!$B$10,Paramètres!$A$1:$I$89,5,0)</f>
        <v>2.8819613362429665E-13</v>
      </c>
      <c r="AK157" s="13">
        <f t="shared" si="164"/>
        <v>3.827652602141548E-12</v>
      </c>
      <c r="AL157" s="20">
        <f t="shared" si="165"/>
        <v>7.1684365481255119E-12</v>
      </c>
      <c r="AM157" s="59">
        <f t="shared" si="113"/>
        <v>293.33333333334048</v>
      </c>
      <c r="AN157" s="59">
        <f ca="1">AVERAGE(OFFSET($AM$3,0,0,'Données projet'!$E$10+1,1))-AVERAGE(OFFSET($H$3,0,0,'Données projet'!$E$10+1,1))</f>
        <v>381.39660508997315</v>
      </c>
      <c r="AO157" s="59">
        <f t="shared" si="144"/>
        <v>254.25036207346591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1.8600131468487273E-18</v>
      </c>
      <c r="AX157" s="21">
        <f t="shared" si="166"/>
        <v>1.8600131468487273E-18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-8.5265128291212022E-14</v>
      </c>
      <c r="BE157" s="13">
        <f>BD157*VLOOKUP('Données projet'!$B$11,Paramètres!$A$1:$I$89,3,0)*VLOOKUP('Données projet'!$B$11,Paramètres!$A$1:$I$89,5,0)</f>
        <v>-7.4487616075202836E-14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325.25346097861518</v>
      </c>
      <c r="BJ157" s="59">
        <f t="shared" si="146"/>
        <v>348.84706693879735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2.5134469475178786E-20</v>
      </c>
      <c r="BS157" s="22">
        <f t="shared" si="169"/>
        <v>2.5134469475178786E-20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-2.8421709430404007E-14</v>
      </c>
      <c r="BZ157" s="13">
        <f>BY157*VLOOKUP('Données projet'!$B$12,Paramètres!$A$1:$I$89,3,0)*VLOOKUP('Données projet'!$B$12,Paramètres!$A$1:$I$89,5,0)</f>
        <v>-1.6996182239381599E-14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185.11936093150575</v>
      </c>
      <c r="CE157" s="59">
        <f t="shared" si="148"/>
        <v>194.29071414035622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2.1678479922341918E-19</v>
      </c>
      <c r="CN157" s="22">
        <f t="shared" si="172"/>
        <v>2.1678479922341918E-19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2.8421709430404007E-13</v>
      </c>
      <c r="O158" s="13">
        <f>N158*VLOOKUP('Données projet'!$B$9,Paramètres!$A$1:$I$89,3,0)*VLOOKUP('Données projet'!$B$9,Paramètres!$A$1:$I$89,5,0)</f>
        <v>2.5715962692629546E-13</v>
      </c>
      <c r="P158" s="13">
        <f t="shared" si="141"/>
        <v>3.4610450122128953E-12</v>
      </c>
      <c r="Q158" s="20">
        <f t="shared" si="162"/>
        <v>6.4758730798340893E-12</v>
      </c>
      <c r="R158" s="59">
        <f t="shared" si="109"/>
        <v>293.33333333333979</v>
      </c>
      <c r="S158" s="59">
        <f ca="1">AVERAGE(OFFSET($R$3,0,0,'Données projet'!$E$9+1,1))-AVERAGE(OFFSET($H$3,0,0,'Données projet'!$E$9+1,1))</f>
        <v>344.4940855044307</v>
      </c>
      <c r="T158" s="59">
        <f t="shared" si="142"/>
        <v>231.36959598460686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1.1735879805462528E-18</v>
      </c>
      <c r="AC158" s="22">
        <f t="shared" si="163"/>
        <v>1.1735879805462528E-18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2.8421709430404007E-13</v>
      </c>
      <c r="AJ158" s="13">
        <f>AI158*VLOOKUP('Données projet'!$B$10,Paramètres!$A$1:$I$89,3,0)*VLOOKUP('Données projet'!$B$10,Paramètres!$A$1:$I$89,5,0)</f>
        <v>2.8819613362429665E-13</v>
      </c>
      <c r="AK158" s="13">
        <f t="shared" si="164"/>
        <v>3.827652602141548E-12</v>
      </c>
      <c r="AL158" s="20">
        <f t="shared" si="165"/>
        <v>7.1684365481255119E-12</v>
      </c>
      <c r="AM158" s="59">
        <f t="shared" si="113"/>
        <v>293.33333333334048</v>
      </c>
      <c r="AN158" s="59">
        <f ca="1">AVERAGE(OFFSET($AM$3,0,0,'Données projet'!$E$10+1,1))-AVERAGE(OFFSET($H$3,0,0,'Données projet'!$E$10+1,1))</f>
        <v>381.39660508997315</v>
      </c>
      <c r="AO158" s="59">
        <f t="shared" si="144"/>
        <v>254.25036207346591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1.3152279092328647E-18</v>
      </c>
      <c r="AX158" s="21">
        <f t="shared" si="166"/>
        <v>1.3152279092328647E-18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-8.5265128291212022E-14</v>
      </c>
      <c r="BE158" s="13">
        <f>BD158*VLOOKUP('Données projet'!$B$11,Paramètres!$A$1:$I$89,3,0)*VLOOKUP('Données projet'!$B$11,Paramètres!$A$1:$I$89,5,0)</f>
        <v>-7.4487616075202836E-14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325.25346097861518</v>
      </c>
      <c r="BJ158" s="59">
        <f t="shared" si="146"/>
        <v>348.84706693879735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1.7772753807425204E-20</v>
      </c>
      <c r="BS158" s="22">
        <f t="shared" si="169"/>
        <v>1.7772753807425204E-20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-2.8421709430404007E-14</v>
      </c>
      <c r="BZ158" s="13">
        <f>BY158*VLOOKUP('Données projet'!$B$12,Paramètres!$A$1:$I$89,3,0)*VLOOKUP('Données projet'!$B$12,Paramètres!$A$1:$I$89,5,0)</f>
        <v>-1.6996182239381599E-14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185.11936093150575</v>
      </c>
      <c r="CE158" s="59">
        <f t="shared" si="148"/>
        <v>194.29071414035622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1.5329000158904392E-19</v>
      </c>
      <c r="CN158" s="22">
        <f t="shared" si="172"/>
        <v>1.5329000158904392E-19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2.8421709430404007E-13</v>
      </c>
      <c r="O159" s="13">
        <f>N159*VLOOKUP('Données projet'!$B$9,Paramètres!$A$1:$I$89,3,0)*VLOOKUP('Données projet'!$B$9,Paramètres!$A$1:$I$89,5,0)</f>
        <v>2.5715962692629546E-13</v>
      </c>
      <c r="P159" s="13">
        <f t="shared" si="141"/>
        <v>3.4610450122128953E-12</v>
      </c>
      <c r="Q159" s="20">
        <f t="shared" si="162"/>
        <v>6.4758730798340893E-12</v>
      </c>
      <c r="R159" s="59">
        <f t="shared" si="109"/>
        <v>293.33333333333979</v>
      </c>
      <c r="S159" s="59">
        <f ca="1">AVERAGE(OFFSET($R$3,0,0,'Données projet'!$E$9+1,1))-AVERAGE(OFFSET($H$3,0,0,'Données projet'!$E$9+1,1))</f>
        <v>344.4940855044307</v>
      </c>
      <c r="T159" s="59">
        <f t="shared" si="142"/>
        <v>231.36959598460686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8.2985201936328141E-19</v>
      </c>
      <c r="AC159" s="22">
        <f t="shared" si="163"/>
        <v>8.2985201936328141E-19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2.8421709430404007E-13</v>
      </c>
      <c r="AJ159" s="13">
        <f>AI159*VLOOKUP('Données projet'!$B$10,Paramètres!$A$1:$I$89,3,0)*VLOOKUP('Données projet'!$B$10,Paramètres!$A$1:$I$89,5,0)</f>
        <v>2.8819613362429665E-13</v>
      </c>
      <c r="AK159" s="13">
        <f t="shared" si="164"/>
        <v>3.827652602141548E-12</v>
      </c>
      <c r="AL159" s="20">
        <f t="shared" si="165"/>
        <v>7.1684365481255119E-12</v>
      </c>
      <c r="AM159" s="59">
        <f t="shared" si="113"/>
        <v>293.33333333334048</v>
      </c>
      <c r="AN159" s="59">
        <f ca="1">AVERAGE(OFFSET($AM$3,0,0,'Données projet'!$E$10+1,1))-AVERAGE(OFFSET($H$3,0,0,'Données projet'!$E$10+1,1))</f>
        <v>381.39660508997315</v>
      </c>
      <c r="AO159" s="59">
        <f t="shared" si="144"/>
        <v>254.25036207346591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9.3000657342436367E-19</v>
      </c>
      <c r="AX159" s="21">
        <f t="shared" si="166"/>
        <v>9.3000657342436367E-19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-8.5265128291212022E-14</v>
      </c>
      <c r="BE159" s="13">
        <f>BD159*VLOOKUP('Données projet'!$B$11,Paramètres!$A$1:$I$89,3,0)*VLOOKUP('Données projet'!$B$11,Paramètres!$A$1:$I$89,5,0)</f>
        <v>-7.4487616075202836E-14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325.25346097861518</v>
      </c>
      <c r="BJ159" s="59">
        <f t="shared" si="146"/>
        <v>348.84706693879735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1.2567234737589393E-20</v>
      </c>
      <c r="BS159" s="22">
        <f t="shared" si="169"/>
        <v>1.2567234737589393E-20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-2.8421709430404007E-14</v>
      </c>
      <c r="BZ159" s="13">
        <f>BY159*VLOOKUP('Données projet'!$B$12,Paramètres!$A$1:$I$89,3,0)*VLOOKUP('Données projet'!$B$12,Paramètres!$A$1:$I$89,5,0)</f>
        <v>-1.6996182239381599E-14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185.11936093150575</v>
      </c>
      <c r="CE159" s="59">
        <f t="shared" si="148"/>
        <v>194.29071414035622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1.0839239961170961E-19</v>
      </c>
      <c r="CN159" s="22">
        <f t="shared" si="172"/>
        <v>1.0839239961170961E-19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2.8421709430404007E-13</v>
      </c>
      <c r="O160" s="13">
        <f>N160*VLOOKUP('Données projet'!$B$9,Paramètres!$A$1:$I$89,3,0)*VLOOKUP('Données projet'!$B$9,Paramètres!$A$1:$I$89,5,0)</f>
        <v>2.5715962692629546E-13</v>
      </c>
      <c r="P160" s="13">
        <f t="shared" si="141"/>
        <v>3.4610450122128953E-12</v>
      </c>
      <c r="Q160" s="20">
        <f t="shared" si="162"/>
        <v>6.4758730798340893E-12</v>
      </c>
      <c r="R160" s="59">
        <f t="shared" si="109"/>
        <v>293.33333333333979</v>
      </c>
      <c r="S160" s="59">
        <f ca="1">AVERAGE(OFFSET($R$3,0,0,'Données projet'!$E$9+1,1))-AVERAGE(OFFSET($H$3,0,0,'Données projet'!$E$9+1,1))</f>
        <v>344.4940855044307</v>
      </c>
      <c r="T160" s="59">
        <f t="shared" si="142"/>
        <v>231.36959598460686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5.8679399027312642E-19</v>
      </c>
      <c r="AC160" s="22">
        <f t="shared" si="163"/>
        <v>5.8679399027312642E-19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2.8421709430404007E-13</v>
      </c>
      <c r="AJ160" s="13">
        <f>AI160*VLOOKUP('Données projet'!$B$10,Paramètres!$A$1:$I$89,3,0)*VLOOKUP('Données projet'!$B$10,Paramètres!$A$1:$I$89,5,0)</f>
        <v>2.8819613362429665E-13</v>
      </c>
      <c r="AK160" s="13">
        <f t="shared" si="164"/>
        <v>3.827652602141548E-12</v>
      </c>
      <c r="AL160" s="20">
        <f t="shared" si="165"/>
        <v>7.1684365481255119E-12</v>
      </c>
      <c r="AM160" s="59">
        <f t="shared" si="113"/>
        <v>293.33333333334048</v>
      </c>
      <c r="AN160" s="59">
        <f ca="1">AVERAGE(OFFSET($AM$3,0,0,'Données projet'!$E$10+1,1))-AVERAGE(OFFSET($H$3,0,0,'Données projet'!$E$10+1,1))</f>
        <v>381.39660508997315</v>
      </c>
      <c r="AO160" s="59">
        <f t="shared" si="144"/>
        <v>254.25036207346591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6.5761395461643237E-19</v>
      </c>
      <c r="AX160" s="21">
        <f t="shared" si="166"/>
        <v>6.5761395461643237E-19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-8.5265128291212022E-14</v>
      </c>
      <c r="BE160" s="13">
        <f>BD160*VLOOKUP('Données projet'!$B$11,Paramètres!$A$1:$I$89,3,0)*VLOOKUP('Données projet'!$B$11,Paramètres!$A$1:$I$89,5,0)</f>
        <v>-7.4487616075202836E-14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325.25346097861518</v>
      </c>
      <c r="BJ160" s="59">
        <f t="shared" si="146"/>
        <v>348.84706693879735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8.8863769037126018E-21</v>
      </c>
      <c r="BS160" s="22">
        <f t="shared" si="169"/>
        <v>8.8863769037126018E-21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-2.8421709430404007E-14</v>
      </c>
      <c r="BZ160" s="13">
        <f>BY160*VLOOKUP('Données projet'!$B$12,Paramètres!$A$1:$I$89,3,0)*VLOOKUP('Données projet'!$B$12,Paramètres!$A$1:$I$89,5,0)</f>
        <v>-1.6996182239381599E-14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185.11936093150575</v>
      </c>
      <c r="CE160" s="59">
        <f t="shared" si="148"/>
        <v>194.29071414035622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7.6645000794521974E-20</v>
      </c>
      <c r="CN160" s="22">
        <f t="shared" si="172"/>
        <v>7.6645000794521974E-20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2.8421709430404007E-13</v>
      </c>
      <c r="O161" s="13">
        <f>N161*VLOOKUP('Données projet'!$B$9,Paramètres!$A$1:$I$89,3,0)*VLOOKUP('Données projet'!$B$9,Paramètres!$A$1:$I$89,5,0)</f>
        <v>2.5715962692629546E-13</v>
      </c>
      <c r="P161" s="13">
        <f t="shared" si="141"/>
        <v>3.4610450122128953E-12</v>
      </c>
      <c r="Q161" s="20">
        <f t="shared" si="162"/>
        <v>6.4758730798340893E-12</v>
      </c>
      <c r="R161" s="59">
        <f t="shared" si="109"/>
        <v>293.33333333333979</v>
      </c>
      <c r="S161" s="59">
        <f ca="1">AVERAGE(OFFSET($R$3,0,0,'Données projet'!$E$9+1,1))-AVERAGE(OFFSET($H$3,0,0,'Données projet'!$E$9+1,1))</f>
        <v>344.4940855044307</v>
      </c>
      <c r="T161" s="59">
        <f t="shared" si="142"/>
        <v>231.36959598460686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4.149260096816407E-19</v>
      </c>
      <c r="AC161" s="22">
        <f t="shared" si="163"/>
        <v>4.149260096816407E-19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2.8421709430404007E-13</v>
      </c>
      <c r="AJ161" s="13">
        <f>AI161*VLOOKUP('Données projet'!$B$10,Paramètres!$A$1:$I$89,3,0)*VLOOKUP('Données projet'!$B$10,Paramètres!$A$1:$I$89,5,0)</f>
        <v>2.8819613362429665E-13</v>
      </c>
      <c r="AK161" s="13">
        <f t="shared" si="164"/>
        <v>3.827652602141548E-12</v>
      </c>
      <c r="AL161" s="20">
        <f t="shared" si="165"/>
        <v>7.1684365481255119E-12</v>
      </c>
      <c r="AM161" s="59">
        <f t="shared" si="113"/>
        <v>293.33333333334048</v>
      </c>
      <c r="AN161" s="59">
        <f ca="1">AVERAGE(OFFSET($AM$3,0,0,'Données projet'!$E$10+1,1))-AVERAGE(OFFSET($H$3,0,0,'Données projet'!$E$10+1,1))</f>
        <v>381.39660508997315</v>
      </c>
      <c r="AO161" s="59">
        <f t="shared" si="144"/>
        <v>254.25036207346591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4.6500328671218184E-19</v>
      </c>
      <c r="AX161" s="21">
        <f t="shared" si="166"/>
        <v>4.6500328671218184E-19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-8.5265128291212022E-14</v>
      </c>
      <c r="BE161" s="13">
        <f>BD161*VLOOKUP('Données projet'!$B$11,Paramètres!$A$1:$I$89,3,0)*VLOOKUP('Données projet'!$B$11,Paramètres!$A$1:$I$89,5,0)</f>
        <v>-7.4487616075202836E-14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325.25346097861518</v>
      </c>
      <c r="BJ161" s="59">
        <f t="shared" si="146"/>
        <v>348.84706693879735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6.2836173687946965E-21</v>
      </c>
      <c r="BS161" s="22">
        <f t="shared" si="169"/>
        <v>6.2836173687946965E-21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-2.8421709430404007E-14</v>
      </c>
      <c r="BZ161" s="13">
        <f>BY161*VLOOKUP('Données projet'!$B$12,Paramètres!$A$1:$I$89,3,0)*VLOOKUP('Données projet'!$B$12,Paramètres!$A$1:$I$89,5,0)</f>
        <v>-1.6996182239381599E-14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185.11936093150575</v>
      </c>
      <c r="CE161" s="59">
        <f t="shared" si="148"/>
        <v>194.29071414035622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5.4196199805854813E-20</v>
      </c>
      <c r="CN161" s="22">
        <f t="shared" si="172"/>
        <v>5.4196199805854813E-20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2.8421709430404007E-13</v>
      </c>
      <c r="O162" s="13">
        <f>N162*VLOOKUP('Données projet'!$B$9,Paramètres!$A$1:$I$89,3,0)*VLOOKUP('Données projet'!$B$9,Paramètres!$A$1:$I$89,5,0)</f>
        <v>2.5715962692629546E-13</v>
      </c>
      <c r="P162" s="13">
        <f t="shared" si="141"/>
        <v>3.4610450122128953E-12</v>
      </c>
      <c r="Q162" s="20">
        <f t="shared" si="162"/>
        <v>6.4758730798340893E-12</v>
      </c>
      <c r="R162" s="59">
        <f t="shared" si="109"/>
        <v>293.33333333333979</v>
      </c>
      <c r="S162" s="59">
        <f ca="1">AVERAGE(OFFSET($R$3,0,0,'Données projet'!$E$9+1,1))-AVERAGE(OFFSET($H$3,0,0,'Données projet'!$E$9+1,1))</f>
        <v>344.4940855044307</v>
      </c>
      <c r="T162" s="59">
        <f t="shared" si="142"/>
        <v>231.36959598460686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2.9339699513656321E-19</v>
      </c>
      <c r="AC162" s="22">
        <f t="shared" si="163"/>
        <v>2.9339699513656321E-19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2.8421709430404007E-13</v>
      </c>
      <c r="AJ162" s="13">
        <f>AI162*VLOOKUP('Données projet'!$B$10,Paramètres!$A$1:$I$89,3,0)*VLOOKUP('Données projet'!$B$10,Paramètres!$A$1:$I$89,5,0)</f>
        <v>2.8819613362429665E-13</v>
      </c>
      <c r="AK162" s="13">
        <f t="shared" si="164"/>
        <v>3.827652602141548E-12</v>
      </c>
      <c r="AL162" s="20">
        <f t="shared" si="165"/>
        <v>7.1684365481255119E-12</v>
      </c>
      <c r="AM162" s="59">
        <f t="shared" si="113"/>
        <v>293.33333333334048</v>
      </c>
      <c r="AN162" s="59">
        <f ca="1">AVERAGE(OFFSET($AM$3,0,0,'Données projet'!$E$10+1,1))-AVERAGE(OFFSET($H$3,0,0,'Données projet'!$E$10+1,1))</f>
        <v>381.39660508997315</v>
      </c>
      <c r="AO162" s="59">
        <f t="shared" si="144"/>
        <v>254.25036207346591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3.2880697730821618E-19</v>
      </c>
      <c r="AX162" s="21">
        <f t="shared" si="166"/>
        <v>3.2880697730821618E-19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-8.5265128291212022E-14</v>
      </c>
      <c r="BE162" s="13">
        <f>BD162*VLOOKUP('Données projet'!$B$11,Paramètres!$A$1:$I$89,3,0)*VLOOKUP('Données projet'!$B$11,Paramètres!$A$1:$I$89,5,0)</f>
        <v>-7.4487616075202836E-14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325.25346097861518</v>
      </c>
      <c r="BJ162" s="59">
        <f t="shared" si="146"/>
        <v>348.84706693879735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4.4431884518563009E-21</v>
      </c>
      <c r="BS162" s="22">
        <f t="shared" si="169"/>
        <v>4.4431884518563009E-21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-2.8421709430404007E-14</v>
      </c>
      <c r="BZ162" s="13">
        <f>BY162*VLOOKUP('Données projet'!$B$12,Paramètres!$A$1:$I$89,3,0)*VLOOKUP('Données projet'!$B$12,Paramètres!$A$1:$I$89,5,0)</f>
        <v>-1.6996182239381599E-14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185.11936093150575</v>
      </c>
      <c r="CE162" s="59">
        <f t="shared" si="148"/>
        <v>194.29071414035622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3.8322500397260993E-20</v>
      </c>
      <c r="CN162" s="22">
        <f t="shared" si="172"/>
        <v>3.8322500397260993E-20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2.8421709430404007E-13</v>
      </c>
      <c r="O163" s="13">
        <f>N163*VLOOKUP('Données projet'!$B$9,Paramètres!$A$1:$I$89,3,0)*VLOOKUP('Données projet'!$B$9,Paramètres!$A$1:$I$89,5,0)</f>
        <v>2.5715962692629546E-13</v>
      </c>
      <c r="P163" s="13">
        <f t="shared" si="141"/>
        <v>3.4610450122128953E-12</v>
      </c>
      <c r="Q163" s="20">
        <f t="shared" si="162"/>
        <v>6.4758730798340893E-12</v>
      </c>
      <c r="R163" s="59">
        <f t="shared" si="109"/>
        <v>293.33333333333979</v>
      </c>
      <c r="S163" s="59">
        <f ca="1">AVERAGE(OFFSET($R$3,0,0,'Données projet'!$E$9+1,1))-AVERAGE(OFFSET($H$3,0,0,'Données projet'!$E$9+1,1))</f>
        <v>344.4940855044307</v>
      </c>
      <c r="T163" s="59">
        <f t="shared" si="142"/>
        <v>231.36959598460686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2.0746300484082035E-19</v>
      </c>
      <c r="AC163" s="22">
        <f t="shared" si="163"/>
        <v>2.0746300484082035E-19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2.8421709430404007E-13</v>
      </c>
      <c r="AJ163" s="13">
        <f>AI163*VLOOKUP('Données projet'!$B$10,Paramètres!$A$1:$I$89,3,0)*VLOOKUP('Données projet'!$B$10,Paramètres!$A$1:$I$89,5,0)</f>
        <v>2.8819613362429665E-13</v>
      </c>
      <c r="AK163" s="13">
        <f t="shared" si="164"/>
        <v>3.827652602141548E-12</v>
      </c>
      <c r="AL163" s="20">
        <f t="shared" si="165"/>
        <v>7.1684365481255119E-12</v>
      </c>
      <c r="AM163" s="59">
        <f t="shared" si="113"/>
        <v>293.33333333334048</v>
      </c>
      <c r="AN163" s="59">
        <f ca="1">AVERAGE(OFFSET($AM$3,0,0,'Données projet'!$E$10+1,1))-AVERAGE(OFFSET($H$3,0,0,'Données projet'!$E$10+1,1))</f>
        <v>381.39660508997315</v>
      </c>
      <c r="AO163" s="59">
        <f t="shared" si="144"/>
        <v>254.25036207346591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2.3250164335609092E-19</v>
      </c>
      <c r="AX163" s="21">
        <f t="shared" si="166"/>
        <v>2.3250164335609092E-19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-8.5265128291212022E-14</v>
      </c>
      <c r="BE163" s="13">
        <f>BD163*VLOOKUP('Données projet'!$B$11,Paramètres!$A$1:$I$89,3,0)*VLOOKUP('Données projet'!$B$11,Paramètres!$A$1:$I$89,5,0)</f>
        <v>-7.4487616075202836E-14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325.25346097861518</v>
      </c>
      <c r="BJ163" s="59">
        <f t="shared" si="146"/>
        <v>348.84706693879735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3.1418086843973482E-21</v>
      </c>
      <c r="BS163" s="22">
        <f t="shared" si="169"/>
        <v>3.1418086843973482E-21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-2.8421709430404007E-14</v>
      </c>
      <c r="BZ163" s="13">
        <f>BY163*VLOOKUP('Données projet'!$B$12,Paramètres!$A$1:$I$89,3,0)*VLOOKUP('Données projet'!$B$12,Paramètres!$A$1:$I$89,5,0)</f>
        <v>-1.6996182239381599E-14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185.11936093150575</v>
      </c>
      <c r="CE163" s="59">
        <f t="shared" si="148"/>
        <v>194.29071414035622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2.7098099902927413E-20</v>
      </c>
      <c r="CN163" s="22">
        <f t="shared" si="172"/>
        <v>2.7098099902927413E-20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2.8421709430404007E-13</v>
      </c>
      <c r="O164" s="13">
        <f>N164*VLOOKUP('Données projet'!$B$9,Paramètres!$A$1:$I$89,3,0)*VLOOKUP('Données projet'!$B$9,Paramètres!$A$1:$I$89,5,0)</f>
        <v>2.5715962692629546E-13</v>
      </c>
      <c r="P164" s="13">
        <f t="shared" si="141"/>
        <v>3.4610450122128953E-12</v>
      </c>
      <c r="Q164" s="20">
        <f t="shared" si="162"/>
        <v>6.4758730798340893E-12</v>
      </c>
      <c r="R164" s="59">
        <f t="shared" si="109"/>
        <v>293.33333333333979</v>
      </c>
      <c r="S164" s="59">
        <f ca="1">AVERAGE(OFFSET($R$3,0,0,'Données projet'!$E$9+1,1))-AVERAGE(OFFSET($H$3,0,0,'Données projet'!$E$9+1,1))</f>
        <v>344.4940855044307</v>
      </c>
      <c r="T164" s="59">
        <f t="shared" si="142"/>
        <v>231.36959598460686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1.466984975682816E-19</v>
      </c>
      <c r="AC164" s="22">
        <f t="shared" si="163"/>
        <v>1.466984975682816E-19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2.8421709430404007E-13</v>
      </c>
      <c r="AJ164" s="13">
        <f>AI164*VLOOKUP('Données projet'!$B$10,Paramètres!$A$1:$I$89,3,0)*VLOOKUP('Données projet'!$B$10,Paramètres!$A$1:$I$89,5,0)</f>
        <v>2.8819613362429665E-13</v>
      </c>
      <c r="AK164" s="13">
        <f t="shared" si="164"/>
        <v>3.827652602141548E-12</v>
      </c>
      <c r="AL164" s="20">
        <f t="shared" si="165"/>
        <v>7.1684365481255119E-12</v>
      </c>
      <c r="AM164" s="59">
        <f t="shared" si="113"/>
        <v>293.33333333334048</v>
      </c>
      <c r="AN164" s="59">
        <f ca="1">AVERAGE(OFFSET($AM$3,0,0,'Données projet'!$E$10+1,1))-AVERAGE(OFFSET($H$3,0,0,'Données projet'!$E$10+1,1))</f>
        <v>381.39660508997315</v>
      </c>
      <c r="AO164" s="59">
        <f t="shared" si="144"/>
        <v>254.25036207346591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1.6440348865410809E-19</v>
      </c>
      <c r="AX164" s="21">
        <f t="shared" si="166"/>
        <v>1.6440348865410809E-19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-8.5265128291212022E-14</v>
      </c>
      <c r="BE164" s="13">
        <f>BD164*VLOOKUP('Données projet'!$B$11,Paramètres!$A$1:$I$89,3,0)*VLOOKUP('Données projet'!$B$11,Paramètres!$A$1:$I$89,5,0)</f>
        <v>-7.4487616075202836E-14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325.25346097861518</v>
      </c>
      <c r="BJ164" s="59">
        <f t="shared" si="146"/>
        <v>348.84706693879735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2.2215942259281504E-21</v>
      </c>
      <c r="BS164" s="22">
        <f t="shared" si="169"/>
        <v>2.2215942259281504E-21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-2.8421709430404007E-14</v>
      </c>
      <c r="BZ164" s="13">
        <f>BY164*VLOOKUP('Données projet'!$B$12,Paramètres!$A$1:$I$89,3,0)*VLOOKUP('Données projet'!$B$12,Paramètres!$A$1:$I$89,5,0)</f>
        <v>-1.6996182239381599E-14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185.11936093150575</v>
      </c>
      <c r="CE164" s="59">
        <f t="shared" si="148"/>
        <v>194.29071414035622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1.9161250198630499E-20</v>
      </c>
      <c r="CN164" s="22">
        <f t="shared" si="172"/>
        <v>1.9161250198630499E-20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2.8421709430404007E-13</v>
      </c>
      <c r="O165" s="13">
        <f>N165*VLOOKUP('Données projet'!$B$9,Paramètres!$A$1:$I$89,3,0)*VLOOKUP('Données projet'!$B$9,Paramètres!$A$1:$I$89,5,0)</f>
        <v>2.5715962692629546E-13</v>
      </c>
      <c r="P165" s="13">
        <f t="shared" si="141"/>
        <v>3.4610450122128953E-12</v>
      </c>
      <c r="Q165" s="20">
        <f t="shared" si="162"/>
        <v>6.4758730798340893E-12</v>
      </c>
      <c r="R165" s="59">
        <f t="shared" si="109"/>
        <v>293.33333333333979</v>
      </c>
      <c r="S165" s="59">
        <f ca="1">AVERAGE(OFFSET($R$3,0,0,'Données projet'!$E$9+1,1))-AVERAGE(OFFSET($H$3,0,0,'Données projet'!$E$9+1,1))</f>
        <v>344.4940855044307</v>
      </c>
      <c r="T165" s="59">
        <f t="shared" si="142"/>
        <v>231.36959598460686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1.0373150242041018E-19</v>
      </c>
      <c r="AC165" s="22">
        <f t="shared" si="163"/>
        <v>1.0373150242041018E-19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2.8421709430404007E-13</v>
      </c>
      <c r="AJ165" s="13">
        <f>AI165*VLOOKUP('Données projet'!$B$10,Paramètres!$A$1:$I$89,3,0)*VLOOKUP('Données projet'!$B$10,Paramètres!$A$1:$I$89,5,0)</f>
        <v>2.8819613362429665E-13</v>
      </c>
      <c r="AK165" s="13">
        <f t="shared" si="164"/>
        <v>3.827652602141548E-12</v>
      </c>
      <c r="AL165" s="20">
        <f t="shared" si="165"/>
        <v>7.1684365481255119E-12</v>
      </c>
      <c r="AM165" s="59">
        <f t="shared" si="113"/>
        <v>293.33333333334048</v>
      </c>
      <c r="AN165" s="59">
        <f ca="1">AVERAGE(OFFSET($AM$3,0,0,'Données projet'!$E$10+1,1))-AVERAGE(OFFSET($H$3,0,0,'Données projet'!$E$10+1,1))</f>
        <v>381.39660508997315</v>
      </c>
      <c r="AO165" s="59">
        <f t="shared" si="144"/>
        <v>254.25036207346591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1.1625082167804546E-19</v>
      </c>
      <c r="AX165" s="21">
        <f t="shared" si="166"/>
        <v>1.1625082167804546E-19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-8.5265128291212022E-14</v>
      </c>
      <c r="BE165" s="13">
        <f>BD165*VLOOKUP('Données projet'!$B$11,Paramètres!$A$1:$I$89,3,0)*VLOOKUP('Données projet'!$B$11,Paramètres!$A$1:$I$89,5,0)</f>
        <v>-7.4487616075202836E-14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325.25346097861518</v>
      </c>
      <c r="BJ165" s="59">
        <f t="shared" si="146"/>
        <v>348.84706693879735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1.5709043421986741E-21</v>
      </c>
      <c r="BS165" s="22">
        <f t="shared" si="169"/>
        <v>1.5709043421986741E-21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-2.8421709430404007E-14</v>
      </c>
      <c r="BZ165" s="13">
        <f>BY165*VLOOKUP('Données projet'!$B$12,Paramètres!$A$1:$I$89,3,0)*VLOOKUP('Données projet'!$B$12,Paramètres!$A$1:$I$89,5,0)</f>
        <v>-1.6996182239381599E-14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185.11936093150575</v>
      </c>
      <c r="CE165" s="59">
        <f t="shared" si="148"/>
        <v>194.29071414035622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1.3549049951463708E-20</v>
      </c>
      <c r="CN165" s="22">
        <f t="shared" si="172"/>
        <v>1.3549049951463708E-20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2.8421709430404007E-13</v>
      </c>
      <c r="O166" s="13">
        <f>N166*VLOOKUP('Données projet'!$B$9,Paramètres!$A$1:$I$89,3,0)*VLOOKUP('Données projet'!$B$9,Paramètres!$A$1:$I$89,5,0)</f>
        <v>2.5715962692629546E-13</v>
      </c>
      <c r="P166" s="13">
        <f t="shared" si="141"/>
        <v>3.4610450122128953E-12</v>
      </c>
      <c r="Q166" s="20">
        <f t="shared" si="162"/>
        <v>6.4758730798340893E-12</v>
      </c>
      <c r="R166" s="59">
        <f t="shared" si="109"/>
        <v>293.33333333333979</v>
      </c>
      <c r="S166" s="59">
        <f ca="1">AVERAGE(OFFSET($R$3,0,0,'Données projet'!$E$9+1,1))-AVERAGE(OFFSET($H$3,0,0,'Données projet'!$E$9+1,1))</f>
        <v>344.4940855044307</v>
      </c>
      <c r="T166" s="59">
        <f t="shared" si="142"/>
        <v>231.36959598460686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7.3349248784140802E-20</v>
      </c>
      <c r="AC166" s="22">
        <f t="shared" si="163"/>
        <v>7.3349248784140802E-20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2.8421709430404007E-13</v>
      </c>
      <c r="AJ166" s="13">
        <f>AI166*VLOOKUP('Données projet'!$B$10,Paramètres!$A$1:$I$89,3,0)*VLOOKUP('Données projet'!$B$10,Paramètres!$A$1:$I$89,5,0)</f>
        <v>2.8819613362429665E-13</v>
      </c>
      <c r="AK166" s="13">
        <f t="shared" si="164"/>
        <v>3.827652602141548E-12</v>
      </c>
      <c r="AL166" s="20">
        <f t="shared" si="165"/>
        <v>7.1684365481255119E-12</v>
      </c>
      <c r="AM166" s="59">
        <f t="shared" si="113"/>
        <v>293.33333333334048</v>
      </c>
      <c r="AN166" s="59">
        <f ca="1">AVERAGE(OFFSET($AM$3,0,0,'Données projet'!$E$10+1,1))-AVERAGE(OFFSET($H$3,0,0,'Données projet'!$E$10+1,1))</f>
        <v>381.39660508997315</v>
      </c>
      <c r="AO166" s="59">
        <f t="shared" si="144"/>
        <v>254.25036207346591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8.2201744327054046E-20</v>
      </c>
      <c r="AX166" s="21">
        <f t="shared" si="166"/>
        <v>8.2201744327054046E-20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-8.5265128291212022E-14</v>
      </c>
      <c r="BE166" s="13">
        <f>BD166*VLOOKUP('Données projet'!$B$11,Paramètres!$A$1:$I$89,3,0)*VLOOKUP('Données projet'!$B$11,Paramètres!$A$1:$I$89,5,0)</f>
        <v>-7.4487616075202836E-14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325.25346097861518</v>
      </c>
      <c r="BJ166" s="59">
        <f t="shared" si="146"/>
        <v>348.84706693879735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1.1107971129640752E-21</v>
      </c>
      <c r="BS166" s="22">
        <f t="shared" si="169"/>
        <v>1.1107971129640752E-21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-2.8421709430404007E-14</v>
      </c>
      <c r="BZ166" s="13">
        <f>BY166*VLOOKUP('Données projet'!$B$12,Paramètres!$A$1:$I$89,3,0)*VLOOKUP('Données projet'!$B$12,Paramètres!$A$1:$I$89,5,0)</f>
        <v>-1.6996182239381599E-14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185.11936093150575</v>
      </c>
      <c r="CE166" s="59">
        <f t="shared" si="148"/>
        <v>194.29071414035622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9.5806250993152512E-21</v>
      </c>
      <c r="CN166" s="22">
        <f t="shared" si="172"/>
        <v>9.5806250993152512E-21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2.8421709430404007E-13</v>
      </c>
      <c r="O167" s="13">
        <f>N167*VLOOKUP('Données projet'!$B$9,Paramètres!$A$1:$I$89,3,0)*VLOOKUP('Données projet'!$B$9,Paramètres!$A$1:$I$89,5,0)</f>
        <v>2.5715962692629546E-13</v>
      </c>
      <c r="P167" s="13">
        <f t="shared" si="141"/>
        <v>3.4610450122128953E-12</v>
      </c>
      <c r="Q167" s="20">
        <f t="shared" si="162"/>
        <v>6.4758730798340893E-12</v>
      </c>
      <c r="R167" s="59">
        <f t="shared" si="109"/>
        <v>293.33333333333979</v>
      </c>
      <c r="S167" s="59">
        <f ca="1">AVERAGE(OFFSET($R$3,0,0,'Données projet'!$E$9+1,1))-AVERAGE(OFFSET($H$3,0,0,'Données projet'!$E$9+1,1))</f>
        <v>344.4940855044307</v>
      </c>
      <c r="T167" s="59">
        <f t="shared" si="142"/>
        <v>231.36959598460686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5.1865751210205088E-20</v>
      </c>
      <c r="AC167" s="22">
        <f t="shared" si="163"/>
        <v>5.1865751210205088E-20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2.8421709430404007E-13</v>
      </c>
      <c r="AJ167" s="13">
        <f>AI167*VLOOKUP('Données projet'!$B$10,Paramètres!$A$1:$I$89,3,0)*VLOOKUP('Données projet'!$B$10,Paramètres!$A$1:$I$89,5,0)</f>
        <v>2.8819613362429665E-13</v>
      </c>
      <c r="AK167" s="13">
        <f t="shared" si="164"/>
        <v>3.827652602141548E-12</v>
      </c>
      <c r="AL167" s="20">
        <f t="shared" si="165"/>
        <v>7.1684365481255119E-12</v>
      </c>
      <c r="AM167" s="59">
        <f t="shared" si="113"/>
        <v>293.33333333334048</v>
      </c>
      <c r="AN167" s="59">
        <f ca="1">AVERAGE(OFFSET($AM$3,0,0,'Données projet'!$E$10+1,1))-AVERAGE(OFFSET($H$3,0,0,'Données projet'!$E$10+1,1))</f>
        <v>381.39660508997315</v>
      </c>
      <c r="AO167" s="59">
        <f t="shared" si="144"/>
        <v>254.25036207346591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5.8125410839022729E-20</v>
      </c>
      <c r="AX167" s="21">
        <f t="shared" si="166"/>
        <v>5.8125410839022729E-20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-8.5265128291212022E-14</v>
      </c>
      <c r="BE167" s="13">
        <f>BD167*VLOOKUP('Données projet'!$B$11,Paramètres!$A$1:$I$89,3,0)*VLOOKUP('Données projet'!$B$11,Paramètres!$A$1:$I$89,5,0)</f>
        <v>-7.4487616075202836E-14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325.25346097861518</v>
      </c>
      <c r="BJ167" s="59">
        <f t="shared" si="146"/>
        <v>348.84706693879735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7.8545217109933706E-22</v>
      </c>
      <c r="BS167" s="22">
        <f t="shared" si="169"/>
        <v>7.8545217109933706E-22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-2.8421709430404007E-14</v>
      </c>
      <c r="BZ167" s="13">
        <f>BY167*VLOOKUP('Données projet'!$B$12,Paramètres!$A$1:$I$89,3,0)*VLOOKUP('Données projet'!$B$12,Paramètres!$A$1:$I$89,5,0)</f>
        <v>-1.6996182239381599E-14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185.11936093150575</v>
      </c>
      <c r="CE167" s="59">
        <f t="shared" si="148"/>
        <v>194.29071414035622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6.7745249757318547E-21</v>
      </c>
      <c r="CN167" s="22">
        <f t="shared" si="172"/>
        <v>6.7745249757318547E-21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2.8421709430404007E-13</v>
      </c>
      <c r="O168" s="13">
        <f>N168*VLOOKUP('Données projet'!$B$9,Paramètres!$A$1:$I$89,3,0)*VLOOKUP('Données projet'!$B$9,Paramètres!$A$1:$I$89,5,0)</f>
        <v>2.5715962692629546E-13</v>
      </c>
      <c r="P168" s="13">
        <f t="shared" si="141"/>
        <v>3.4610450122128953E-12</v>
      </c>
      <c r="Q168" s="20">
        <f t="shared" si="162"/>
        <v>6.4758730798340893E-12</v>
      </c>
      <c r="R168" s="59">
        <f t="shared" si="109"/>
        <v>293.33333333333979</v>
      </c>
      <c r="S168" s="59">
        <f ca="1">AVERAGE(OFFSET($R$3,0,0,'Données projet'!$E$9+1,1))-AVERAGE(OFFSET($H$3,0,0,'Données projet'!$E$9+1,1))</f>
        <v>344.4940855044307</v>
      </c>
      <c r="T168" s="59">
        <f t="shared" si="142"/>
        <v>231.36959598460686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3.6674624392070401E-20</v>
      </c>
      <c r="AC168" s="22">
        <f t="shared" si="163"/>
        <v>3.6674624392070401E-20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2.8421709430404007E-13</v>
      </c>
      <c r="AJ168" s="13">
        <f>AI168*VLOOKUP('Données projet'!$B$10,Paramètres!$A$1:$I$89,3,0)*VLOOKUP('Données projet'!$B$10,Paramètres!$A$1:$I$89,5,0)</f>
        <v>2.8819613362429665E-13</v>
      </c>
      <c r="AK168" s="13">
        <f t="shared" si="164"/>
        <v>3.827652602141548E-12</v>
      </c>
      <c r="AL168" s="20">
        <f t="shared" si="165"/>
        <v>7.1684365481255119E-12</v>
      </c>
      <c r="AM168" s="59">
        <f t="shared" si="113"/>
        <v>293.33333333334048</v>
      </c>
      <c r="AN168" s="59">
        <f ca="1">AVERAGE(OFFSET($AM$3,0,0,'Données projet'!$E$10+1,1))-AVERAGE(OFFSET($H$3,0,0,'Données projet'!$E$10+1,1))</f>
        <v>381.39660508997315</v>
      </c>
      <c r="AO168" s="59">
        <f t="shared" si="144"/>
        <v>254.25036207346591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4.1100872163527023E-20</v>
      </c>
      <c r="AX168" s="21">
        <f t="shared" si="166"/>
        <v>4.1100872163527023E-20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-8.5265128291212022E-14</v>
      </c>
      <c r="BE168" s="13">
        <f>BD168*VLOOKUP('Données projet'!$B$11,Paramètres!$A$1:$I$89,3,0)*VLOOKUP('Données projet'!$B$11,Paramètres!$A$1:$I$89,5,0)</f>
        <v>-7.4487616075202836E-14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325.25346097861518</v>
      </c>
      <c r="BJ168" s="59">
        <f t="shared" si="146"/>
        <v>348.84706693879735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5.5539855648203761E-22</v>
      </c>
      <c r="BS168" s="22">
        <f t="shared" si="169"/>
        <v>5.5539855648203761E-22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-2.8421709430404007E-14</v>
      </c>
      <c r="BZ168" s="13">
        <f>BY168*VLOOKUP('Données projet'!$B$12,Paramètres!$A$1:$I$89,3,0)*VLOOKUP('Données projet'!$B$12,Paramètres!$A$1:$I$89,5,0)</f>
        <v>-1.6996182239381599E-14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185.11936093150575</v>
      </c>
      <c r="CE168" s="59">
        <f t="shared" si="148"/>
        <v>194.29071414035622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4.7903125496576264E-21</v>
      </c>
      <c r="CN168" s="22">
        <f t="shared" si="172"/>
        <v>4.7903125496576264E-21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2.8421709430404007E-13</v>
      </c>
      <c r="O169" s="13">
        <f>N169*VLOOKUP('Données projet'!$B$9,Paramètres!$A$1:$I$89,3,0)*VLOOKUP('Données projet'!$B$9,Paramètres!$A$1:$I$89,5,0)</f>
        <v>2.5715962692629546E-13</v>
      </c>
      <c r="P169" s="13">
        <f t="shared" si="141"/>
        <v>3.4610450122128953E-12</v>
      </c>
      <c r="Q169" s="20">
        <f t="shared" si="162"/>
        <v>6.4758730798340893E-12</v>
      </c>
      <c r="R169" s="59">
        <f t="shared" si="109"/>
        <v>293.33333333333979</v>
      </c>
      <c r="S169" s="59">
        <f ca="1">AVERAGE(OFFSET($R$3,0,0,'Données projet'!$E$9+1,1))-AVERAGE(OFFSET($H$3,0,0,'Données projet'!$E$9+1,1))</f>
        <v>344.4940855044307</v>
      </c>
      <c r="T169" s="59">
        <f t="shared" si="142"/>
        <v>231.36959598460686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2.5932875605102544E-20</v>
      </c>
      <c r="AC169" s="22">
        <f t="shared" si="163"/>
        <v>2.5932875605102544E-20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2.8421709430404007E-13</v>
      </c>
      <c r="AJ169" s="13">
        <f>AI169*VLOOKUP('Données projet'!$B$10,Paramètres!$A$1:$I$89,3,0)*VLOOKUP('Données projet'!$B$10,Paramètres!$A$1:$I$89,5,0)</f>
        <v>2.8819613362429665E-13</v>
      </c>
      <c r="AK169" s="13">
        <f t="shared" si="164"/>
        <v>3.827652602141548E-12</v>
      </c>
      <c r="AL169" s="20">
        <f t="shared" si="165"/>
        <v>7.1684365481255119E-12</v>
      </c>
      <c r="AM169" s="59">
        <f t="shared" si="113"/>
        <v>293.33333333334048</v>
      </c>
      <c r="AN169" s="59">
        <f ca="1">AVERAGE(OFFSET($AM$3,0,0,'Données projet'!$E$10+1,1))-AVERAGE(OFFSET($H$3,0,0,'Données projet'!$E$10+1,1))</f>
        <v>381.39660508997315</v>
      </c>
      <c r="AO169" s="59">
        <f t="shared" si="144"/>
        <v>254.25036207346591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2.9062705419511365E-20</v>
      </c>
      <c r="AX169" s="21">
        <f t="shared" si="166"/>
        <v>2.9062705419511365E-20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-8.5265128291212022E-14</v>
      </c>
      <c r="BE169" s="13">
        <f>BD169*VLOOKUP('Données projet'!$B$11,Paramètres!$A$1:$I$89,3,0)*VLOOKUP('Données projet'!$B$11,Paramètres!$A$1:$I$89,5,0)</f>
        <v>-7.4487616075202836E-14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325.25346097861518</v>
      </c>
      <c r="BJ169" s="59">
        <f t="shared" si="146"/>
        <v>348.84706693879735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3.9272608554966853E-22</v>
      </c>
      <c r="BS169" s="22">
        <f t="shared" si="169"/>
        <v>3.9272608554966853E-22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-2.8421709430404007E-14</v>
      </c>
      <c r="BZ169" s="13">
        <f>BY169*VLOOKUP('Données projet'!$B$12,Paramètres!$A$1:$I$89,3,0)*VLOOKUP('Données projet'!$B$12,Paramètres!$A$1:$I$89,5,0)</f>
        <v>-1.6996182239381599E-14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185.11936093150575</v>
      </c>
      <c r="CE169" s="59">
        <f t="shared" si="148"/>
        <v>194.29071414035622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3.3872624878659281E-21</v>
      </c>
      <c r="CN169" s="22">
        <f t="shared" si="172"/>
        <v>3.3872624878659281E-21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2.8421709430404007E-13</v>
      </c>
      <c r="O170" s="13">
        <f>N170*VLOOKUP('Données projet'!$B$9,Paramètres!$A$1:$I$89,3,0)*VLOOKUP('Données projet'!$B$9,Paramètres!$A$1:$I$89,5,0)</f>
        <v>2.5715962692629546E-13</v>
      </c>
      <c r="P170" s="13">
        <f t="shared" si="141"/>
        <v>3.4610450122128953E-12</v>
      </c>
      <c r="Q170" s="20">
        <f t="shared" si="162"/>
        <v>6.4758730798340893E-12</v>
      </c>
      <c r="R170" s="59">
        <f t="shared" si="109"/>
        <v>293.33333333333979</v>
      </c>
      <c r="S170" s="59">
        <f ca="1">AVERAGE(OFFSET($R$3,0,0,'Données projet'!$E$9+1,1))-AVERAGE(OFFSET($H$3,0,0,'Données projet'!$E$9+1,1))</f>
        <v>344.4940855044307</v>
      </c>
      <c r="T170" s="59">
        <f t="shared" si="142"/>
        <v>231.36959598460686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1.8337312196035201E-20</v>
      </c>
      <c r="AC170" s="22">
        <f t="shared" si="163"/>
        <v>1.8337312196035201E-20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2.8421709430404007E-13</v>
      </c>
      <c r="AJ170" s="13">
        <f>AI170*VLOOKUP('Données projet'!$B$10,Paramètres!$A$1:$I$89,3,0)*VLOOKUP('Données projet'!$B$10,Paramètres!$A$1:$I$89,5,0)</f>
        <v>2.8819613362429665E-13</v>
      </c>
      <c r="AK170" s="13">
        <f t="shared" si="164"/>
        <v>3.827652602141548E-12</v>
      </c>
      <c r="AL170" s="20">
        <f t="shared" si="165"/>
        <v>7.1684365481255119E-12</v>
      </c>
      <c r="AM170" s="59">
        <f t="shared" si="113"/>
        <v>293.33333333334048</v>
      </c>
      <c r="AN170" s="59">
        <f ca="1">AVERAGE(OFFSET($AM$3,0,0,'Données projet'!$E$10+1,1))-AVERAGE(OFFSET($H$3,0,0,'Données projet'!$E$10+1,1))</f>
        <v>381.39660508997315</v>
      </c>
      <c r="AO170" s="59">
        <f t="shared" si="144"/>
        <v>254.25036207346591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2.0550436081763512E-20</v>
      </c>
      <c r="AX170" s="21">
        <f t="shared" si="166"/>
        <v>2.0550436081763512E-20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-8.5265128291212022E-14</v>
      </c>
      <c r="BE170" s="13">
        <f>BD170*VLOOKUP('Données projet'!$B$11,Paramètres!$A$1:$I$89,3,0)*VLOOKUP('Données projet'!$B$11,Paramètres!$A$1:$I$89,5,0)</f>
        <v>-7.4487616075202836E-14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325.25346097861518</v>
      </c>
      <c r="BJ170" s="59">
        <f t="shared" si="146"/>
        <v>348.84706693879735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2.7769927824101881E-22</v>
      </c>
      <c r="BS170" s="22">
        <f t="shared" si="169"/>
        <v>2.7769927824101881E-22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-2.8421709430404007E-14</v>
      </c>
      <c r="BZ170" s="13">
        <f>BY170*VLOOKUP('Données projet'!$B$12,Paramètres!$A$1:$I$89,3,0)*VLOOKUP('Données projet'!$B$12,Paramètres!$A$1:$I$89,5,0)</f>
        <v>-1.6996182239381599E-14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185.11936093150575</v>
      </c>
      <c r="CE170" s="59">
        <f t="shared" si="148"/>
        <v>194.29071414035622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2.3951562748288136E-21</v>
      </c>
      <c r="CN170" s="22">
        <f t="shared" si="172"/>
        <v>2.3951562748288136E-21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2.8421709430404007E-13</v>
      </c>
      <c r="O171" s="13">
        <f>N171*VLOOKUP('Données projet'!$B$9,Paramètres!$A$1:$I$89,3,0)*VLOOKUP('Données projet'!$B$9,Paramètres!$A$1:$I$89,5,0)</f>
        <v>2.5715962692629546E-13</v>
      </c>
      <c r="P171" s="13">
        <f t="shared" si="141"/>
        <v>3.4610450122128953E-12</v>
      </c>
      <c r="Q171" s="20">
        <f t="shared" si="162"/>
        <v>6.4758730798340893E-12</v>
      </c>
      <c r="R171" s="59">
        <f t="shared" si="109"/>
        <v>293.33333333333979</v>
      </c>
      <c r="S171" s="59">
        <f ca="1">AVERAGE(OFFSET($R$3,0,0,'Données projet'!$E$9+1,1))-AVERAGE(OFFSET($H$3,0,0,'Données projet'!$E$9+1,1))</f>
        <v>344.4940855044307</v>
      </c>
      <c r="T171" s="59">
        <f t="shared" si="142"/>
        <v>231.36959598460686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1.2966437802551272E-20</v>
      </c>
      <c r="AC171" s="22">
        <f t="shared" si="163"/>
        <v>1.2966437802551272E-20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2.8421709430404007E-13</v>
      </c>
      <c r="AJ171" s="13">
        <f>AI171*VLOOKUP('Données projet'!$B$10,Paramètres!$A$1:$I$89,3,0)*VLOOKUP('Données projet'!$B$10,Paramètres!$A$1:$I$89,5,0)</f>
        <v>2.8819613362429665E-13</v>
      </c>
      <c r="AK171" s="13">
        <f t="shared" si="164"/>
        <v>3.827652602141548E-12</v>
      </c>
      <c r="AL171" s="20">
        <f t="shared" si="165"/>
        <v>7.1684365481255119E-12</v>
      </c>
      <c r="AM171" s="59">
        <f t="shared" si="113"/>
        <v>293.33333333334048</v>
      </c>
      <c r="AN171" s="59">
        <f ca="1">AVERAGE(OFFSET($AM$3,0,0,'Données projet'!$E$10+1,1))-AVERAGE(OFFSET($H$3,0,0,'Données projet'!$E$10+1,1))</f>
        <v>381.39660508997315</v>
      </c>
      <c r="AO171" s="59">
        <f t="shared" si="144"/>
        <v>254.25036207346591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1.4531352709755682E-20</v>
      </c>
      <c r="AX171" s="21">
        <f t="shared" si="166"/>
        <v>1.4531352709755682E-20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-8.5265128291212022E-14</v>
      </c>
      <c r="BE171" s="13">
        <f>BD171*VLOOKUP('Données projet'!$B$11,Paramètres!$A$1:$I$89,3,0)*VLOOKUP('Données projet'!$B$11,Paramètres!$A$1:$I$89,5,0)</f>
        <v>-7.4487616075202836E-14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325.25346097861518</v>
      </c>
      <c r="BJ171" s="59">
        <f t="shared" si="146"/>
        <v>348.84706693879735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1.9636304277483427E-22</v>
      </c>
      <c r="BS171" s="22">
        <f t="shared" si="169"/>
        <v>1.9636304277483427E-22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-2.8421709430404007E-14</v>
      </c>
      <c r="BZ171" s="13">
        <f>BY171*VLOOKUP('Données projet'!$B$12,Paramètres!$A$1:$I$89,3,0)*VLOOKUP('Données projet'!$B$12,Paramètres!$A$1:$I$89,5,0)</f>
        <v>-1.6996182239381599E-14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185.11936093150575</v>
      </c>
      <c r="CE171" s="59">
        <f t="shared" si="148"/>
        <v>194.29071414035622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1.6936312439329642E-21</v>
      </c>
      <c r="CN171" s="22">
        <f t="shared" si="172"/>
        <v>1.6936312439329642E-21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2.8421709430404007E-13</v>
      </c>
      <c r="O172" s="13">
        <f>N172*VLOOKUP('Données projet'!$B$9,Paramètres!$A$1:$I$89,3,0)*VLOOKUP('Données projet'!$B$9,Paramètres!$A$1:$I$89,5,0)</f>
        <v>2.5715962692629546E-13</v>
      </c>
      <c r="P172" s="13">
        <f t="shared" si="141"/>
        <v>3.4610450122128953E-12</v>
      </c>
      <c r="Q172" s="20">
        <f t="shared" si="162"/>
        <v>6.4758730798340893E-12</v>
      </c>
      <c r="R172" s="59">
        <f t="shared" si="109"/>
        <v>293.33333333333979</v>
      </c>
      <c r="S172" s="59">
        <f ca="1">AVERAGE(OFFSET($R$3,0,0,'Données projet'!$E$9+1,1))-AVERAGE(OFFSET($H$3,0,0,'Données projet'!$E$9+1,1))</f>
        <v>344.4940855044307</v>
      </c>
      <c r="T172" s="59">
        <f t="shared" si="142"/>
        <v>231.36959598460686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9.1686560980176003E-21</v>
      </c>
      <c r="AC172" s="22">
        <f t="shared" si="163"/>
        <v>9.1686560980176003E-21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2.8421709430404007E-13</v>
      </c>
      <c r="AJ172" s="13">
        <f>AI172*VLOOKUP('Données projet'!$B$10,Paramètres!$A$1:$I$89,3,0)*VLOOKUP('Données projet'!$B$10,Paramètres!$A$1:$I$89,5,0)</f>
        <v>2.8819613362429665E-13</v>
      </c>
      <c r="AK172" s="13">
        <f t="shared" si="164"/>
        <v>3.827652602141548E-12</v>
      </c>
      <c r="AL172" s="20">
        <f t="shared" si="165"/>
        <v>7.1684365481255119E-12</v>
      </c>
      <c r="AM172" s="59">
        <f t="shared" si="113"/>
        <v>293.33333333334048</v>
      </c>
      <c r="AN172" s="59">
        <f ca="1">AVERAGE(OFFSET($AM$3,0,0,'Données projet'!$E$10+1,1))-AVERAGE(OFFSET($H$3,0,0,'Données projet'!$E$10+1,1))</f>
        <v>381.39660508997315</v>
      </c>
      <c r="AO172" s="59">
        <f t="shared" si="144"/>
        <v>254.25036207346591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1.0275218040881756E-20</v>
      </c>
      <c r="AX172" s="21">
        <f t="shared" si="166"/>
        <v>1.0275218040881756E-20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-8.5265128291212022E-14</v>
      </c>
      <c r="BE172" s="13">
        <f>BD172*VLOOKUP('Données projet'!$B$11,Paramètres!$A$1:$I$89,3,0)*VLOOKUP('Données projet'!$B$11,Paramètres!$A$1:$I$89,5,0)</f>
        <v>-7.4487616075202836E-14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325.25346097861518</v>
      </c>
      <c r="BJ172" s="59">
        <f t="shared" si="146"/>
        <v>348.84706693879735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1.388496391205094E-22</v>
      </c>
      <c r="BS172" s="22">
        <f t="shared" si="169"/>
        <v>1.388496391205094E-22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-2.8421709430404007E-14</v>
      </c>
      <c r="BZ172" s="13">
        <f>BY172*VLOOKUP('Données projet'!$B$12,Paramètres!$A$1:$I$89,3,0)*VLOOKUP('Données projet'!$B$12,Paramètres!$A$1:$I$89,5,0)</f>
        <v>-1.6996182239381599E-14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185.11936093150575</v>
      </c>
      <c r="CE172" s="59">
        <f t="shared" si="148"/>
        <v>194.29071414035622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1.197578137414407E-21</v>
      </c>
      <c r="CN172" s="22">
        <f t="shared" si="172"/>
        <v>1.197578137414407E-21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2.8421709430404007E-13</v>
      </c>
      <c r="O173" s="13">
        <f>N173*VLOOKUP('Données projet'!$B$9,Paramètres!$A$1:$I$89,3,0)*VLOOKUP('Données projet'!$B$9,Paramètres!$A$1:$I$89,5,0)</f>
        <v>2.5715962692629546E-13</v>
      </c>
      <c r="P173" s="13">
        <f t="shared" si="141"/>
        <v>3.4610450122128953E-12</v>
      </c>
      <c r="Q173" s="20">
        <f t="shared" si="162"/>
        <v>6.4758730798340893E-12</v>
      </c>
      <c r="R173" s="59">
        <f t="shared" si="109"/>
        <v>293.33333333333979</v>
      </c>
      <c r="S173" s="59">
        <f ca="1">AVERAGE(OFFSET($R$3,0,0,'Données projet'!$E$9+1,1))-AVERAGE(OFFSET($H$3,0,0,'Données projet'!$E$9+1,1))</f>
        <v>344.4940855044307</v>
      </c>
      <c r="T173" s="59">
        <f t="shared" si="142"/>
        <v>231.36959598460686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6.483218901275636E-21</v>
      </c>
      <c r="AC173" s="22">
        <f t="shared" si="163"/>
        <v>6.483218901275636E-21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2.8421709430404007E-13</v>
      </c>
      <c r="AJ173" s="13">
        <f>AI173*VLOOKUP('Données projet'!$B$10,Paramètres!$A$1:$I$89,3,0)*VLOOKUP('Données projet'!$B$10,Paramètres!$A$1:$I$89,5,0)</f>
        <v>2.8819613362429665E-13</v>
      </c>
      <c r="AK173" s="13">
        <f t="shared" si="164"/>
        <v>3.827652602141548E-12</v>
      </c>
      <c r="AL173" s="20">
        <f t="shared" si="165"/>
        <v>7.1684365481255119E-12</v>
      </c>
      <c r="AM173" s="59">
        <f t="shared" si="113"/>
        <v>293.33333333334048</v>
      </c>
      <c r="AN173" s="59">
        <f ca="1">AVERAGE(OFFSET($AM$3,0,0,'Données projet'!$E$10+1,1))-AVERAGE(OFFSET($H$3,0,0,'Données projet'!$E$10+1,1))</f>
        <v>381.39660508997315</v>
      </c>
      <c r="AO173" s="59">
        <f t="shared" si="144"/>
        <v>254.25036207346591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7.2656763548778412E-21</v>
      </c>
      <c r="AX173" s="21">
        <f t="shared" si="166"/>
        <v>7.2656763548778412E-21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-8.5265128291212022E-14</v>
      </c>
      <c r="BE173" s="13">
        <f>BD173*VLOOKUP('Données projet'!$B$11,Paramètres!$A$1:$I$89,3,0)*VLOOKUP('Données projet'!$B$11,Paramètres!$A$1:$I$89,5,0)</f>
        <v>-7.4487616075202836E-14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325.25346097861518</v>
      </c>
      <c r="BJ173" s="59">
        <f t="shared" si="146"/>
        <v>348.84706693879735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9.8181521387417133E-23</v>
      </c>
      <c r="BS173" s="22">
        <f t="shared" si="169"/>
        <v>9.8181521387417133E-23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-2.8421709430404007E-14</v>
      </c>
      <c r="BZ173" s="13">
        <f>BY173*VLOOKUP('Données projet'!$B$12,Paramètres!$A$1:$I$89,3,0)*VLOOKUP('Données projet'!$B$12,Paramètres!$A$1:$I$89,5,0)</f>
        <v>-1.6996182239381599E-14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185.11936093150575</v>
      </c>
      <c r="CE173" s="59">
        <f t="shared" si="148"/>
        <v>194.29071414035622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8.468156219664823E-22</v>
      </c>
      <c r="CN173" s="22">
        <f t="shared" si="172"/>
        <v>8.468156219664823E-22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2.8421709430404007E-13</v>
      </c>
      <c r="O174" s="13">
        <f>N174*VLOOKUP('Données projet'!$B$9,Paramètres!$A$1:$I$89,3,0)*VLOOKUP('Données projet'!$B$9,Paramètres!$A$1:$I$89,5,0)</f>
        <v>2.5715962692629546E-13</v>
      </c>
      <c r="P174" s="13">
        <f t="shared" si="141"/>
        <v>3.4610450122128953E-12</v>
      </c>
      <c r="Q174" s="20">
        <f t="shared" si="162"/>
        <v>6.4758730798340893E-12</v>
      </c>
      <c r="R174" s="59">
        <f t="shared" si="109"/>
        <v>293.33333333333979</v>
      </c>
      <c r="S174" s="59">
        <f ca="1">AVERAGE(OFFSET($R$3,0,0,'Données projet'!$E$9+1,1))-AVERAGE(OFFSET($H$3,0,0,'Données projet'!$E$9+1,1))</f>
        <v>344.4940855044307</v>
      </c>
      <c r="T174" s="59">
        <f t="shared" si="142"/>
        <v>231.36959598460686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4.5843280490088001E-21</v>
      </c>
      <c r="AC174" s="22">
        <f t="shared" si="163"/>
        <v>4.5843280490088001E-21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2.8421709430404007E-13</v>
      </c>
      <c r="AJ174" s="13">
        <f>AI174*VLOOKUP('Données projet'!$B$10,Paramètres!$A$1:$I$89,3,0)*VLOOKUP('Données projet'!$B$10,Paramètres!$A$1:$I$89,5,0)</f>
        <v>2.8819613362429665E-13</v>
      </c>
      <c r="AK174" s="13">
        <f t="shared" si="164"/>
        <v>3.827652602141548E-12</v>
      </c>
      <c r="AL174" s="20">
        <f t="shared" si="165"/>
        <v>7.1684365481255119E-12</v>
      </c>
      <c r="AM174" s="59">
        <f t="shared" si="113"/>
        <v>293.33333333334048</v>
      </c>
      <c r="AN174" s="59">
        <f ca="1">AVERAGE(OFFSET($AM$3,0,0,'Données projet'!$E$10+1,1))-AVERAGE(OFFSET($H$3,0,0,'Données projet'!$E$10+1,1))</f>
        <v>381.39660508997315</v>
      </c>
      <c r="AO174" s="59">
        <f t="shared" si="144"/>
        <v>254.25036207346591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5.1376090204408779E-21</v>
      </c>
      <c r="AX174" s="21">
        <f t="shared" si="166"/>
        <v>5.1376090204408779E-21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-8.5265128291212022E-14</v>
      </c>
      <c r="BE174" s="13">
        <f>BD174*VLOOKUP('Données projet'!$B$11,Paramètres!$A$1:$I$89,3,0)*VLOOKUP('Données projet'!$B$11,Paramètres!$A$1:$I$89,5,0)</f>
        <v>-7.4487616075202836E-14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325.25346097861518</v>
      </c>
      <c r="BJ174" s="59">
        <f t="shared" si="146"/>
        <v>348.84706693879735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6.9424819560254701E-23</v>
      </c>
      <c r="BS174" s="22">
        <f t="shared" si="169"/>
        <v>6.9424819560254701E-23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-2.8421709430404007E-14</v>
      </c>
      <c r="BZ174" s="13">
        <f>BY174*VLOOKUP('Données projet'!$B$12,Paramètres!$A$1:$I$89,3,0)*VLOOKUP('Données projet'!$B$12,Paramètres!$A$1:$I$89,5,0)</f>
        <v>-1.6996182239381599E-14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185.11936093150575</v>
      </c>
      <c r="CE174" s="59">
        <f t="shared" si="148"/>
        <v>194.29071414035622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5.9878906870720358E-22</v>
      </c>
      <c r="CN174" s="22">
        <f t="shared" si="172"/>
        <v>5.9878906870720358E-22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2.8421709430404007E-13</v>
      </c>
      <c r="O175" s="13">
        <f>N175*VLOOKUP('Données projet'!$B$9,Paramètres!$A$1:$I$89,3,0)*VLOOKUP('Données projet'!$B$9,Paramètres!$A$1:$I$89,5,0)</f>
        <v>2.5715962692629546E-13</v>
      </c>
      <c r="P175" s="13">
        <f t="shared" si="141"/>
        <v>3.4610450122128953E-12</v>
      </c>
      <c r="Q175" s="20">
        <f t="shared" si="162"/>
        <v>6.4758730798340893E-12</v>
      </c>
      <c r="R175" s="59">
        <f t="shared" si="109"/>
        <v>293.33333333333979</v>
      </c>
      <c r="S175" s="59">
        <f ca="1">AVERAGE(OFFSET($R$3,0,0,'Données projet'!$E$9+1,1))-AVERAGE(OFFSET($H$3,0,0,'Données projet'!$E$9+1,1))</f>
        <v>344.4940855044307</v>
      </c>
      <c r="T175" s="59">
        <f t="shared" si="142"/>
        <v>231.36959598460686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3.241609450637818E-21</v>
      </c>
      <c r="AC175" s="22">
        <f t="shared" si="163"/>
        <v>3.241609450637818E-21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2.8421709430404007E-13</v>
      </c>
      <c r="AJ175" s="13">
        <f>AI175*VLOOKUP('Données projet'!$B$10,Paramètres!$A$1:$I$89,3,0)*VLOOKUP('Données projet'!$B$10,Paramètres!$A$1:$I$89,5,0)</f>
        <v>2.8819613362429665E-13</v>
      </c>
      <c r="AK175" s="13">
        <f t="shared" si="164"/>
        <v>3.827652602141548E-12</v>
      </c>
      <c r="AL175" s="20">
        <f t="shared" si="165"/>
        <v>7.1684365481255119E-12</v>
      </c>
      <c r="AM175" s="59">
        <f t="shared" si="113"/>
        <v>293.33333333334048</v>
      </c>
      <c r="AN175" s="59">
        <f ca="1">AVERAGE(OFFSET($AM$3,0,0,'Données projet'!$E$10+1,1))-AVERAGE(OFFSET($H$3,0,0,'Données projet'!$E$10+1,1))</f>
        <v>381.39660508997315</v>
      </c>
      <c r="AO175" s="59">
        <f t="shared" si="144"/>
        <v>254.25036207346591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3.6328381774389206E-21</v>
      </c>
      <c r="AX175" s="21">
        <f t="shared" si="166"/>
        <v>3.6328381774389206E-21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-8.5265128291212022E-14</v>
      </c>
      <c r="BE175" s="13">
        <f>BD175*VLOOKUP('Données projet'!$B$11,Paramètres!$A$1:$I$89,3,0)*VLOOKUP('Données projet'!$B$11,Paramètres!$A$1:$I$89,5,0)</f>
        <v>-7.4487616075202836E-14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325.25346097861518</v>
      </c>
      <c r="BJ175" s="59">
        <f t="shared" si="146"/>
        <v>348.84706693879735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4.9090760693708566E-23</v>
      </c>
      <c r="BS175" s="22">
        <f t="shared" si="169"/>
        <v>4.9090760693708566E-23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-2.8421709430404007E-14</v>
      </c>
      <c r="BZ175" s="13">
        <f>BY175*VLOOKUP('Données projet'!$B$12,Paramètres!$A$1:$I$89,3,0)*VLOOKUP('Données projet'!$B$12,Paramètres!$A$1:$I$89,5,0)</f>
        <v>-1.6996182239381599E-14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185.11936093150575</v>
      </c>
      <c r="CE175" s="59">
        <f t="shared" si="148"/>
        <v>194.29071414035622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4.234078109832412E-22</v>
      </c>
      <c r="CN175" s="22">
        <f t="shared" si="172"/>
        <v>4.234078109832412E-22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2.8421709430404007E-13</v>
      </c>
      <c r="O176" s="13">
        <f>N176*VLOOKUP('Données projet'!$B$9,Paramètres!$A$1:$I$89,3,0)*VLOOKUP('Données projet'!$B$9,Paramètres!$A$1:$I$89,5,0)</f>
        <v>2.5715962692629546E-13</v>
      </c>
      <c r="P176" s="13">
        <f t="shared" si="141"/>
        <v>3.4610450122128953E-12</v>
      </c>
      <c r="Q176" s="20">
        <f t="shared" si="162"/>
        <v>6.4758730798340893E-12</v>
      </c>
      <c r="R176" s="59">
        <f t="shared" si="109"/>
        <v>293.33333333333979</v>
      </c>
      <c r="S176" s="59">
        <f ca="1">AVERAGE(OFFSET($R$3,0,0,'Données projet'!$E$9+1,1))-AVERAGE(OFFSET($H$3,0,0,'Données projet'!$E$9+1,1))</f>
        <v>344.4940855044307</v>
      </c>
      <c r="T176" s="59">
        <f t="shared" si="142"/>
        <v>231.36959598460686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2.2921640245044001E-21</v>
      </c>
      <c r="AC176" s="22">
        <f t="shared" si="163"/>
        <v>2.2921640245044001E-21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2.8421709430404007E-13</v>
      </c>
      <c r="AJ176" s="13">
        <f>AI176*VLOOKUP('Données projet'!$B$10,Paramètres!$A$1:$I$89,3,0)*VLOOKUP('Données projet'!$B$10,Paramètres!$A$1:$I$89,5,0)</f>
        <v>2.8819613362429665E-13</v>
      </c>
      <c r="AK176" s="13">
        <f t="shared" si="164"/>
        <v>3.827652602141548E-12</v>
      </c>
      <c r="AL176" s="20">
        <f t="shared" si="165"/>
        <v>7.1684365481255119E-12</v>
      </c>
      <c r="AM176" s="59">
        <f t="shared" si="113"/>
        <v>293.33333333334048</v>
      </c>
      <c r="AN176" s="59">
        <f ca="1">AVERAGE(OFFSET($AM$3,0,0,'Données projet'!$E$10+1,1))-AVERAGE(OFFSET($H$3,0,0,'Données projet'!$E$10+1,1))</f>
        <v>381.39660508997315</v>
      </c>
      <c r="AO176" s="59">
        <f t="shared" si="144"/>
        <v>254.25036207346591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2.5688045102204389E-21</v>
      </c>
      <c r="AX176" s="21">
        <f t="shared" si="166"/>
        <v>2.5688045102204389E-21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-8.5265128291212022E-14</v>
      </c>
      <c r="BE176" s="13">
        <f>BD176*VLOOKUP('Données projet'!$B$11,Paramètres!$A$1:$I$89,3,0)*VLOOKUP('Données projet'!$B$11,Paramètres!$A$1:$I$89,5,0)</f>
        <v>-7.4487616075202836E-14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325.25346097861518</v>
      </c>
      <c r="BJ176" s="59">
        <f t="shared" si="146"/>
        <v>348.84706693879735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3.4712409780127351E-23</v>
      </c>
      <c r="BS176" s="22">
        <f t="shared" si="169"/>
        <v>3.4712409780127351E-23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-2.8421709430404007E-14</v>
      </c>
      <c r="BZ176" s="13">
        <f>BY176*VLOOKUP('Données projet'!$B$12,Paramètres!$A$1:$I$89,3,0)*VLOOKUP('Données projet'!$B$12,Paramètres!$A$1:$I$89,5,0)</f>
        <v>-1.6996182239381599E-14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185.11936093150575</v>
      </c>
      <c r="CE176" s="59">
        <f t="shared" si="148"/>
        <v>194.29071414035622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2.9939453435360184E-22</v>
      </c>
      <c r="CN176" s="22">
        <f t="shared" si="172"/>
        <v>2.9939453435360184E-22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2.8421709430404007E-13</v>
      </c>
      <c r="O177" s="13">
        <f>N177*VLOOKUP('Données projet'!$B$9,Paramètres!$A$1:$I$89,3,0)*VLOOKUP('Données projet'!$B$9,Paramètres!$A$1:$I$89,5,0)</f>
        <v>2.5715962692629546E-13</v>
      </c>
      <c r="P177" s="13">
        <f t="shared" si="141"/>
        <v>3.4610450122128953E-12</v>
      </c>
      <c r="Q177" s="20">
        <f t="shared" si="162"/>
        <v>6.4758730798340893E-12</v>
      </c>
      <c r="R177" s="59">
        <f t="shared" si="109"/>
        <v>293.33333333333979</v>
      </c>
      <c r="S177" s="59">
        <f ca="1">AVERAGE(OFFSET($R$3,0,0,'Données projet'!$E$9+1,1))-AVERAGE(OFFSET($H$3,0,0,'Données projet'!$E$9+1,1))</f>
        <v>344.4940855044307</v>
      </c>
      <c r="T177" s="59">
        <f t="shared" si="142"/>
        <v>231.36959598460686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1.620804725318909E-21</v>
      </c>
      <c r="AC177" s="22">
        <f t="shared" si="163"/>
        <v>1.620804725318909E-21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2.8421709430404007E-13</v>
      </c>
      <c r="AJ177" s="13">
        <f>AI177*VLOOKUP('Données projet'!$B$10,Paramètres!$A$1:$I$89,3,0)*VLOOKUP('Données projet'!$B$10,Paramètres!$A$1:$I$89,5,0)</f>
        <v>2.8819613362429665E-13</v>
      </c>
      <c r="AK177" s="13">
        <f t="shared" si="164"/>
        <v>3.827652602141548E-12</v>
      </c>
      <c r="AL177" s="20">
        <f t="shared" si="165"/>
        <v>7.1684365481255119E-12</v>
      </c>
      <c r="AM177" s="59">
        <f t="shared" si="113"/>
        <v>293.33333333334048</v>
      </c>
      <c r="AN177" s="59">
        <f ca="1">AVERAGE(OFFSET($AM$3,0,0,'Données projet'!$E$10+1,1))-AVERAGE(OFFSET($H$3,0,0,'Données projet'!$E$10+1,1))</f>
        <v>381.39660508997315</v>
      </c>
      <c r="AO177" s="59">
        <f t="shared" si="144"/>
        <v>254.25036207346591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1.8164190887194603E-21</v>
      </c>
      <c r="AX177" s="21">
        <f t="shared" si="166"/>
        <v>1.8164190887194603E-21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-8.5265128291212022E-14</v>
      </c>
      <c r="BE177" s="13">
        <f>BD177*VLOOKUP('Données projet'!$B$11,Paramètres!$A$1:$I$89,3,0)*VLOOKUP('Données projet'!$B$11,Paramètres!$A$1:$I$89,5,0)</f>
        <v>-7.4487616075202836E-14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325.25346097861518</v>
      </c>
      <c r="BJ177" s="59">
        <f t="shared" si="146"/>
        <v>348.84706693879735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2.4545380346854283E-23</v>
      </c>
      <c r="BS177" s="22">
        <f t="shared" si="169"/>
        <v>2.4545380346854283E-23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-2.8421709430404007E-14</v>
      </c>
      <c r="BZ177" s="13">
        <f>BY177*VLOOKUP('Données projet'!$B$12,Paramètres!$A$1:$I$89,3,0)*VLOOKUP('Données projet'!$B$12,Paramètres!$A$1:$I$89,5,0)</f>
        <v>-1.6996182239381599E-14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185.11936093150575</v>
      </c>
      <c r="CE177" s="59">
        <f t="shared" si="148"/>
        <v>194.29071414035622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2.1170390549162062E-22</v>
      </c>
      <c r="CN177" s="22">
        <f t="shared" si="172"/>
        <v>2.1170390549162062E-22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2.8421709430404007E-13</v>
      </c>
      <c r="O178" s="13">
        <f>N178*VLOOKUP('Données projet'!$B$9,Paramètres!$A$1:$I$89,3,0)*VLOOKUP('Données projet'!$B$9,Paramètres!$A$1:$I$89,5,0)</f>
        <v>2.5715962692629546E-13</v>
      </c>
      <c r="P178" s="13">
        <f t="shared" si="141"/>
        <v>3.4610450122128953E-12</v>
      </c>
      <c r="Q178" s="20">
        <f t="shared" si="162"/>
        <v>6.4758730798340893E-12</v>
      </c>
      <c r="R178" s="59">
        <f t="shared" si="109"/>
        <v>293.33333333333979</v>
      </c>
      <c r="S178" s="59">
        <f ca="1">AVERAGE(OFFSET($R$3,0,0,'Données projet'!$E$9+1,1))-AVERAGE(OFFSET($H$3,0,0,'Données projet'!$E$9+1,1))</f>
        <v>344.4940855044307</v>
      </c>
      <c r="T178" s="59">
        <f t="shared" si="142"/>
        <v>231.36959598460686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1.1460820122522E-21</v>
      </c>
      <c r="AC178" s="22">
        <f t="shared" si="163"/>
        <v>1.1460820122522E-21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2.8421709430404007E-13</v>
      </c>
      <c r="AJ178" s="13">
        <f>AI178*VLOOKUP('Données projet'!$B$10,Paramètres!$A$1:$I$89,3,0)*VLOOKUP('Données projet'!$B$10,Paramètres!$A$1:$I$89,5,0)</f>
        <v>2.8819613362429665E-13</v>
      </c>
      <c r="AK178" s="13">
        <f t="shared" si="164"/>
        <v>3.827652602141548E-12</v>
      </c>
      <c r="AL178" s="20">
        <f t="shared" si="165"/>
        <v>7.1684365481255119E-12</v>
      </c>
      <c r="AM178" s="59">
        <f t="shared" si="113"/>
        <v>293.33333333334048</v>
      </c>
      <c r="AN178" s="59">
        <f ca="1">AVERAGE(OFFSET($AM$3,0,0,'Données projet'!$E$10+1,1))-AVERAGE(OFFSET($H$3,0,0,'Données projet'!$E$10+1,1))</f>
        <v>381.39660508997315</v>
      </c>
      <c r="AO178" s="59">
        <f t="shared" si="144"/>
        <v>254.25036207346591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1.2844022551102195E-21</v>
      </c>
      <c r="AX178" s="21">
        <f t="shared" si="166"/>
        <v>1.2844022551102195E-21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-8.5265128291212022E-14</v>
      </c>
      <c r="BE178" s="13">
        <f>BD178*VLOOKUP('Données projet'!$B$11,Paramètres!$A$1:$I$89,3,0)*VLOOKUP('Données projet'!$B$11,Paramètres!$A$1:$I$89,5,0)</f>
        <v>-7.4487616075202836E-14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325.25346097861518</v>
      </c>
      <c r="BJ178" s="59">
        <f t="shared" si="146"/>
        <v>348.84706693879735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1.7356204890063675E-23</v>
      </c>
      <c r="BS178" s="22">
        <f t="shared" si="169"/>
        <v>1.7356204890063675E-23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-2.8421709430404007E-14</v>
      </c>
      <c r="BZ178" s="13">
        <f>BY178*VLOOKUP('Données projet'!$B$12,Paramètres!$A$1:$I$89,3,0)*VLOOKUP('Données projet'!$B$12,Paramètres!$A$1:$I$89,5,0)</f>
        <v>-1.6996182239381599E-14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185.11936093150575</v>
      </c>
      <c r="CE178" s="59">
        <f t="shared" si="148"/>
        <v>194.29071414035622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1.4969726717680094E-22</v>
      </c>
      <c r="CN178" s="22">
        <f t="shared" si="172"/>
        <v>1.4969726717680094E-22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2.8421709430404007E-13</v>
      </c>
      <c r="O179" s="13">
        <f>N179*VLOOKUP('Données projet'!$B$9,Paramètres!$A$1:$I$89,3,0)*VLOOKUP('Données projet'!$B$9,Paramètres!$A$1:$I$89,5,0)</f>
        <v>2.5715962692629546E-13</v>
      </c>
      <c r="P179" s="13">
        <f t="shared" si="141"/>
        <v>3.4610450122128953E-12</v>
      </c>
      <c r="Q179" s="20">
        <f t="shared" si="162"/>
        <v>6.4758730798340893E-12</v>
      </c>
      <c r="R179" s="59">
        <f t="shared" si="109"/>
        <v>293.33333333333979</v>
      </c>
      <c r="S179" s="59">
        <f ca="1">AVERAGE(OFFSET($R$3,0,0,'Données projet'!$E$9+1,1))-AVERAGE(OFFSET($H$3,0,0,'Données projet'!$E$9+1,1))</f>
        <v>344.4940855044307</v>
      </c>
      <c r="T179" s="59">
        <f t="shared" si="142"/>
        <v>231.36959598460686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8.104023626594545E-22</v>
      </c>
      <c r="AC179" s="22">
        <f t="shared" si="163"/>
        <v>8.104023626594545E-22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2.8421709430404007E-13</v>
      </c>
      <c r="AJ179" s="13">
        <f>AI179*VLOOKUP('Données projet'!$B$10,Paramètres!$A$1:$I$89,3,0)*VLOOKUP('Données projet'!$B$10,Paramètres!$A$1:$I$89,5,0)</f>
        <v>2.8819613362429665E-13</v>
      </c>
      <c r="AK179" s="13">
        <f t="shared" si="164"/>
        <v>3.827652602141548E-12</v>
      </c>
      <c r="AL179" s="20">
        <f t="shared" si="165"/>
        <v>7.1684365481255119E-12</v>
      </c>
      <c r="AM179" s="59">
        <f t="shared" si="113"/>
        <v>293.33333333334048</v>
      </c>
      <c r="AN179" s="59">
        <f ca="1">AVERAGE(OFFSET($AM$3,0,0,'Données projet'!$E$10+1,1))-AVERAGE(OFFSET($H$3,0,0,'Données projet'!$E$10+1,1))</f>
        <v>381.39660508997315</v>
      </c>
      <c r="AO179" s="59">
        <f t="shared" si="144"/>
        <v>254.25036207346591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9.0820954435973015E-22</v>
      </c>
      <c r="AX179" s="21">
        <f t="shared" si="166"/>
        <v>9.0820954435973015E-22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-8.5265128291212022E-14</v>
      </c>
      <c r="BE179" s="13">
        <f>BD179*VLOOKUP('Données projet'!$B$11,Paramètres!$A$1:$I$89,3,0)*VLOOKUP('Données projet'!$B$11,Paramètres!$A$1:$I$89,5,0)</f>
        <v>-7.4487616075202836E-14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325.25346097861518</v>
      </c>
      <c r="BJ179" s="59">
        <f t="shared" si="146"/>
        <v>348.84706693879735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1.2272690173427142E-23</v>
      </c>
      <c r="BS179" s="22">
        <f t="shared" si="169"/>
        <v>1.2272690173427142E-23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-2.8421709430404007E-14</v>
      </c>
      <c r="BZ179" s="13">
        <f>BY179*VLOOKUP('Données projet'!$B$12,Paramètres!$A$1:$I$89,3,0)*VLOOKUP('Données projet'!$B$12,Paramètres!$A$1:$I$89,5,0)</f>
        <v>-1.6996182239381599E-14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185.11936093150575</v>
      </c>
      <c r="CE179" s="59">
        <f t="shared" si="148"/>
        <v>194.29071414035622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1.0585195274581033E-22</v>
      </c>
      <c r="CN179" s="22">
        <f t="shared" si="172"/>
        <v>1.0585195274581033E-22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2.8421709430404007E-13</v>
      </c>
      <c r="O180" s="13">
        <f>N180*VLOOKUP('Données projet'!$B$9,Paramètres!$A$1:$I$89,3,0)*VLOOKUP('Données projet'!$B$9,Paramètres!$A$1:$I$89,5,0)</f>
        <v>2.5715962692629546E-13</v>
      </c>
      <c r="P180" s="13">
        <f t="shared" si="141"/>
        <v>3.4610450122128953E-12</v>
      </c>
      <c r="Q180" s="20">
        <f t="shared" si="162"/>
        <v>6.4758730798340893E-12</v>
      </c>
      <c r="R180" s="59">
        <f t="shared" si="109"/>
        <v>293.33333333333979</v>
      </c>
      <c r="S180" s="59">
        <f ca="1">AVERAGE(OFFSET($R$3,0,0,'Données projet'!$E$9+1,1))-AVERAGE(OFFSET($H$3,0,0,'Données projet'!$E$9+1,1))</f>
        <v>344.4940855044307</v>
      </c>
      <c r="T180" s="59">
        <f t="shared" si="142"/>
        <v>231.36959598460686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5.7304100612610002E-22</v>
      </c>
      <c r="AC180" s="22">
        <f t="shared" si="163"/>
        <v>5.7304100612610002E-22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2.8421709430404007E-13</v>
      </c>
      <c r="AJ180" s="13">
        <f>AI180*VLOOKUP('Données projet'!$B$10,Paramètres!$A$1:$I$89,3,0)*VLOOKUP('Données projet'!$B$10,Paramètres!$A$1:$I$89,5,0)</f>
        <v>2.8819613362429665E-13</v>
      </c>
      <c r="AK180" s="13">
        <f t="shared" si="164"/>
        <v>3.827652602141548E-12</v>
      </c>
      <c r="AL180" s="20">
        <f t="shared" si="165"/>
        <v>7.1684365481255119E-12</v>
      </c>
      <c r="AM180" s="59">
        <f t="shared" si="113"/>
        <v>293.33333333334048</v>
      </c>
      <c r="AN180" s="59">
        <f ca="1">AVERAGE(OFFSET($AM$3,0,0,'Données projet'!$E$10+1,1))-AVERAGE(OFFSET($H$3,0,0,'Données projet'!$E$10+1,1))</f>
        <v>381.39660508997315</v>
      </c>
      <c r="AO180" s="59">
        <f t="shared" si="144"/>
        <v>254.25036207346591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6.4220112755510974E-22</v>
      </c>
      <c r="AX180" s="21">
        <f t="shared" si="166"/>
        <v>6.4220112755510974E-22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-8.5265128291212022E-14</v>
      </c>
      <c r="BE180" s="13">
        <f>BD180*VLOOKUP('Données projet'!$B$11,Paramètres!$A$1:$I$89,3,0)*VLOOKUP('Données projet'!$B$11,Paramètres!$A$1:$I$89,5,0)</f>
        <v>-7.4487616075202836E-14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325.25346097861518</v>
      </c>
      <c r="BJ180" s="59">
        <f t="shared" si="146"/>
        <v>348.84706693879735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8.6781024450318377E-24</v>
      </c>
      <c r="BS180" s="22">
        <f t="shared" si="169"/>
        <v>8.6781024450318377E-24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-2.8421709430404007E-14</v>
      </c>
      <c r="BZ180" s="13">
        <f>BY180*VLOOKUP('Données projet'!$B$12,Paramètres!$A$1:$I$89,3,0)*VLOOKUP('Données projet'!$B$12,Paramètres!$A$1:$I$89,5,0)</f>
        <v>-1.6996182239381599E-14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185.11936093150575</v>
      </c>
      <c r="CE180" s="59">
        <f t="shared" si="148"/>
        <v>194.29071414035622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7.4848633588400483E-23</v>
      </c>
      <c r="CN180" s="22">
        <f t="shared" si="172"/>
        <v>7.4848633588400483E-23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2.8421709430404007E-13</v>
      </c>
      <c r="O181" s="13">
        <f>N181*VLOOKUP('Données projet'!$B$9,Paramètres!$A$1:$I$89,3,0)*VLOOKUP('Données projet'!$B$9,Paramètres!$A$1:$I$89,5,0)</f>
        <v>2.5715962692629546E-13</v>
      </c>
      <c r="P181" s="13">
        <f t="shared" si="141"/>
        <v>3.4610450122128953E-12</v>
      </c>
      <c r="Q181" s="20">
        <f t="shared" si="162"/>
        <v>6.4758730798340893E-12</v>
      </c>
      <c r="R181" s="59">
        <f t="shared" si="109"/>
        <v>293.33333333333979</v>
      </c>
      <c r="S181" s="59">
        <f ca="1">AVERAGE(OFFSET($R$3,0,0,'Données projet'!$E$9+1,1))-AVERAGE(OFFSET($H$3,0,0,'Données projet'!$E$9+1,1))</f>
        <v>344.4940855044307</v>
      </c>
      <c r="T181" s="59">
        <f t="shared" si="142"/>
        <v>231.36959598460686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4.0520118132972725E-22</v>
      </c>
      <c r="AC181" s="22">
        <f t="shared" si="163"/>
        <v>4.0520118132972725E-22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2.8421709430404007E-13</v>
      </c>
      <c r="AJ181" s="13">
        <f>AI181*VLOOKUP('Données projet'!$B$10,Paramètres!$A$1:$I$89,3,0)*VLOOKUP('Données projet'!$B$10,Paramètres!$A$1:$I$89,5,0)</f>
        <v>2.8819613362429665E-13</v>
      </c>
      <c r="AK181" s="13">
        <f t="shared" si="164"/>
        <v>3.827652602141548E-12</v>
      </c>
      <c r="AL181" s="20">
        <f t="shared" si="165"/>
        <v>7.1684365481255119E-12</v>
      </c>
      <c r="AM181" s="59">
        <f t="shared" si="113"/>
        <v>293.33333333334048</v>
      </c>
      <c r="AN181" s="59">
        <f ca="1">AVERAGE(OFFSET($AM$3,0,0,'Données projet'!$E$10+1,1))-AVERAGE(OFFSET($H$3,0,0,'Données projet'!$E$10+1,1))</f>
        <v>381.39660508997315</v>
      </c>
      <c r="AO181" s="59">
        <f t="shared" si="144"/>
        <v>254.25036207346591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4.5410477217986507E-22</v>
      </c>
      <c r="AX181" s="21">
        <f t="shared" si="166"/>
        <v>4.5410477217986507E-22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-8.5265128291212022E-14</v>
      </c>
      <c r="BE181" s="13">
        <f>BD181*VLOOKUP('Données projet'!$B$11,Paramètres!$A$1:$I$89,3,0)*VLOOKUP('Données projet'!$B$11,Paramètres!$A$1:$I$89,5,0)</f>
        <v>-7.4487616075202836E-14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325.25346097861518</v>
      </c>
      <c r="BJ181" s="59">
        <f t="shared" si="146"/>
        <v>348.84706693879735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6.1363450867135708E-24</v>
      </c>
      <c r="BS181" s="22">
        <f t="shared" si="169"/>
        <v>6.1363450867135708E-24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-2.8421709430404007E-14</v>
      </c>
      <c r="BZ181" s="13">
        <f>BY181*VLOOKUP('Données projet'!$B$12,Paramètres!$A$1:$I$89,3,0)*VLOOKUP('Données projet'!$B$12,Paramètres!$A$1:$I$89,5,0)</f>
        <v>-1.6996182239381599E-14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185.11936093150575</v>
      </c>
      <c r="CE181" s="59">
        <f t="shared" si="148"/>
        <v>194.29071414035622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5.2925976372905173E-23</v>
      </c>
      <c r="CN181" s="22">
        <f t="shared" si="172"/>
        <v>5.2925976372905173E-23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2.8421709430404007E-13</v>
      </c>
      <c r="O182" s="13">
        <f>N182*VLOOKUP('Données projet'!$B$9,Paramètres!$A$1:$I$89,3,0)*VLOOKUP('Données projet'!$B$9,Paramètres!$A$1:$I$89,5,0)</f>
        <v>2.5715962692629546E-13</v>
      </c>
      <c r="P182" s="13">
        <f t="shared" si="141"/>
        <v>3.4610450122128953E-12</v>
      </c>
      <c r="Q182" s="20">
        <f t="shared" si="162"/>
        <v>6.4758730798340893E-12</v>
      </c>
      <c r="R182" s="59">
        <f t="shared" si="109"/>
        <v>293.33333333333979</v>
      </c>
      <c r="S182" s="59">
        <f ca="1">AVERAGE(OFFSET($R$3,0,0,'Données projet'!$E$9+1,1))-AVERAGE(OFFSET($H$3,0,0,'Données projet'!$E$9+1,1))</f>
        <v>344.4940855044307</v>
      </c>
      <c r="T182" s="59">
        <f t="shared" si="142"/>
        <v>231.36959598460686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2.8652050306305001E-22</v>
      </c>
      <c r="AC182" s="22">
        <f t="shared" si="163"/>
        <v>2.8652050306305001E-22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2.8421709430404007E-13</v>
      </c>
      <c r="AJ182" s="13">
        <f>AI182*VLOOKUP('Données projet'!$B$10,Paramètres!$A$1:$I$89,3,0)*VLOOKUP('Données projet'!$B$10,Paramètres!$A$1:$I$89,5,0)</f>
        <v>2.8819613362429665E-13</v>
      </c>
      <c r="AK182" s="13">
        <f t="shared" si="164"/>
        <v>3.827652602141548E-12</v>
      </c>
      <c r="AL182" s="20">
        <f t="shared" si="165"/>
        <v>7.1684365481255119E-12</v>
      </c>
      <c r="AM182" s="59">
        <f t="shared" si="113"/>
        <v>293.33333333334048</v>
      </c>
      <c r="AN182" s="59">
        <f ca="1">AVERAGE(OFFSET($AM$3,0,0,'Données projet'!$E$10+1,1))-AVERAGE(OFFSET($H$3,0,0,'Données projet'!$E$10+1,1))</f>
        <v>381.39660508997315</v>
      </c>
      <c r="AO182" s="59">
        <f t="shared" si="144"/>
        <v>254.25036207346591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3.2110056377755487E-22</v>
      </c>
      <c r="AX182" s="21">
        <f t="shared" si="166"/>
        <v>3.2110056377755487E-22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-8.5265128291212022E-14</v>
      </c>
      <c r="BE182" s="13">
        <f>BD182*VLOOKUP('Données projet'!$B$11,Paramètres!$A$1:$I$89,3,0)*VLOOKUP('Données projet'!$B$11,Paramètres!$A$1:$I$89,5,0)</f>
        <v>-7.4487616075202836E-14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325.25346097861518</v>
      </c>
      <c r="BJ182" s="59">
        <f t="shared" si="146"/>
        <v>348.84706693879735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4.3390512225159188E-24</v>
      </c>
      <c r="BS182" s="22">
        <f t="shared" si="169"/>
        <v>4.3390512225159188E-24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-2.8421709430404007E-14</v>
      </c>
      <c r="BZ182" s="13">
        <f>BY182*VLOOKUP('Données projet'!$B$12,Paramètres!$A$1:$I$89,3,0)*VLOOKUP('Données projet'!$B$12,Paramètres!$A$1:$I$89,5,0)</f>
        <v>-1.6996182239381599E-14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185.11936093150575</v>
      </c>
      <c r="CE182" s="59">
        <f t="shared" si="148"/>
        <v>194.29071414035622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3.7424316794200247E-23</v>
      </c>
      <c r="CN182" s="22">
        <f t="shared" si="172"/>
        <v>3.7424316794200247E-23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2.8421709430404007E-13</v>
      </c>
      <c r="O183" s="13">
        <f>N183*VLOOKUP('Données projet'!$B$9,Paramètres!$A$1:$I$89,3,0)*VLOOKUP('Données projet'!$B$9,Paramètres!$A$1:$I$89,5,0)</f>
        <v>2.5715962692629546E-13</v>
      </c>
      <c r="P183" s="13">
        <f t="shared" si="141"/>
        <v>3.4610450122128953E-12</v>
      </c>
      <c r="Q183" s="20">
        <f t="shared" si="162"/>
        <v>6.4758730798340893E-12</v>
      </c>
      <c r="R183" s="59">
        <f t="shared" si="109"/>
        <v>293.33333333333979</v>
      </c>
      <c r="S183" s="59">
        <f ca="1">AVERAGE(OFFSET($R$3,0,0,'Données projet'!$E$9+1,1))-AVERAGE(OFFSET($H$3,0,0,'Données projet'!$E$9+1,1))</f>
        <v>344.4940855044307</v>
      </c>
      <c r="T183" s="59">
        <f t="shared" si="142"/>
        <v>231.36959598460686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2.0260059066486362E-22</v>
      </c>
      <c r="AC183" s="22">
        <f t="shared" si="163"/>
        <v>2.0260059066486362E-22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2.8421709430404007E-13</v>
      </c>
      <c r="AJ183" s="13">
        <f>AI183*VLOOKUP('Données projet'!$B$10,Paramètres!$A$1:$I$89,3,0)*VLOOKUP('Données projet'!$B$10,Paramètres!$A$1:$I$89,5,0)</f>
        <v>2.8819613362429665E-13</v>
      </c>
      <c r="AK183" s="13">
        <f t="shared" si="164"/>
        <v>3.827652602141548E-12</v>
      </c>
      <c r="AL183" s="20">
        <f t="shared" si="165"/>
        <v>7.1684365481255119E-12</v>
      </c>
      <c r="AM183" s="59">
        <f t="shared" si="113"/>
        <v>293.33333333334048</v>
      </c>
      <c r="AN183" s="59">
        <f ca="1">AVERAGE(OFFSET($AM$3,0,0,'Données projet'!$E$10+1,1))-AVERAGE(OFFSET($H$3,0,0,'Données projet'!$E$10+1,1))</f>
        <v>381.39660508997315</v>
      </c>
      <c r="AO183" s="59">
        <f t="shared" si="144"/>
        <v>254.25036207346591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2.2705238608993254E-22</v>
      </c>
      <c r="AX183" s="21">
        <f t="shared" si="166"/>
        <v>2.2705238608993254E-22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-8.5265128291212022E-14</v>
      </c>
      <c r="BE183" s="13">
        <f>BD183*VLOOKUP('Données projet'!$B$11,Paramètres!$A$1:$I$89,3,0)*VLOOKUP('Données projet'!$B$11,Paramètres!$A$1:$I$89,5,0)</f>
        <v>-7.4487616075202836E-14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325.25346097861518</v>
      </c>
      <c r="BJ183" s="59">
        <f t="shared" si="146"/>
        <v>348.84706693879735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3.0681725433567854E-24</v>
      </c>
      <c r="BS183" s="22">
        <f t="shared" si="169"/>
        <v>3.0681725433567854E-24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-2.8421709430404007E-14</v>
      </c>
      <c r="BZ183" s="13">
        <f>BY183*VLOOKUP('Données projet'!$B$12,Paramètres!$A$1:$I$89,3,0)*VLOOKUP('Données projet'!$B$12,Paramètres!$A$1:$I$89,5,0)</f>
        <v>-1.6996182239381599E-14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185.11936093150575</v>
      </c>
      <c r="CE183" s="59">
        <f t="shared" si="148"/>
        <v>194.29071414035622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2.6462988186452592E-23</v>
      </c>
      <c r="CN183" s="22">
        <f t="shared" si="172"/>
        <v>2.6462988186452592E-23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2.8421709430404007E-13</v>
      </c>
      <c r="O184" s="13">
        <f>N184*VLOOKUP('Données projet'!$B$9,Paramètres!$A$1:$I$89,3,0)*VLOOKUP('Données projet'!$B$9,Paramètres!$A$1:$I$89,5,0)</f>
        <v>2.5715962692629546E-13</v>
      </c>
      <c r="P184" s="13">
        <f t="shared" si="141"/>
        <v>3.4610450122128953E-12</v>
      </c>
      <c r="Q184" s="20">
        <f t="shared" si="162"/>
        <v>6.4758730798340893E-12</v>
      </c>
      <c r="R184" s="59">
        <f t="shared" si="109"/>
        <v>293.33333333333979</v>
      </c>
      <c r="S184" s="59">
        <f ca="1">AVERAGE(OFFSET($R$3,0,0,'Données projet'!$E$9+1,1))-AVERAGE(OFFSET($H$3,0,0,'Données projet'!$E$9+1,1))</f>
        <v>344.4940855044307</v>
      </c>
      <c r="T184" s="59">
        <f t="shared" si="142"/>
        <v>231.36959598460686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1.43260251531525E-22</v>
      </c>
      <c r="AC184" s="22">
        <f t="shared" si="163"/>
        <v>1.43260251531525E-22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2.8421709430404007E-13</v>
      </c>
      <c r="AJ184" s="13">
        <f>AI184*VLOOKUP('Données projet'!$B$10,Paramètres!$A$1:$I$89,3,0)*VLOOKUP('Données projet'!$B$10,Paramètres!$A$1:$I$89,5,0)</f>
        <v>2.8819613362429665E-13</v>
      </c>
      <c r="AK184" s="13">
        <f t="shared" si="164"/>
        <v>3.827652602141548E-12</v>
      </c>
      <c r="AL184" s="20">
        <f t="shared" si="165"/>
        <v>7.1684365481255119E-12</v>
      </c>
      <c r="AM184" s="59">
        <f t="shared" si="113"/>
        <v>293.33333333334048</v>
      </c>
      <c r="AN184" s="59">
        <f ca="1">AVERAGE(OFFSET($AM$3,0,0,'Données projet'!$E$10+1,1))-AVERAGE(OFFSET($H$3,0,0,'Données projet'!$E$10+1,1))</f>
        <v>381.39660508997315</v>
      </c>
      <c r="AO184" s="59">
        <f t="shared" si="144"/>
        <v>254.25036207346591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1.6055028188877743E-22</v>
      </c>
      <c r="AX184" s="21">
        <f t="shared" si="166"/>
        <v>1.6055028188877743E-22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-8.5265128291212022E-14</v>
      </c>
      <c r="BE184" s="13">
        <f>BD184*VLOOKUP('Données projet'!$B$11,Paramètres!$A$1:$I$89,3,0)*VLOOKUP('Données projet'!$B$11,Paramètres!$A$1:$I$89,5,0)</f>
        <v>-7.4487616075202836E-14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325.25346097861518</v>
      </c>
      <c r="BJ184" s="59">
        <f t="shared" si="146"/>
        <v>348.84706693879735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2.1695256112579594E-24</v>
      </c>
      <c r="BS184" s="22">
        <f t="shared" si="169"/>
        <v>2.1695256112579594E-24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-2.8421709430404007E-14</v>
      </c>
      <c r="BZ184" s="13">
        <f>BY184*VLOOKUP('Données projet'!$B$12,Paramètres!$A$1:$I$89,3,0)*VLOOKUP('Données projet'!$B$12,Paramètres!$A$1:$I$89,5,0)</f>
        <v>-1.6996182239381599E-14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185.11936093150575</v>
      </c>
      <c r="CE184" s="59">
        <f t="shared" si="148"/>
        <v>194.29071414035622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1.8712158397100127E-23</v>
      </c>
      <c r="CN184" s="22">
        <f t="shared" si="172"/>
        <v>1.8712158397100127E-23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2.8421709430404007E-13</v>
      </c>
      <c r="O185" s="13">
        <f>N185*VLOOKUP('Données projet'!$B$9,Paramètres!$A$1:$I$89,3,0)*VLOOKUP('Données projet'!$B$9,Paramètres!$A$1:$I$89,5,0)</f>
        <v>2.5715962692629546E-13</v>
      </c>
      <c r="P185" s="13">
        <f t="shared" si="141"/>
        <v>3.4610450122128953E-12</v>
      </c>
      <c r="Q185" s="20">
        <f t="shared" si="162"/>
        <v>6.4758730798340893E-12</v>
      </c>
      <c r="R185" s="59">
        <f t="shared" si="109"/>
        <v>293.33333333333979</v>
      </c>
      <c r="S185" s="59">
        <f ca="1">AVERAGE(OFFSET($R$3,0,0,'Données projet'!$E$9+1,1))-AVERAGE(OFFSET($H$3,0,0,'Données projet'!$E$9+1,1))</f>
        <v>344.4940855044307</v>
      </c>
      <c r="T185" s="59">
        <f t="shared" si="142"/>
        <v>231.36959598460686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1.0130029533243181E-22</v>
      </c>
      <c r="AC185" s="22">
        <f t="shared" si="163"/>
        <v>1.0130029533243181E-22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2.8421709430404007E-13</v>
      </c>
      <c r="AJ185" s="13">
        <f>AI185*VLOOKUP('Données projet'!$B$10,Paramètres!$A$1:$I$89,3,0)*VLOOKUP('Données projet'!$B$10,Paramètres!$A$1:$I$89,5,0)</f>
        <v>2.8819613362429665E-13</v>
      </c>
      <c r="AK185" s="13">
        <f t="shared" si="164"/>
        <v>3.827652602141548E-12</v>
      </c>
      <c r="AL185" s="20">
        <f t="shared" si="165"/>
        <v>7.1684365481255119E-12</v>
      </c>
      <c r="AM185" s="59">
        <f t="shared" si="113"/>
        <v>293.33333333334048</v>
      </c>
      <c r="AN185" s="59">
        <f ca="1">AVERAGE(OFFSET($AM$3,0,0,'Données projet'!$E$10+1,1))-AVERAGE(OFFSET($H$3,0,0,'Données projet'!$E$10+1,1))</f>
        <v>381.39660508997315</v>
      </c>
      <c r="AO185" s="59">
        <f t="shared" si="144"/>
        <v>254.25036207346591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1.1352619304496627E-22</v>
      </c>
      <c r="AX185" s="21">
        <f t="shared" si="166"/>
        <v>1.1352619304496627E-22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-8.5265128291212022E-14</v>
      </c>
      <c r="BE185" s="13">
        <f>BD185*VLOOKUP('Données projet'!$B$11,Paramètres!$A$1:$I$89,3,0)*VLOOKUP('Données projet'!$B$11,Paramètres!$A$1:$I$89,5,0)</f>
        <v>-7.4487616075202836E-14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325.25346097861518</v>
      </c>
      <c r="BJ185" s="59">
        <f t="shared" si="146"/>
        <v>348.84706693879735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1.5340862716783927E-24</v>
      </c>
      <c r="BS185" s="22">
        <f t="shared" si="169"/>
        <v>1.5340862716783927E-24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-2.8421709430404007E-14</v>
      </c>
      <c r="BZ185" s="13">
        <f>BY185*VLOOKUP('Données projet'!$B$12,Paramètres!$A$1:$I$89,3,0)*VLOOKUP('Données projet'!$B$12,Paramètres!$A$1:$I$89,5,0)</f>
        <v>-1.6996182239381599E-14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185.11936093150575</v>
      </c>
      <c r="CE185" s="59">
        <f t="shared" si="148"/>
        <v>194.29071414035622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1.3231494093226298E-23</v>
      </c>
      <c r="CN185" s="22">
        <f t="shared" si="172"/>
        <v>1.3231494093226298E-23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2.8421709430404007E-13</v>
      </c>
      <c r="O186" s="13">
        <f>N186*VLOOKUP('Données projet'!$B$9,Paramètres!$A$1:$I$89,3,0)*VLOOKUP('Données projet'!$B$9,Paramètres!$A$1:$I$89,5,0)</f>
        <v>2.5715962692629546E-13</v>
      </c>
      <c r="P186" s="13">
        <f t="shared" si="141"/>
        <v>3.4610450122128953E-12</v>
      </c>
      <c r="Q186" s="20">
        <f t="shared" si="162"/>
        <v>6.4758730798340893E-12</v>
      </c>
      <c r="R186" s="59">
        <f t="shared" si="109"/>
        <v>293.33333333333979</v>
      </c>
      <c r="S186" s="59">
        <f ca="1">AVERAGE(OFFSET($R$3,0,0,'Données projet'!$E$9+1,1))-AVERAGE(OFFSET($H$3,0,0,'Données projet'!$E$9+1,1))</f>
        <v>344.4940855044307</v>
      </c>
      <c r="T186" s="59">
        <f t="shared" si="142"/>
        <v>231.36959598460686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7.1630125765762502E-23</v>
      </c>
      <c r="AC186" s="22">
        <f t="shared" si="163"/>
        <v>7.1630125765762502E-23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2.8421709430404007E-13</v>
      </c>
      <c r="AJ186" s="13">
        <f>AI186*VLOOKUP('Données projet'!$B$10,Paramètres!$A$1:$I$89,3,0)*VLOOKUP('Données projet'!$B$10,Paramètres!$A$1:$I$89,5,0)</f>
        <v>2.8819613362429665E-13</v>
      </c>
      <c r="AK186" s="13">
        <f t="shared" si="164"/>
        <v>3.827652602141548E-12</v>
      </c>
      <c r="AL186" s="20">
        <f t="shared" si="165"/>
        <v>7.1684365481255119E-12</v>
      </c>
      <c r="AM186" s="59">
        <f t="shared" si="113"/>
        <v>293.33333333334048</v>
      </c>
      <c r="AN186" s="59">
        <f ca="1">AVERAGE(OFFSET($AM$3,0,0,'Données projet'!$E$10+1,1))-AVERAGE(OFFSET($H$3,0,0,'Données projet'!$E$10+1,1))</f>
        <v>381.39660508997315</v>
      </c>
      <c r="AO186" s="59">
        <f t="shared" si="144"/>
        <v>254.25036207346591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8.0275140944388717E-23</v>
      </c>
      <c r="AX186" s="21">
        <f t="shared" si="166"/>
        <v>8.0275140944388717E-23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-8.5265128291212022E-14</v>
      </c>
      <c r="BE186" s="13">
        <f>BD186*VLOOKUP('Données projet'!$B$11,Paramètres!$A$1:$I$89,3,0)*VLOOKUP('Données projet'!$B$11,Paramètres!$A$1:$I$89,5,0)</f>
        <v>-7.4487616075202836E-14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325.25346097861518</v>
      </c>
      <c r="BJ186" s="59">
        <f t="shared" si="146"/>
        <v>348.84706693879735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1.0847628056289797E-24</v>
      </c>
      <c r="BS186" s="22">
        <f t="shared" si="169"/>
        <v>1.0847628056289797E-24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-2.8421709430404007E-14</v>
      </c>
      <c r="BZ186" s="13">
        <f>BY186*VLOOKUP('Données projet'!$B$12,Paramètres!$A$1:$I$89,3,0)*VLOOKUP('Données projet'!$B$12,Paramètres!$A$1:$I$89,5,0)</f>
        <v>-1.6996182239381599E-14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185.11936093150575</v>
      </c>
      <c r="CE186" s="59">
        <f t="shared" si="148"/>
        <v>194.29071414035622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9.3560791985500647E-24</v>
      </c>
      <c r="CN186" s="22">
        <f t="shared" si="172"/>
        <v>9.3560791985500647E-24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2.8421709430404007E-13</v>
      </c>
      <c r="O187" s="13">
        <f>N187*VLOOKUP('Données projet'!$B$9,Paramètres!$A$1:$I$89,3,0)*VLOOKUP('Données projet'!$B$9,Paramètres!$A$1:$I$89,5,0)</f>
        <v>2.5715962692629546E-13</v>
      </c>
      <c r="P187" s="13">
        <f t="shared" si="141"/>
        <v>3.4610450122128953E-12</v>
      </c>
      <c r="Q187" s="20">
        <f t="shared" si="162"/>
        <v>6.4758730798340893E-12</v>
      </c>
      <c r="R187" s="59">
        <f t="shared" si="109"/>
        <v>293.33333333333979</v>
      </c>
      <c r="S187" s="59">
        <f ca="1">AVERAGE(OFFSET($R$3,0,0,'Données projet'!$E$9+1,1))-AVERAGE(OFFSET($H$3,0,0,'Données projet'!$E$9+1,1))</f>
        <v>344.4940855044307</v>
      </c>
      <c r="T187" s="59">
        <f t="shared" si="142"/>
        <v>231.36959598460686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5.0650147666215906E-23</v>
      </c>
      <c r="AC187" s="22">
        <f t="shared" si="163"/>
        <v>5.0650147666215906E-23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2.8421709430404007E-13</v>
      </c>
      <c r="AJ187" s="13">
        <f>AI187*VLOOKUP('Données projet'!$B$10,Paramètres!$A$1:$I$89,3,0)*VLOOKUP('Données projet'!$B$10,Paramètres!$A$1:$I$89,5,0)</f>
        <v>2.8819613362429665E-13</v>
      </c>
      <c r="AK187" s="13">
        <f t="shared" si="164"/>
        <v>3.827652602141548E-12</v>
      </c>
      <c r="AL187" s="20">
        <f t="shared" si="165"/>
        <v>7.1684365481255119E-12</v>
      </c>
      <c r="AM187" s="59">
        <f t="shared" si="113"/>
        <v>293.33333333334048</v>
      </c>
      <c r="AN187" s="59">
        <f ca="1">AVERAGE(OFFSET($AM$3,0,0,'Données projet'!$E$10+1,1))-AVERAGE(OFFSET($H$3,0,0,'Données projet'!$E$10+1,1))</f>
        <v>381.39660508997315</v>
      </c>
      <c r="AO187" s="59">
        <f t="shared" si="144"/>
        <v>254.25036207346591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5.6763096522483134E-23</v>
      </c>
      <c r="AX187" s="21">
        <f t="shared" si="166"/>
        <v>5.6763096522483134E-23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-8.5265128291212022E-14</v>
      </c>
      <c r="BE187" s="13">
        <f>BD187*VLOOKUP('Données projet'!$B$11,Paramètres!$A$1:$I$89,3,0)*VLOOKUP('Données projet'!$B$11,Paramètres!$A$1:$I$89,5,0)</f>
        <v>-7.4487616075202836E-14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325.25346097861518</v>
      </c>
      <c r="BJ187" s="59">
        <f t="shared" si="146"/>
        <v>348.84706693879735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7.6704313583919635E-25</v>
      </c>
      <c r="BS187" s="22">
        <f t="shared" si="169"/>
        <v>7.6704313583919635E-25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-2.8421709430404007E-14</v>
      </c>
      <c r="BZ187" s="13">
        <f>BY187*VLOOKUP('Données projet'!$B$12,Paramètres!$A$1:$I$89,3,0)*VLOOKUP('Données projet'!$B$12,Paramètres!$A$1:$I$89,5,0)</f>
        <v>-1.6996182239381599E-14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185.11936093150575</v>
      </c>
      <c r="CE187" s="59">
        <f t="shared" si="148"/>
        <v>194.29071414035622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6.6157470466131503E-24</v>
      </c>
      <c r="CN187" s="22">
        <f t="shared" si="172"/>
        <v>6.6157470466131503E-24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2.8421709430404007E-13</v>
      </c>
      <c r="O188" s="13">
        <f>N188*VLOOKUP('Données projet'!$B$9,Paramètres!$A$1:$I$89,3,0)*VLOOKUP('Données projet'!$B$9,Paramètres!$A$1:$I$89,5,0)</f>
        <v>2.5715962692629546E-13</v>
      </c>
      <c r="P188" s="13">
        <f t="shared" si="141"/>
        <v>3.4610450122128953E-12</v>
      </c>
      <c r="Q188" s="20">
        <f t="shared" si="162"/>
        <v>6.4758730798340893E-12</v>
      </c>
      <c r="R188" s="59">
        <f t="shared" si="109"/>
        <v>293.33333333333979</v>
      </c>
      <c r="S188" s="59">
        <f ca="1">AVERAGE(OFFSET($R$3,0,0,'Données projet'!$E$9+1,1))-AVERAGE(OFFSET($H$3,0,0,'Données projet'!$E$9+1,1))</f>
        <v>344.4940855044307</v>
      </c>
      <c r="T188" s="59">
        <f t="shared" si="142"/>
        <v>231.36959598460686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3.5815062882881251E-23</v>
      </c>
      <c r="AC188" s="22">
        <f t="shared" si="163"/>
        <v>3.5815062882881251E-23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2.8421709430404007E-13</v>
      </c>
      <c r="AJ188" s="13">
        <f>AI188*VLOOKUP('Données projet'!$B$10,Paramètres!$A$1:$I$89,3,0)*VLOOKUP('Données projet'!$B$10,Paramètres!$A$1:$I$89,5,0)</f>
        <v>2.8819613362429665E-13</v>
      </c>
      <c r="AK188" s="13">
        <f t="shared" si="164"/>
        <v>3.827652602141548E-12</v>
      </c>
      <c r="AL188" s="20">
        <f t="shared" si="165"/>
        <v>7.1684365481255119E-12</v>
      </c>
      <c r="AM188" s="59">
        <f t="shared" si="113"/>
        <v>293.33333333334048</v>
      </c>
      <c r="AN188" s="59">
        <f ca="1">AVERAGE(OFFSET($AM$3,0,0,'Données projet'!$E$10+1,1))-AVERAGE(OFFSET($H$3,0,0,'Données projet'!$E$10+1,1))</f>
        <v>381.39660508997315</v>
      </c>
      <c r="AO188" s="59">
        <f t="shared" si="144"/>
        <v>254.25036207346591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4.0137570472194358E-23</v>
      </c>
      <c r="AX188" s="21">
        <f t="shared" si="166"/>
        <v>4.0137570472194358E-23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-8.5265128291212022E-14</v>
      </c>
      <c r="BE188" s="13">
        <f>BD188*VLOOKUP('Données projet'!$B$11,Paramètres!$A$1:$I$89,3,0)*VLOOKUP('Données projet'!$B$11,Paramètres!$A$1:$I$89,5,0)</f>
        <v>-7.4487616075202836E-14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325.25346097861518</v>
      </c>
      <c r="BJ188" s="59">
        <f t="shared" si="146"/>
        <v>348.84706693879735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5.4238140281448985E-25</v>
      </c>
      <c r="BS188" s="22">
        <f t="shared" si="169"/>
        <v>5.4238140281448985E-25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-2.8421709430404007E-14</v>
      </c>
      <c r="BZ188" s="13">
        <f>BY188*VLOOKUP('Données projet'!$B$12,Paramètres!$A$1:$I$89,3,0)*VLOOKUP('Données projet'!$B$12,Paramètres!$A$1:$I$89,5,0)</f>
        <v>-1.6996182239381599E-14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185.11936093150575</v>
      </c>
      <c r="CE188" s="59">
        <f t="shared" si="148"/>
        <v>194.29071414035622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4.6780395992750331E-24</v>
      </c>
      <c r="CN188" s="22">
        <f t="shared" si="172"/>
        <v>4.6780395992750331E-24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2.8421709430404007E-13</v>
      </c>
      <c r="O189" s="13">
        <f>N189*VLOOKUP('Données projet'!$B$9,Paramètres!$A$1:$I$89,3,0)*VLOOKUP('Données projet'!$B$9,Paramètres!$A$1:$I$89,5,0)</f>
        <v>2.5715962692629546E-13</v>
      </c>
      <c r="P189" s="13">
        <f t="shared" si="141"/>
        <v>3.4610450122128953E-12</v>
      </c>
      <c r="Q189" s="20">
        <f t="shared" si="162"/>
        <v>6.4758730798340893E-12</v>
      </c>
      <c r="R189" s="59">
        <f t="shared" si="109"/>
        <v>293.33333333333979</v>
      </c>
      <c r="S189" s="59">
        <f ca="1">AVERAGE(OFFSET($R$3,0,0,'Données projet'!$E$9+1,1))-AVERAGE(OFFSET($H$3,0,0,'Données projet'!$E$9+1,1))</f>
        <v>344.4940855044307</v>
      </c>
      <c r="T189" s="59">
        <f t="shared" si="142"/>
        <v>231.36959598460686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2.5325073833107953E-23</v>
      </c>
      <c r="AC189" s="22">
        <f t="shared" si="163"/>
        <v>2.5325073833107953E-23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2.8421709430404007E-13</v>
      </c>
      <c r="AJ189" s="13">
        <f>AI189*VLOOKUP('Données projet'!$B$10,Paramètres!$A$1:$I$89,3,0)*VLOOKUP('Données projet'!$B$10,Paramètres!$A$1:$I$89,5,0)</f>
        <v>2.8819613362429665E-13</v>
      </c>
      <c r="AK189" s="13">
        <f t="shared" si="164"/>
        <v>3.827652602141548E-12</v>
      </c>
      <c r="AL189" s="20">
        <f t="shared" si="165"/>
        <v>7.1684365481255119E-12</v>
      </c>
      <c r="AM189" s="59">
        <f t="shared" si="113"/>
        <v>293.33333333334048</v>
      </c>
      <c r="AN189" s="59">
        <f ca="1">AVERAGE(OFFSET($AM$3,0,0,'Données projet'!$E$10+1,1))-AVERAGE(OFFSET($H$3,0,0,'Données projet'!$E$10+1,1))</f>
        <v>381.39660508997315</v>
      </c>
      <c r="AO189" s="59">
        <f t="shared" si="144"/>
        <v>254.25036207346591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2.8381548261241567E-23</v>
      </c>
      <c r="AX189" s="21">
        <f t="shared" si="166"/>
        <v>2.8381548261241567E-23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-8.5265128291212022E-14</v>
      </c>
      <c r="BE189" s="13">
        <f>BD189*VLOOKUP('Données projet'!$B$11,Paramètres!$A$1:$I$89,3,0)*VLOOKUP('Données projet'!$B$11,Paramètres!$A$1:$I$89,5,0)</f>
        <v>-7.4487616075202836E-14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325.25346097861518</v>
      </c>
      <c r="BJ189" s="59">
        <f t="shared" si="146"/>
        <v>348.84706693879735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3.8352156791959817E-25</v>
      </c>
      <c r="BS189" s="22">
        <f t="shared" si="169"/>
        <v>3.8352156791959817E-25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-2.8421709430404007E-14</v>
      </c>
      <c r="BZ189" s="13">
        <f>BY189*VLOOKUP('Données projet'!$B$12,Paramètres!$A$1:$I$89,3,0)*VLOOKUP('Données projet'!$B$12,Paramètres!$A$1:$I$89,5,0)</f>
        <v>-1.6996182239381599E-14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185.11936093150575</v>
      </c>
      <c r="CE189" s="59">
        <f t="shared" si="148"/>
        <v>194.29071414035622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3.3078735233065755E-24</v>
      </c>
      <c r="CN189" s="22">
        <f t="shared" si="172"/>
        <v>3.3078735233065755E-24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2.8421709430404007E-13</v>
      </c>
      <c r="O190" s="13">
        <f>N190*VLOOKUP('Données projet'!$B$9,Paramètres!$A$1:$I$89,3,0)*VLOOKUP('Données projet'!$B$9,Paramètres!$A$1:$I$89,5,0)</f>
        <v>2.5715962692629546E-13</v>
      </c>
      <c r="P190" s="13">
        <f t="shared" si="141"/>
        <v>3.4610450122128953E-12</v>
      </c>
      <c r="Q190" s="20">
        <f t="shared" si="162"/>
        <v>6.4758730798340893E-12</v>
      </c>
      <c r="R190" s="59">
        <f t="shared" si="109"/>
        <v>293.33333333333979</v>
      </c>
      <c r="S190" s="59">
        <f ca="1">AVERAGE(OFFSET($R$3,0,0,'Données projet'!$E$9+1,1))-AVERAGE(OFFSET($H$3,0,0,'Données projet'!$E$9+1,1))</f>
        <v>344.4940855044307</v>
      </c>
      <c r="T190" s="59">
        <f t="shared" si="142"/>
        <v>231.36959598460686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1.7907531441440626E-23</v>
      </c>
      <c r="AC190" s="22">
        <f t="shared" si="163"/>
        <v>1.7907531441440626E-23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2.8421709430404007E-13</v>
      </c>
      <c r="AJ190" s="13">
        <f>AI190*VLOOKUP('Données projet'!$B$10,Paramètres!$A$1:$I$89,3,0)*VLOOKUP('Données projet'!$B$10,Paramètres!$A$1:$I$89,5,0)</f>
        <v>2.8819613362429665E-13</v>
      </c>
      <c r="AK190" s="13">
        <f t="shared" si="164"/>
        <v>3.827652602141548E-12</v>
      </c>
      <c r="AL190" s="20">
        <f t="shared" si="165"/>
        <v>7.1684365481255119E-12</v>
      </c>
      <c r="AM190" s="59">
        <f t="shared" si="113"/>
        <v>293.33333333334048</v>
      </c>
      <c r="AN190" s="59">
        <f ca="1">AVERAGE(OFFSET($AM$3,0,0,'Données projet'!$E$10+1,1))-AVERAGE(OFFSET($H$3,0,0,'Données projet'!$E$10+1,1))</f>
        <v>381.39660508997315</v>
      </c>
      <c r="AO190" s="59">
        <f t="shared" si="144"/>
        <v>254.25036207346591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2.0068785236097179E-23</v>
      </c>
      <c r="AX190" s="21">
        <f t="shared" si="166"/>
        <v>2.0068785236097179E-23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-8.5265128291212022E-14</v>
      </c>
      <c r="BE190" s="13">
        <f>BD190*VLOOKUP('Données projet'!$B$11,Paramètres!$A$1:$I$89,3,0)*VLOOKUP('Données projet'!$B$11,Paramètres!$A$1:$I$89,5,0)</f>
        <v>-7.4487616075202836E-14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325.25346097861518</v>
      </c>
      <c r="BJ190" s="59">
        <f t="shared" si="146"/>
        <v>348.84706693879735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2.7119070140724493E-25</v>
      </c>
      <c r="BS190" s="22">
        <f t="shared" si="169"/>
        <v>2.7119070140724493E-25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-2.8421709430404007E-14</v>
      </c>
      <c r="BZ190" s="13">
        <f>BY190*VLOOKUP('Données projet'!$B$12,Paramètres!$A$1:$I$89,3,0)*VLOOKUP('Données projet'!$B$12,Paramètres!$A$1:$I$89,5,0)</f>
        <v>-1.6996182239381599E-14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185.11936093150575</v>
      </c>
      <c r="CE190" s="59">
        <f t="shared" si="148"/>
        <v>194.29071414035622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2.3390197996375169E-24</v>
      </c>
      <c r="CN190" s="22">
        <f t="shared" si="172"/>
        <v>2.3390197996375169E-24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2.8421709430404007E-13</v>
      </c>
      <c r="O191" s="13">
        <f>N191*VLOOKUP('Données projet'!$B$9,Paramètres!$A$1:$I$89,3,0)*VLOOKUP('Données projet'!$B$9,Paramètres!$A$1:$I$89,5,0)</f>
        <v>2.5715962692629546E-13</v>
      </c>
      <c r="P191" s="13">
        <f t="shared" si="141"/>
        <v>3.4610450122128953E-12</v>
      </c>
      <c r="Q191" s="20">
        <f t="shared" si="162"/>
        <v>6.4758730798340893E-12</v>
      </c>
      <c r="R191" s="59">
        <f t="shared" si="109"/>
        <v>293.33333333333979</v>
      </c>
      <c r="S191" s="59">
        <f ca="1">AVERAGE(OFFSET($R$3,0,0,'Données projet'!$E$9+1,1))-AVERAGE(OFFSET($H$3,0,0,'Données projet'!$E$9+1,1))</f>
        <v>344.4940855044307</v>
      </c>
      <c r="T191" s="59">
        <f t="shared" si="142"/>
        <v>231.36959598460686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1.2662536916553977E-23</v>
      </c>
      <c r="AC191" s="22">
        <f t="shared" si="163"/>
        <v>1.2662536916553977E-23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2.8421709430404007E-13</v>
      </c>
      <c r="AJ191" s="13">
        <f>AI191*VLOOKUP('Données projet'!$B$10,Paramètres!$A$1:$I$89,3,0)*VLOOKUP('Données projet'!$B$10,Paramètres!$A$1:$I$89,5,0)</f>
        <v>2.8819613362429665E-13</v>
      </c>
      <c r="AK191" s="13">
        <f t="shared" si="164"/>
        <v>3.827652602141548E-12</v>
      </c>
      <c r="AL191" s="20">
        <f t="shared" si="165"/>
        <v>7.1684365481255119E-12</v>
      </c>
      <c r="AM191" s="59">
        <f t="shared" si="113"/>
        <v>293.33333333334048</v>
      </c>
      <c r="AN191" s="59">
        <f ca="1">AVERAGE(OFFSET($AM$3,0,0,'Données projet'!$E$10+1,1))-AVERAGE(OFFSET($H$3,0,0,'Données projet'!$E$10+1,1))</f>
        <v>381.39660508997315</v>
      </c>
      <c r="AO191" s="59">
        <f t="shared" si="144"/>
        <v>254.25036207346591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1.4190774130620784E-23</v>
      </c>
      <c r="AX191" s="21">
        <f t="shared" si="166"/>
        <v>1.4190774130620784E-23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-8.5265128291212022E-14</v>
      </c>
      <c r="BE191" s="13">
        <f>BD191*VLOOKUP('Données projet'!$B$11,Paramètres!$A$1:$I$89,3,0)*VLOOKUP('Données projet'!$B$11,Paramètres!$A$1:$I$89,5,0)</f>
        <v>-7.4487616075202836E-14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325.25346097861518</v>
      </c>
      <c r="BJ191" s="59">
        <f t="shared" si="146"/>
        <v>348.84706693879735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1.9176078395979909E-25</v>
      </c>
      <c r="BS191" s="22">
        <f t="shared" si="169"/>
        <v>1.9176078395979909E-25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-2.8421709430404007E-14</v>
      </c>
      <c r="BZ191" s="13">
        <f>BY191*VLOOKUP('Données projet'!$B$12,Paramètres!$A$1:$I$89,3,0)*VLOOKUP('Données projet'!$B$12,Paramètres!$A$1:$I$89,5,0)</f>
        <v>-1.6996182239381599E-14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185.11936093150575</v>
      </c>
      <c r="CE191" s="59">
        <f t="shared" si="148"/>
        <v>194.29071414035622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1.6539367616532879E-24</v>
      </c>
      <c r="CN191" s="22">
        <f t="shared" si="172"/>
        <v>1.6539367616532879E-24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2.8421709430404007E-13</v>
      </c>
      <c r="O192" s="13">
        <f>N192*VLOOKUP('Données projet'!$B$9,Paramètres!$A$1:$I$89,3,0)*VLOOKUP('Données projet'!$B$9,Paramètres!$A$1:$I$89,5,0)</f>
        <v>2.5715962692629546E-13</v>
      </c>
      <c r="P192" s="13">
        <f t="shared" si="141"/>
        <v>3.4610450122128953E-12</v>
      </c>
      <c r="Q192" s="20">
        <f t="shared" si="162"/>
        <v>6.4758730798340893E-12</v>
      </c>
      <c r="R192" s="59">
        <f t="shared" si="109"/>
        <v>293.33333333333979</v>
      </c>
      <c r="S192" s="59">
        <f ca="1">AVERAGE(OFFSET($R$3,0,0,'Données projet'!$E$9+1,1))-AVERAGE(OFFSET($H$3,0,0,'Données projet'!$E$9+1,1))</f>
        <v>344.4940855044307</v>
      </c>
      <c r="T192" s="59">
        <f t="shared" si="142"/>
        <v>231.36959598460686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8.9537657207203128E-24</v>
      </c>
      <c r="AC192" s="22">
        <f t="shared" si="163"/>
        <v>8.9537657207203128E-24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2.8421709430404007E-13</v>
      </c>
      <c r="AJ192" s="13">
        <f>AI192*VLOOKUP('Données projet'!$B$10,Paramètres!$A$1:$I$89,3,0)*VLOOKUP('Données projet'!$B$10,Paramètres!$A$1:$I$89,5,0)</f>
        <v>2.8819613362429665E-13</v>
      </c>
      <c r="AK192" s="13">
        <f t="shared" si="164"/>
        <v>3.827652602141548E-12</v>
      </c>
      <c r="AL192" s="20">
        <f t="shared" si="165"/>
        <v>7.1684365481255119E-12</v>
      </c>
      <c r="AM192" s="59">
        <f t="shared" si="113"/>
        <v>293.33333333334048</v>
      </c>
      <c r="AN192" s="59">
        <f ca="1">AVERAGE(OFFSET($AM$3,0,0,'Données projet'!$E$10+1,1))-AVERAGE(OFFSET($H$3,0,0,'Données projet'!$E$10+1,1))</f>
        <v>381.39660508997315</v>
      </c>
      <c r="AO192" s="59">
        <f t="shared" si="144"/>
        <v>254.25036207346591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1.003439261804859E-23</v>
      </c>
      <c r="AX192" s="21">
        <f t="shared" si="166"/>
        <v>1.003439261804859E-23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-8.5265128291212022E-14</v>
      </c>
      <c r="BE192" s="13">
        <f>BD192*VLOOKUP('Données projet'!$B$11,Paramètres!$A$1:$I$89,3,0)*VLOOKUP('Données projet'!$B$11,Paramètres!$A$1:$I$89,5,0)</f>
        <v>-7.4487616075202836E-14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325.25346097861518</v>
      </c>
      <c r="BJ192" s="59">
        <f t="shared" si="146"/>
        <v>348.84706693879735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1.3559535070362246E-25</v>
      </c>
      <c r="BS192" s="22">
        <f t="shared" si="169"/>
        <v>1.3559535070362246E-25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-2.8421709430404007E-14</v>
      </c>
      <c r="BZ192" s="13">
        <f>BY192*VLOOKUP('Données projet'!$B$12,Paramètres!$A$1:$I$89,3,0)*VLOOKUP('Données projet'!$B$12,Paramètres!$A$1:$I$89,5,0)</f>
        <v>-1.6996182239381599E-14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185.11936093150575</v>
      </c>
      <c r="CE192" s="59">
        <f t="shared" si="148"/>
        <v>194.29071414035622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1.1695098998187586E-24</v>
      </c>
      <c r="CN192" s="22">
        <f t="shared" si="172"/>
        <v>1.1695098998187586E-24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2.8421709430404007E-13</v>
      </c>
      <c r="O193" s="13">
        <f>N193*VLOOKUP('Données projet'!$B$9,Paramètres!$A$1:$I$89,3,0)*VLOOKUP('Données projet'!$B$9,Paramètres!$A$1:$I$89,5,0)</f>
        <v>2.5715962692629546E-13</v>
      </c>
      <c r="P193" s="13">
        <f t="shared" si="141"/>
        <v>3.4610450122128953E-12</v>
      </c>
      <c r="Q193" s="20">
        <f t="shared" si="162"/>
        <v>6.4758730798340893E-12</v>
      </c>
      <c r="R193" s="59">
        <f t="shared" si="109"/>
        <v>293.33333333333979</v>
      </c>
      <c r="S193" s="59">
        <f ca="1">AVERAGE(OFFSET($R$3,0,0,'Données projet'!$E$9+1,1))-AVERAGE(OFFSET($H$3,0,0,'Données projet'!$E$9+1,1))</f>
        <v>344.4940855044307</v>
      </c>
      <c r="T193" s="59">
        <f t="shared" si="142"/>
        <v>231.36959598460686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6.3312684582769883E-24</v>
      </c>
      <c r="AC193" s="22">
        <f t="shared" si="163"/>
        <v>6.3312684582769883E-24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2.8421709430404007E-13</v>
      </c>
      <c r="AJ193" s="13">
        <f>AI193*VLOOKUP('Données projet'!$B$10,Paramètres!$A$1:$I$89,3,0)*VLOOKUP('Données projet'!$B$10,Paramètres!$A$1:$I$89,5,0)</f>
        <v>2.8819613362429665E-13</v>
      </c>
      <c r="AK193" s="13">
        <f t="shared" si="164"/>
        <v>3.827652602141548E-12</v>
      </c>
      <c r="AL193" s="20">
        <f t="shared" si="165"/>
        <v>7.1684365481255119E-12</v>
      </c>
      <c r="AM193" s="59">
        <f t="shared" si="113"/>
        <v>293.33333333334048</v>
      </c>
      <c r="AN193" s="59">
        <f ca="1">AVERAGE(OFFSET($AM$3,0,0,'Données projet'!$E$10+1,1))-AVERAGE(OFFSET($H$3,0,0,'Données projet'!$E$10+1,1))</f>
        <v>381.39660508997315</v>
      </c>
      <c r="AO193" s="59">
        <f t="shared" si="144"/>
        <v>254.25036207346591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7.0953870653103918E-24</v>
      </c>
      <c r="AX193" s="21">
        <f t="shared" si="166"/>
        <v>7.0953870653103918E-24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-8.5265128291212022E-14</v>
      </c>
      <c r="BE193" s="13">
        <f>BD193*VLOOKUP('Données projet'!$B$11,Paramètres!$A$1:$I$89,3,0)*VLOOKUP('Données projet'!$B$11,Paramètres!$A$1:$I$89,5,0)</f>
        <v>-7.4487616075202836E-14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325.25346097861518</v>
      </c>
      <c r="BJ193" s="59">
        <f t="shared" si="146"/>
        <v>348.84706693879735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9.5880391979899544E-26</v>
      </c>
      <c r="BS193" s="22">
        <f t="shared" si="169"/>
        <v>9.5880391979899544E-26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-2.8421709430404007E-14</v>
      </c>
      <c r="BZ193" s="13">
        <f>BY193*VLOOKUP('Données projet'!$B$12,Paramètres!$A$1:$I$89,3,0)*VLOOKUP('Données projet'!$B$12,Paramètres!$A$1:$I$89,5,0)</f>
        <v>-1.6996182239381599E-14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185.11936093150575</v>
      </c>
      <c r="CE193" s="59">
        <f t="shared" si="148"/>
        <v>194.29071414035622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8.2696838082664416E-25</v>
      </c>
      <c r="CN193" s="22">
        <f t="shared" si="172"/>
        <v>8.2696838082664416E-25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2.8421709430404007E-13</v>
      </c>
      <c r="O194" s="13">
        <f>N194*VLOOKUP('Données projet'!$B$9,Paramètres!$A$1:$I$89,3,0)*VLOOKUP('Données projet'!$B$9,Paramètres!$A$1:$I$89,5,0)</f>
        <v>2.5715962692629546E-13</v>
      </c>
      <c r="P194" s="13">
        <f t="shared" si="141"/>
        <v>3.4610450122128953E-12</v>
      </c>
      <c r="Q194" s="20">
        <f t="shared" si="162"/>
        <v>6.4758730798340893E-12</v>
      </c>
      <c r="R194" s="59">
        <f t="shared" si="109"/>
        <v>293.33333333333979</v>
      </c>
      <c r="S194" s="59">
        <f ca="1">AVERAGE(OFFSET($R$3,0,0,'Données projet'!$E$9+1,1))-AVERAGE(OFFSET($H$3,0,0,'Données projet'!$E$9+1,1))</f>
        <v>344.4940855044307</v>
      </c>
      <c r="T194" s="59">
        <f t="shared" si="142"/>
        <v>231.36959598460686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4.4768828603601564E-24</v>
      </c>
      <c r="AC194" s="22">
        <f t="shared" si="163"/>
        <v>4.4768828603601564E-24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2.8421709430404007E-13</v>
      </c>
      <c r="AJ194" s="13">
        <f>AI194*VLOOKUP('Données projet'!$B$10,Paramètres!$A$1:$I$89,3,0)*VLOOKUP('Données projet'!$B$10,Paramètres!$A$1:$I$89,5,0)</f>
        <v>2.8819613362429665E-13</v>
      </c>
      <c r="AK194" s="13">
        <f t="shared" si="164"/>
        <v>3.827652602141548E-12</v>
      </c>
      <c r="AL194" s="20">
        <f t="shared" si="165"/>
        <v>7.1684365481255119E-12</v>
      </c>
      <c r="AM194" s="59">
        <f t="shared" si="113"/>
        <v>293.33333333334048</v>
      </c>
      <c r="AN194" s="59">
        <f ca="1">AVERAGE(OFFSET($AM$3,0,0,'Données projet'!$E$10+1,1))-AVERAGE(OFFSET($H$3,0,0,'Données projet'!$E$10+1,1))</f>
        <v>381.39660508997315</v>
      </c>
      <c r="AO194" s="59">
        <f t="shared" si="144"/>
        <v>254.25036207346591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5.0171963090242948E-24</v>
      </c>
      <c r="AX194" s="21">
        <f t="shared" si="166"/>
        <v>5.0171963090242948E-24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-8.5265128291212022E-14</v>
      </c>
      <c r="BE194" s="13">
        <f>BD194*VLOOKUP('Données projet'!$B$11,Paramètres!$A$1:$I$89,3,0)*VLOOKUP('Données projet'!$B$11,Paramètres!$A$1:$I$89,5,0)</f>
        <v>-7.4487616075202836E-14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325.25346097861518</v>
      </c>
      <c r="BJ194" s="59">
        <f t="shared" si="146"/>
        <v>348.84706693879735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6.7797675351811232E-26</v>
      </c>
      <c r="BS194" s="22">
        <f t="shared" si="169"/>
        <v>6.7797675351811232E-26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-2.8421709430404007E-14</v>
      </c>
      <c r="BZ194" s="13">
        <f>BY194*VLOOKUP('Données projet'!$B$12,Paramètres!$A$1:$I$89,3,0)*VLOOKUP('Données projet'!$B$12,Paramètres!$A$1:$I$89,5,0)</f>
        <v>-1.6996182239381599E-14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185.11936093150575</v>
      </c>
      <c r="CE194" s="59">
        <f t="shared" si="148"/>
        <v>194.29071414035622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5.8475494990937941E-25</v>
      </c>
      <c r="CN194" s="22">
        <f t="shared" si="172"/>
        <v>5.8475494990937941E-25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2.8421709430404007E-13</v>
      </c>
      <c r="O195" s="13">
        <f>N195*VLOOKUP('Données projet'!$B$9,Paramètres!$A$1:$I$89,3,0)*VLOOKUP('Données projet'!$B$9,Paramètres!$A$1:$I$89,5,0)</f>
        <v>2.5715962692629546E-13</v>
      </c>
      <c r="P195" s="13">
        <f t="shared" si="141"/>
        <v>3.4610450122128953E-12</v>
      </c>
      <c r="Q195" s="20">
        <f t="shared" si="162"/>
        <v>6.4758730798340893E-12</v>
      </c>
      <c r="R195" s="59">
        <f t="shared" ref="R195:R203" si="191">Q195+(I195+J195)*44/12</f>
        <v>293.33333333333979</v>
      </c>
      <c r="S195" s="59">
        <f ca="1">AVERAGE(OFFSET($R$3,0,0,'Données projet'!$E$9+1,1))-AVERAGE(OFFSET($H$3,0,0,'Données projet'!$E$9+1,1))</f>
        <v>344.4940855044307</v>
      </c>
      <c r="T195" s="59">
        <f t="shared" si="142"/>
        <v>231.36959598460686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3.1656342291384941E-24</v>
      </c>
      <c r="AC195" s="22">
        <f t="shared" si="163"/>
        <v>3.1656342291384941E-24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2.8421709430404007E-13</v>
      </c>
      <c r="AJ195" s="13">
        <f>AI195*VLOOKUP('Données projet'!$B$10,Paramètres!$A$1:$I$89,3,0)*VLOOKUP('Données projet'!$B$10,Paramètres!$A$1:$I$89,5,0)</f>
        <v>2.8819613362429665E-13</v>
      </c>
      <c r="AK195" s="13">
        <f t="shared" si="164"/>
        <v>3.827652602141548E-12</v>
      </c>
      <c r="AL195" s="20">
        <f t="shared" si="165"/>
        <v>7.1684365481255119E-12</v>
      </c>
      <c r="AM195" s="59">
        <f t="shared" si="113"/>
        <v>293.33333333334048</v>
      </c>
      <c r="AN195" s="59">
        <f ca="1">AVERAGE(OFFSET($AM$3,0,0,'Données projet'!$E$10+1,1))-AVERAGE(OFFSET($H$3,0,0,'Données projet'!$E$10+1,1))</f>
        <v>381.39660508997315</v>
      </c>
      <c r="AO195" s="59">
        <f t="shared" si="144"/>
        <v>254.25036207346591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3.5476935326551959E-24</v>
      </c>
      <c r="AX195" s="21">
        <f t="shared" si="166"/>
        <v>3.5476935326551959E-24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-8.5265128291212022E-14</v>
      </c>
      <c r="BE195" s="13">
        <f>BD195*VLOOKUP('Données projet'!$B$11,Paramètres!$A$1:$I$89,3,0)*VLOOKUP('Données projet'!$B$11,Paramètres!$A$1:$I$89,5,0)</f>
        <v>-7.4487616075202836E-14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325.25346097861518</v>
      </c>
      <c r="BJ195" s="59">
        <f t="shared" si="146"/>
        <v>348.84706693879735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4.7940195989949772E-26</v>
      </c>
      <c r="BS195" s="22">
        <f t="shared" si="169"/>
        <v>4.7940195989949772E-26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-2.8421709430404007E-14</v>
      </c>
      <c r="BZ195" s="13">
        <f>BY195*VLOOKUP('Données projet'!$B$12,Paramètres!$A$1:$I$89,3,0)*VLOOKUP('Données projet'!$B$12,Paramètres!$A$1:$I$89,5,0)</f>
        <v>-1.6996182239381599E-14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185.11936093150575</v>
      </c>
      <c r="CE195" s="59">
        <f t="shared" si="148"/>
        <v>194.29071414035622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4.1348419041332213E-25</v>
      </c>
      <c r="CN195" s="22">
        <f t="shared" si="172"/>
        <v>4.1348419041332213E-25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2.8421709430404007E-13</v>
      </c>
      <c r="O196" s="13">
        <f>N196*VLOOKUP('Données projet'!$B$9,Paramètres!$A$1:$I$89,3,0)*VLOOKUP('Données projet'!$B$9,Paramètres!$A$1:$I$89,5,0)</f>
        <v>2.5715962692629546E-13</v>
      </c>
      <c r="P196" s="13">
        <f t="shared" si="141"/>
        <v>3.4610450122128953E-12</v>
      </c>
      <c r="Q196" s="20">
        <f t="shared" si="162"/>
        <v>6.4758730798340893E-12</v>
      </c>
      <c r="R196" s="59">
        <f t="shared" si="191"/>
        <v>293.33333333333979</v>
      </c>
      <c r="S196" s="59">
        <f ca="1">AVERAGE(OFFSET($R$3,0,0,'Données projet'!$E$9+1,1))-AVERAGE(OFFSET($H$3,0,0,'Données projet'!$E$9+1,1))</f>
        <v>344.4940855044307</v>
      </c>
      <c r="T196" s="59">
        <f t="shared" si="142"/>
        <v>231.36959598460686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2.2384414301800782E-24</v>
      </c>
      <c r="AC196" s="22">
        <f t="shared" si="163"/>
        <v>2.2384414301800782E-24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2.8421709430404007E-13</v>
      </c>
      <c r="AJ196" s="13">
        <f>AI196*VLOOKUP('Données projet'!$B$10,Paramètres!$A$1:$I$89,3,0)*VLOOKUP('Données projet'!$B$10,Paramètres!$A$1:$I$89,5,0)</f>
        <v>2.8819613362429665E-13</v>
      </c>
      <c r="AK196" s="13">
        <f t="shared" si="164"/>
        <v>3.827652602141548E-12</v>
      </c>
      <c r="AL196" s="20">
        <f t="shared" si="165"/>
        <v>7.1684365481255119E-12</v>
      </c>
      <c r="AM196" s="59">
        <f t="shared" ref="AM196:AM203" si="193">AL196+(AD196+AE196)*44/12</f>
        <v>293.33333333334048</v>
      </c>
      <c r="AN196" s="59">
        <f ca="1">AVERAGE(OFFSET($AM$3,0,0,'Données projet'!$E$10+1,1))-AVERAGE(OFFSET($H$3,0,0,'Données projet'!$E$10+1,1))</f>
        <v>381.39660508997315</v>
      </c>
      <c r="AO196" s="59">
        <f t="shared" si="144"/>
        <v>254.25036207346591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2.5085981545121474E-24</v>
      </c>
      <c r="AX196" s="21">
        <f t="shared" si="166"/>
        <v>2.5085981545121474E-24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-8.5265128291212022E-14</v>
      </c>
      <c r="BE196" s="13">
        <f>BD196*VLOOKUP('Données projet'!$B$11,Paramètres!$A$1:$I$89,3,0)*VLOOKUP('Données projet'!$B$11,Paramètres!$A$1:$I$89,5,0)</f>
        <v>-7.4487616075202836E-14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325.25346097861518</v>
      </c>
      <c r="BJ196" s="59">
        <f t="shared" si="146"/>
        <v>348.84706693879735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3.3898837675905616E-26</v>
      </c>
      <c r="BS196" s="22">
        <f t="shared" si="169"/>
        <v>3.3898837675905616E-26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-2.8421709430404007E-14</v>
      </c>
      <c r="BZ196" s="13">
        <f>BY196*VLOOKUP('Données projet'!$B$12,Paramètres!$A$1:$I$89,3,0)*VLOOKUP('Données projet'!$B$12,Paramètres!$A$1:$I$89,5,0)</f>
        <v>-1.6996182239381599E-14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185.11936093150575</v>
      </c>
      <c r="CE196" s="59">
        <f t="shared" si="148"/>
        <v>194.29071414035622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2.9237747495468975E-25</v>
      </c>
      <c r="CN196" s="22">
        <f t="shared" si="172"/>
        <v>2.9237747495468975E-25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2.8421709430404007E-13</v>
      </c>
      <c r="O197" s="13">
        <f>N197*VLOOKUP('Données projet'!$B$9,Paramètres!$A$1:$I$89,3,0)*VLOOKUP('Données projet'!$B$9,Paramètres!$A$1:$I$89,5,0)</f>
        <v>2.5715962692629546E-13</v>
      </c>
      <c r="P197" s="13">
        <f t="shared" ref="P197:P203" si="203">EXP(-1.0587+0.8836*LN(O197)+0.284)</f>
        <v>3.4610450122128953E-12</v>
      </c>
      <c r="Q197" s="20">
        <f t="shared" si="162"/>
        <v>6.4758730798340893E-12</v>
      </c>
      <c r="R197" s="59">
        <f t="shared" si="191"/>
        <v>293.33333333333979</v>
      </c>
      <c r="S197" s="59">
        <f ca="1">AVERAGE(OFFSET($R$3,0,0,'Données projet'!$E$9+1,1))-AVERAGE(OFFSET($H$3,0,0,'Données projet'!$E$9+1,1))</f>
        <v>344.4940855044307</v>
      </c>
      <c r="T197" s="59">
        <f t="shared" ref="T197:T203" si="204">$T$3</f>
        <v>231.36959598460686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1.5828171145692471E-24</v>
      </c>
      <c r="AC197" s="22">
        <f t="shared" si="163"/>
        <v>1.5828171145692471E-24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2.8421709430404007E-13</v>
      </c>
      <c r="AJ197" s="13">
        <f>AI197*VLOOKUP('Données projet'!$B$10,Paramètres!$A$1:$I$89,3,0)*VLOOKUP('Données projet'!$B$10,Paramètres!$A$1:$I$89,5,0)</f>
        <v>2.8819613362429665E-13</v>
      </c>
      <c r="AK197" s="13">
        <f t="shared" si="164"/>
        <v>3.827652602141548E-12</v>
      </c>
      <c r="AL197" s="20">
        <f t="shared" si="165"/>
        <v>7.1684365481255119E-12</v>
      </c>
      <c r="AM197" s="59">
        <f t="shared" si="193"/>
        <v>293.33333333334048</v>
      </c>
      <c r="AN197" s="59">
        <f ca="1">AVERAGE(OFFSET($AM$3,0,0,'Données projet'!$E$10+1,1))-AVERAGE(OFFSET($H$3,0,0,'Données projet'!$E$10+1,1))</f>
        <v>381.39660508997315</v>
      </c>
      <c r="AO197" s="59">
        <f t="shared" ref="AO197:AO203" si="205">$AO$3</f>
        <v>254.25036207346591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1.7738467663275979E-24</v>
      </c>
      <c r="AX197" s="21">
        <f t="shared" si="166"/>
        <v>1.7738467663275979E-24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-8.5265128291212022E-14</v>
      </c>
      <c r="BE197" s="13">
        <f>BD197*VLOOKUP('Données projet'!$B$11,Paramètres!$A$1:$I$89,3,0)*VLOOKUP('Données projet'!$B$11,Paramètres!$A$1:$I$89,5,0)</f>
        <v>-7.4487616075202836E-14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325.25346097861518</v>
      </c>
      <c r="BJ197" s="59">
        <f t="shared" ref="BJ197:BJ203" si="206">$BJ$3</f>
        <v>348.84706693879735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2.3970097994974886E-26</v>
      </c>
      <c r="BS197" s="22">
        <f t="shared" si="169"/>
        <v>2.3970097994974886E-26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-2.8421709430404007E-14</v>
      </c>
      <c r="BZ197" s="13">
        <f>BY197*VLOOKUP('Données projet'!$B$12,Paramètres!$A$1:$I$89,3,0)*VLOOKUP('Données projet'!$B$12,Paramètres!$A$1:$I$89,5,0)</f>
        <v>-1.6996182239381599E-14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185.11936093150575</v>
      </c>
      <c r="CE197" s="59">
        <f t="shared" ref="CE197:CE203" si="207">$CE$3</f>
        <v>194.29071414035622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2.0674209520666111E-25</v>
      </c>
      <c r="CN197" s="22">
        <f t="shared" si="172"/>
        <v>2.0674209520666111E-25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2.8421709430404007E-13</v>
      </c>
      <c r="O198" s="13">
        <f>N198*VLOOKUP('Données projet'!$B$9,Paramètres!$A$1:$I$89,3,0)*VLOOKUP('Données projet'!$B$9,Paramètres!$A$1:$I$89,5,0)</f>
        <v>2.5715962692629546E-13</v>
      </c>
      <c r="P198" s="13">
        <f t="shared" si="203"/>
        <v>3.4610450122128953E-12</v>
      </c>
      <c r="Q198" s="20">
        <f t="shared" si="162"/>
        <v>6.4758730798340893E-12</v>
      </c>
      <c r="R198" s="59">
        <f t="shared" si="191"/>
        <v>293.33333333333979</v>
      </c>
      <c r="S198" s="59">
        <f ca="1">AVERAGE(OFFSET($R$3,0,0,'Données projet'!$E$9+1,1))-AVERAGE(OFFSET($H$3,0,0,'Données projet'!$E$9+1,1))</f>
        <v>344.4940855044307</v>
      </c>
      <c r="T198" s="59">
        <f t="shared" si="204"/>
        <v>231.36959598460686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1.1192207150900391E-24</v>
      </c>
      <c r="AC198" s="22">
        <f t="shared" si="163"/>
        <v>1.1192207150900391E-24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2.8421709430404007E-13</v>
      </c>
      <c r="AJ198" s="13">
        <f>AI198*VLOOKUP('Données projet'!$B$10,Paramètres!$A$1:$I$89,3,0)*VLOOKUP('Données projet'!$B$10,Paramètres!$A$1:$I$89,5,0)</f>
        <v>2.8819613362429665E-13</v>
      </c>
      <c r="AK198" s="13">
        <f t="shared" si="164"/>
        <v>3.827652602141548E-12</v>
      </c>
      <c r="AL198" s="20">
        <f t="shared" si="165"/>
        <v>7.1684365481255119E-12</v>
      </c>
      <c r="AM198" s="59">
        <f t="shared" si="193"/>
        <v>293.33333333334048</v>
      </c>
      <c r="AN198" s="59">
        <f ca="1">AVERAGE(OFFSET($AM$3,0,0,'Données projet'!$E$10+1,1))-AVERAGE(OFFSET($H$3,0,0,'Données projet'!$E$10+1,1))</f>
        <v>381.39660508997315</v>
      </c>
      <c r="AO198" s="59">
        <f t="shared" si="205"/>
        <v>254.25036207346591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1.2542990772560737E-24</v>
      </c>
      <c r="AX198" s="21">
        <f t="shared" si="166"/>
        <v>1.2542990772560737E-24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-8.5265128291212022E-14</v>
      </c>
      <c r="BE198" s="13">
        <f>BD198*VLOOKUP('Données projet'!$B$11,Paramètres!$A$1:$I$89,3,0)*VLOOKUP('Données projet'!$B$11,Paramètres!$A$1:$I$89,5,0)</f>
        <v>-7.4487616075202836E-14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325.25346097861518</v>
      </c>
      <c r="BJ198" s="59">
        <f t="shared" si="206"/>
        <v>348.84706693879735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1.6949418837952808E-26</v>
      </c>
      <c r="BS198" s="22">
        <f t="shared" si="169"/>
        <v>1.6949418837952808E-26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-2.8421709430404007E-14</v>
      </c>
      <c r="BZ198" s="13">
        <f>BY198*VLOOKUP('Données projet'!$B$12,Paramètres!$A$1:$I$89,3,0)*VLOOKUP('Données projet'!$B$12,Paramètres!$A$1:$I$89,5,0)</f>
        <v>-1.6996182239381599E-14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185.11936093150575</v>
      </c>
      <c r="CE198" s="59">
        <f t="shared" si="207"/>
        <v>194.29071414035622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1.461887374773449E-25</v>
      </c>
      <c r="CN198" s="22">
        <f t="shared" si="172"/>
        <v>1.461887374773449E-25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2.8421709430404007E-13</v>
      </c>
      <c r="O199" s="13">
        <f>N199*VLOOKUP('Données projet'!$B$9,Paramètres!$A$1:$I$89,3,0)*VLOOKUP('Données projet'!$B$9,Paramètres!$A$1:$I$89,5,0)</f>
        <v>2.5715962692629546E-13</v>
      </c>
      <c r="P199" s="13">
        <f t="shared" si="203"/>
        <v>3.4610450122128953E-12</v>
      </c>
      <c r="Q199" s="20">
        <f t="shared" si="162"/>
        <v>6.4758730798340893E-12</v>
      </c>
      <c r="R199" s="59">
        <f t="shared" si="191"/>
        <v>293.33333333333979</v>
      </c>
      <c r="S199" s="59">
        <f ca="1">AVERAGE(OFFSET($R$3,0,0,'Données projet'!$E$9+1,1))-AVERAGE(OFFSET($H$3,0,0,'Données projet'!$E$9+1,1))</f>
        <v>344.4940855044307</v>
      </c>
      <c r="T199" s="59">
        <f t="shared" si="204"/>
        <v>231.36959598460686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7.9140855728462353E-25</v>
      </c>
      <c r="AC199" s="22">
        <f t="shared" si="163"/>
        <v>7.9140855728462353E-25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2.8421709430404007E-13</v>
      </c>
      <c r="AJ199" s="13">
        <f>AI199*VLOOKUP('Données projet'!$B$10,Paramètres!$A$1:$I$89,3,0)*VLOOKUP('Données projet'!$B$10,Paramètres!$A$1:$I$89,5,0)</f>
        <v>2.8819613362429665E-13</v>
      </c>
      <c r="AK199" s="13">
        <f t="shared" si="164"/>
        <v>3.827652602141548E-12</v>
      </c>
      <c r="AL199" s="20">
        <f t="shared" si="165"/>
        <v>7.1684365481255119E-12</v>
      </c>
      <c r="AM199" s="59">
        <f t="shared" si="193"/>
        <v>293.33333333334048</v>
      </c>
      <c r="AN199" s="59">
        <f ca="1">AVERAGE(OFFSET($AM$3,0,0,'Données projet'!$E$10+1,1))-AVERAGE(OFFSET($H$3,0,0,'Données projet'!$E$10+1,1))</f>
        <v>381.39660508997315</v>
      </c>
      <c r="AO199" s="59">
        <f t="shared" si="205"/>
        <v>254.25036207346591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8.8692338316379897E-25</v>
      </c>
      <c r="AX199" s="21">
        <f t="shared" si="166"/>
        <v>8.8692338316379897E-25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-8.5265128291212022E-14</v>
      </c>
      <c r="BE199" s="13">
        <f>BD199*VLOOKUP('Données projet'!$B$11,Paramètres!$A$1:$I$89,3,0)*VLOOKUP('Données projet'!$B$11,Paramètres!$A$1:$I$89,5,0)</f>
        <v>-7.4487616075202836E-14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325.25346097861518</v>
      </c>
      <c r="BJ199" s="59">
        <f t="shared" si="206"/>
        <v>348.84706693879735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1.1985048997487443E-26</v>
      </c>
      <c r="BS199" s="22">
        <f t="shared" si="169"/>
        <v>1.1985048997487443E-26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-2.8421709430404007E-14</v>
      </c>
      <c r="BZ199" s="13">
        <f>BY199*VLOOKUP('Données projet'!$B$12,Paramètres!$A$1:$I$89,3,0)*VLOOKUP('Données projet'!$B$12,Paramètres!$A$1:$I$89,5,0)</f>
        <v>-1.6996182239381599E-14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185.11936093150575</v>
      </c>
      <c r="CE199" s="59">
        <f t="shared" si="207"/>
        <v>194.29071414035622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1.0337104760333057E-25</v>
      </c>
      <c r="CN199" s="22">
        <f t="shared" si="172"/>
        <v>1.0337104760333057E-25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2.8421709430404007E-13</v>
      </c>
      <c r="O200" s="13">
        <f>N200*VLOOKUP('Données projet'!$B$9,Paramètres!$A$1:$I$89,3,0)*VLOOKUP('Données projet'!$B$9,Paramètres!$A$1:$I$89,5,0)</f>
        <v>2.5715962692629546E-13</v>
      </c>
      <c r="P200" s="13">
        <f t="shared" si="203"/>
        <v>3.4610450122128953E-12</v>
      </c>
      <c r="Q200" s="20">
        <f t="shared" si="162"/>
        <v>6.4758730798340893E-12</v>
      </c>
      <c r="R200" s="59">
        <f t="shared" si="191"/>
        <v>293.33333333333979</v>
      </c>
      <c r="S200" s="59">
        <f ca="1">AVERAGE(OFFSET($R$3,0,0,'Données projet'!$E$9+1,1))-AVERAGE(OFFSET($H$3,0,0,'Données projet'!$E$9+1,1))</f>
        <v>344.4940855044307</v>
      </c>
      <c r="T200" s="59">
        <f t="shared" si="204"/>
        <v>231.36959598460686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5.5961035754501955E-25</v>
      </c>
      <c r="AC200" s="22">
        <f t="shared" si="163"/>
        <v>5.5961035754501955E-25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2.8421709430404007E-13</v>
      </c>
      <c r="AJ200" s="13">
        <f>AI200*VLOOKUP('Données projet'!$B$10,Paramètres!$A$1:$I$89,3,0)*VLOOKUP('Données projet'!$B$10,Paramètres!$A$1:$I$89,5,0)</f>
        <v>2.8819613362429665E-13</v>
      </c>
      <c r="AK200" s="13">
        <f t="shared" si="164"/>
        <v>3.827652602141548E-12</v>
      </c>
      <c r="AL200" s="20">
        <f t="shared" si="165"/>
        <v>7.1684365481255119E-12</v>
      </c>
      <c r="AM200" s="59">
        <f t="shared" si="193"/>
        <v>293.33333333334048</v>
      </c>
      <c r="AN200" s="59">
        <f ca="1">AVERAGE(OFFSET($AM$3,0,0,'Données projet'!$E$10+1,1))-AVERAGE(OFFSET($H$3,0,0,'Données projet'!$E$10+1,1))</f>
        <v>381.39660508997315</v>
      </c>
      <c r="AO200" s="59">
        <f t="shared" si="205"/>
        <v>254.25036207346591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6.2714953862803685E-25</v>
      </c>
      <c r="AX200" s="21">
        <f t="shared" si="166"/>
        <v>6.2714953862803685E-25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-8.5265128291212022E-14</v>
      </c>
      <c r="BE200" s="13">
        <f>BD200*VLOOKUP('Données projet'!$B$11,Paramètres!$A$1:$I$89,3,0)*VLOOKUP('Données projet'!$B$11,Paramètres!$A$1:$I$89,5,0)</f>
        <v>-7.4487616075202836E-14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325.25346097861518</v>
      </c>
      <c r="BJ200" s="59">
        <f t="shared" si="206"/>
        <v>348.84706693879735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8.474709418976404E-27</v>
      </c>
      <c r="BS200" s="22">
        <f t="shared" si="169"/>
        <v>8.474709418976404E-27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-2.8421709430404007E-14</v>
      </c>
      <c r="BZ200" s="13">
        <f>BY200*VLOOKUP('Données projet'!$B$12,Paramètres!$A$1:$I$89,3,0)*VLOOKUP('Données projet'!$B$12,Paramètres!$A$1:$I$89,5,0)</f>
        <v>-1.6996182239381599E-14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185.11936093150575</v>
      </c>
      <c r="CE200" s="59">
        <f t="shared" si="207"/>
        <v>194.29071414035622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7.3094368738672461E-26</v>
      </c>
      <c r="CN200" s="22">
        <f t="shared" si="172"/>
        <v>7.3094368738672461E-26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2.8421709430404007E-13</v>
      </c>
      <c r="O201" s="13">
        <f>N201*VLOOKUP('Données projet'!$B$9,Paramètres!$A$1:$I$89,3,0)*VLOOKUP('Données projet'!$B$9,Paramètres!$A$1:$I$89,5,0)</f>
        <v>2.5715962692629546E-13</v>
      </c>
      <c r="P201" s="13">
        <f t="shared" si="203"/>
        <v>3.4610450122128953E-12</v>
      </c>
      <c r="Q201" s="20">
        <f t="shared" si="162"/>
        <v>6.4758730798340893E-12</v>
      </c>
      <c r="R201" s="59">
        <f t="shared" si="191"/>
        <v>293.33333333333979</v>
      </c>
      <c r="S201" s="59">
        <f ca="1">AVERAGE(OFFSET($R$3,0,0,'Données projet'!$E$9+1,1))-AVERAGE(OFFSET($H$3,0,0,'Données projet'!$E$9+1,1))</f>
        <v>344.4940855044307</v>
      </c>
      <c r="T201" s="59">
        <f t="shared" si="204"/>
        <v>231.36959598460686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3.9570427864231177E-25</v>
      </c>
      <c r="AC201" s="22">
        <f t="shared" si="163"/>
        <v>3.9570427864231177E-25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2.8421709430404007E-13</v>
      </c>
      <c r="AJ201" s="13">
        <f>AI201*VLOOKUP('Données projet'!$B$10,Paramètres!$A$1:$I$89,3,0)*VLOOKUP('Données projet'!$B$10,Paramètres!$A$1:$I$89,5,0)</f>
        <v>2.8819613362429665E-13</v>
      </c>
      <c r="AK201" s="13">
        <f t="shared" si="164"/>
        <v>3.827652602141548E-12</v>
      </c>
      <c r="AL201" s="20">
        <f t="shared" si="165"/>
        <v>7.1684365481255119E-12</v>
      </c>
      <c r="AM201" s="59">
        <f t="shared" si="193"/>
        <v>293.33333333334048</v>
      </c>
      <c r="AN201" s="59">
        <f ca="1">AVERAGE(OFFSET($AM$3,0,0,'Données projet'!$E$10+1,1))-AVERAGE(OFFSET($H$3,0,0,'Données projet'!$E$10+1,1))</f>
        <v>381.39660508997315</v>
      </c>
      <c r="AO201" s="59">
        <f t="shared" si="205"/>
        <v>254.25036207346591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4.4346169158189949E-25</v>
      </c>
      <c r="AX201" s="21">
        <f t="shared" si="166"/>
        <v>4.4346169158189949E-25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-8.5265128291212022E-14</v>
      </c>
      <c r="BE201" s="13">
        <f>BD201*VLOOKUP('Données projet'!$B$11,Paramètres!$A$1:$I$89,3,0)*VLOOKUP('Données projet'!$B$11,Paramètres!$A$1:$I$89,5,0)</f>
        <v>-7.4487616075202836E-14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325.25346097861518</v>
      </c>
      <c r="BJ201" s="59">
        <f t="shared" si="206"/>
        <v>348.84706693879735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5.9925244987437215E-27</v>
      </c>
      <c r="BS201" s="22">
        <f t="shared" si="169"/>
        <v>5.9925244987437215E-27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-2.8421709430404007E-14</v>
      </c>
      <c r="BZ201" s="13">
        <f>BY201*VLOOKUP('Données projet'!$B$12,Paramètres!$A$1:$I$89,3,0)*VLOOKUP('Données projet'!$B$12,Paramètres!$A$1:$I$89,5,0)</f>
        <v>-1.6996182239381599E-14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185.11936093150575</v>
      </c>
      <c r="CE201" s="59">
        <f t="shared" si="207"/>
        <v>194.29071414035622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5.1685523801665289E-26</v>
      </c>
      <c r="CN201" s="22">
        <f t="shared" si="172"/>
        <v>5.1685523801665289E-26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2.8421709430404007E-13</v>
      </c>
      <c r="O202" s="13">
        <f>N202*VLOOKUP('Données projet'!$B$9,Paramètres!$A$1:$I$89,3,0)*VLOOKUP('Données projet'!$B$9,Paramètres!$A$1:$I$89,5,0)</f>
        <v>2.5715962692629546E-13</v>
      </c>
      <c r="P202" s="13">
        <f t="shared" si="203"/>
        <v>3.4610450122128953E-12</v>
      </c>
      <c r="Q202" s="20">
        <f t="shared" si="162"/>
        <v>6.4758730798340893E-12</v>
      </c>
      <c r="R202" s="59">
        <f t="shared" si="191"/>
        <v>293.33333333333979</v>
      </c>
      <c r="S202" s="59">
        <f ca="1">AVERAGE(OFFSET($R$3,0,0,'Données projet'!$E$9+1,1))-AVERAGE(OFFSET($H$3,0,0,'Données projet'!$E$9+1,1))</f>
        <v>344.4940855044307</v>
      </c>
      <c r="T202" s="59">
        <f t="shared" si="204"/>
        <v>231.36959598460686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2.7980517877250977E-25</v>
      </c>
      <c r="AC202" s="22">
        <f t="shared" si="163"/>
        <v>2.7980517877250977E-25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2.8421709430404007E-13</v>
      </c>
      <c r="AJ202" s="13">
        <f>AI202*VLOOKUP('Données projet'!$B$10,Paramètres!$A$1:$I$89,3,0)*VLOOKUP('Données projet'!$B$10,Paramètres!$A$1:$I$89,5,0)</f>
        <v>2.8819613362429665E-13</v>
      </c>
      <c r="AK202" s="13">
        <f t="shared" si="164"/>
        <v>3.827652602141548E-12</v>
      </c>
      <c r="AL202" s="20">
        <f t="shared" si="165"/>
        <v>7.1684365481255119E-12</v>
      </c>
      <c r="AM202" s="59">
        <f t="shared" si="193"/>
        <v>293.33333333334048</v>
      </c>
      <c r="AN202" s="59">
        <f ca="1">AVERAGE(OFFSET($AM$3,0,0,'Données projet'!$E$10+1,1))-AVERAGE(OFFSET($H$3,0,0,'Données projet'!$E$10+1,1))</f>
        <v>381.39660508997315</v>
      </c>
      <c r="AO202" s="59">
        <f t="shared" si="205"/>
        <v>254.25036207346591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3.1357476931401843E-25</v>
      </c>
      <c r="AX202" s="21">
        <f t="shared" si="166"/>
        <v>3.1357476931401843E-25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-8.5265128291212022E-14</v>
      </c>
      <c r="BE202" s="13">
        <f>BD202*VLOOKUP('Données projet'!$B$11,Paramètres!$A$1:$I$89,3,0)*VLOOKUP('Données projet'!$B$11,Paramètres!$A$1:$I$89,5,0)</f>
        <v>-7.4487616075202836E-14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325.25346097861518</v>
      </c>
      <c r="BJ202" s="59">
        <f t="shared" si="206"/>
        <v>348.84706693879735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4.237354709488202E-27</v>
      </c>
      <c r="BS202" s="22">
        <f t="shared" si="169"/>
        <v>4.237354709488202E-27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-2.8421709430404007E-14</v>
      </c>
      <c r="BZ202" s="13">
        <f>BY202*VLOOKUP('Données projet'!$B$12,Paramètres!$A$1:$I$89,3,0)*VLOOKUP('Données projet'!$B$12,Paramètres!$A$1:$I$89,5,0)</f>
        <v>-1.6996182239381599E-14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185.11936093150575</v>
      </c>
      <c r="CE202" s="59">
        <f t="shared" si="207"/>
        <v>194.29071414035622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3.6547184369336236E-26</v>
      </c>
      <c r="CN202" s="22">
        <f t="shared" si="172"/>
        <v>3.6547184369336236E-26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2.8421709430404007E-13</v>
      </c>
      <c r="O203" s="13">
        <f>N203*VLOOKUP('Données projet'!$B$9,Paramètres!$A$1:$I$89,3,0)*VLOOKUP('Données projet'!$B$9,Paramètres!$A$1:$I$89,5,0)</f>
        <v>2.5715962692629546E-13</v>
      </c>
      <c r="P203" s="13">
        <f t="shared" si="203"/>
        <v>3.4610450122128953E-12</v>
      </c>
      <c r="Q203" s="20">
        <f t="shared" si="162"/>
        <v>6.4758730798340893E-12</v>
      </c>
      <c r="R203" s="59">
        <f t="shared" si="191"/>
        <v>293.33333333333979</v>
      </c>
      <c r="S203" s="59">
        <f ca="1">AVERAGE(OFFSET($R$3,0,0,'Données projet'!$E$9+1,1))-AVERAGE(OFFSET($H$3,0,0,'Données projet'!$E$9+1,1))</f>
        <v>344.4940855044307</v>
      </c>
      <c r="T203" s="59">
        <f t="shared" si="204"/>
        <v>231.36959598460686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1.9785213932115588E-25</v>
      </c>
      <c r="AC203" s="22">
        <f t="shared" si="163"/>
        <v>1.9785213932115588E-25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2.8421709430404007E-13</v>
      </c>
      <c r="AJ203" s="13">
        <f>AI203*VLOOKUP('Données projet'!$B$10,Paramètres!$A$1:$I$89,3,0)*VLOOKUP('Données projet'!$B$10,Paramètres!$A$1:$I$89,5,0)</f>
        <v>2.8819613362429665E-13</v>
      </c>
      <c r="AK203" s="13">
        <f t="shared" si="164"/>
        <v>3.827652602141548E-12</v>
      </c>
      <c r="AL203" s="20">
        <f t="shared" si="165"/>
        <v>7.1684365481255119E-12</v>
      </c>
      <c r="AM203" s="59">
        <f t="shared" si="193"/>
        <v>293.33333333334048</v>
      </c>
      <c r="AN203" s="59">
        <f ca="1">AVERAGE(OFFSET($AM$3,0,0,'Données projet'!$E$10+1,1))-AVERAGE(OFFSET($H$3,0,0,'Données projet'!$E$10+1,1))</f>
        <v>381.39660508997315</v>
      </c>
      <c r="AO203" s="59">
        <f t="shared" si="205"/>
        <v>254.25036207346591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2.2173084579094974E-25</v>
      </c>
      <c r="AX203" s="21">
        <f t="shared" si="166"/>
        <v>2.2173084579094974E-25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-8.5265128291212022E-14</v>
      </c>
      <c r="BE203" s="13">
        <f>BD203*VLOOKUP('Données projet'!$B$11,Paramètres!$A$1:$I$89,3,0)*VLOOKUP('Données projet'!$B$11,Paramètres!$A$1:$I$89,5,0)</f>
        <v>-7.4487616075202836E-14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325.25346097861518</v>
      </c>
      <c r="BJ203" s="59">
        <f t="shared" si="206"/>
        <v>348.84706693879735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2.9962622493718607E-27</v>
      </c>
      <c r="BS203" s="22">
        <f t="shared" si="169"/>
        <v>2.9962622493718607E-27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-2.8421709430404007E-14</v>
      </c>
      <c r="BZ203" s="13">
        <f>BY203*VLOOKUP('Données projet'!$B$12,Paramètres!$A$1:$I$89,3,0)*VLOOKUP('Données projet'!$B$12,Paramètres!$A$1:$I$89,5,0)</f>
        <v>-1.6996182239381599E-14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185.11936093150575</v>
      </c>
      <c r="CE203" s="59">
        <f t="shared" si="207"/>
        <v>194.29071414035622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2.584276190083265E-26</v>
      </c>
      <c r="CN203" s="22">
        <f t="shared" si="172"/>
        <v>2.584276190083265E-26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1.1852335095914694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1.1852335095914694</v>
      </c>
      <c r="BA205" s="82">
        <f>EXP(LN('Données projet'!B88)/'Données projet'!A88)</f>
        <v>1.2765231539157764</v>
      </c>
      <c r="BV205" s="82">
        <f>EXP(LN('Données projet'!B114)/'Données projet'!A114)</f>
        <v>1.2782520032539497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Q5" sqref="Q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12.96</v>
      </c>
      <c r="C6" s="147">
        <f ca="1">IF(OR('Données projet'!B9="",'Données projet'!C9="",'Données projet'!C9=0%),0,Calculateur!S3)</f>
        <v>344.4940855044307</v>
      </c>
      <c r="D6" s="147">
        <f>IF(OR('Données projet'!B9="",'Données projet'!C9="",'Données projet'!C9=0%),0,Calculateur!T3)</f>
        <v>231.36959598460686</v>
      </c>
      <c r="E6" s="147">
        <f ca="1">MIN(C6,D6)</f>
        <v>231.36959598460686</v>
      </c>
      <c r="F6" s="147">
        <f ca="1">E6*B6</f>
        <v>2998.549963960505</v>
      </c>
      <c r="G6" s="147">
        <f ca="1">F6*(100%-'Données projet'!$C$24)*(100%-'Données projet'!$C$25)*(100%-'Données projet'!$C$26)*(100%-'Données projet'!$C$27)</f>
        <v>2293.8907224297864</v>
      </c>
      <c r="H6" s="148">
        <f>IF(OR('Données projet'!B9="",'Données projet'!C9="",'Données projet'!C9=0%),0,AVERAGE(Calculateur!$AC$3:$AC$33)*B6)</f>
        <v>6.4099056921109723</v>
      </c>
      <c r="I6" s="149">
        <f>H6*(100%-'Données projet'!$C$24)*(100%-'Données projet'!$C$25)*(100%-'Données projet'!$C$26)*(100%-'Données projet'!$C$27)</f>
        <v>4.9035778544648938</v>
      </c>
      <c r="J6" s="150">
        <f>IF(OR('Données projet'!B9="",'Données projet'!C9="",'Données projet'!C9=0%),0,SUM(Calculateur!$V$3:$V$33)*VLOOKUP('Données projet'!$B$9,Paramètres!$A$1:$I$89,9,0)*B6)</f>
        <v>93.960000000000008</v>
      </c>
      <c r="K6" s="151">
        <f>J6*(100%-'Données projet'!$C$24)*(100%-'Données projet'!$C$25)*(100%-'Données projet'!$C$26)*(100%-'Données projet'!$C$27)</f>
        <v>71.879400000000004</v>
      </c>
      <c r="L6" s="152">
        <f ca="1">G6+I6+K6</f>
        <v>2370.673700284251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pubescent</v>
      </c>
      <c r="B7" s="154">
        <f>'Données projet'!D10</f>
        <v>12.96</v>
      </c>
      <c r="C7" s="147">
        <f ca="1">IF(OR('Données projet'!B10="",'Données projet'!C10="",'Données projet'!C10=0%),0,Calculateur!AN3)</f>
        <v>381.39660508997315</v>
      </c>
      <c r="D7" s="147">
        <f>IF(OR('Données projet'!B10="",'Données projet'!C10="",'Données projet'!C10=0%),0,Calculateur!AO3)</f>
        <v>254.25036207346591</v>
      </c>
      <c r="E7" s="147">
        <f t="shared" ref="E7:E15" ca="1" si="0">MIN(C7,D7)</f>
        <v>254.25036207346591</v>
      </c>
      <c r="F7" s="147">
        <f t="shared" ref="F7:F15" ca="1" si="1">E7*B7</f>
        <v>3295.0846924721186</v>
      </c>
      <c r="G7" s="147">
        <f ca="1">F7*(100%-'Données projet'!$C$24)*(100%-'Données projet'!$C$25)*(100%-'Données projet'!$C$26)*(100%-'Données projet'!$C$27)</f>
        <v>2520.7397897411706</v>
      </c>
      <c r="H7" s="155">
        <f>IF(OR('Données projet'!B10="",'Données projet'!C10="",'Données projet'!C10=0%),0,AVERAGE(Calculateur!$AX$3:$AX$33)*B7)</f>
        <v>7.183514999779538</v>
      </c>
      <c r="I7" s="149">
        <f>H7*(100%-'Données projet'!$C$24)*(100%-'Données projet'!$C$25)*(100%-'Données projet'!$C$26)*(100%-'Données projet'!$C$27)</f>
        <v>5.4953889748313465</v>
      </c>
      <c r="J7" s="150">
        <f>IF(OR('Données projet'!B10="",'Données projet'!C10="",'Données projet'!C10=0%),0,SUM(Calculateur!$AQ$3:$AQ$33)*VLOOKUP('Données projet'!$B$10,Paramètres!$A$1:$I$89,9,0)*B7)</f>
        <v>93.960000000000008</v>
      </c>
      <c r="K7" s="151">
        <f>J7*(100%-'Données projet'!$C$24)*(100%-'Données projet'!$C$25)*(100%-'Données projet'!$C$26)*(100%-'Données projet'!$C$27)</f>
        <v>71.879400000000004</v>
      </c>
      <c r="L7" s="152">
        <f t="shared" ref="L7:L15" ca="1" si="2">G7+I7+K7</f>
        <v>2598.1145787160017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rouge d'Amérique</v>
      </c>
      <c r="B8" s="154">
        <f>'Données projet'!D11</f>
        <v>5.508</v>
      </c>
      <c r="C8" s="147">
        <f ca="1">IF(OR('Données projet'!B11="",'Données projet'!C11="",'Données projet'!C11=0%),0,Calculateur!BI3)</f>
        <v>325.25346097861518</v>
      </c>
      <c r="D8" s="147">
        <f>IF(OR('Données projet'!B11="",'Données projet'!C11="",'Données projet'!C11=0%),0,Calculateur!BJ3)</f>
        <v>348.84706693879735</v>
      </c>
      <c r="E8" s="147">
        <f t="shared" ca="1" si="0"/>
        <v>325.25346097861518</v>
      </c>
      <c r="F8" s="147">
        <f t="shared" ca="1" si="1"/>
        <v>1791.4960630702124</v>
      </c>
      <c r="G8" s="147">
        <f ca="1">F8*(100%-'Données projet'!$C$24)*(100%-'Données projet'!$C$25)*(100%-'Données projet'!$C$26)*(100%-'Données projet'!$C$27)</f>
        <v>1370.4944882487123</v>
      </c>
      <c r="H8" s="155">
        <f>IF(OR('Données projet'!B11="",'Données projet'!C11="",'Données projet'!C11=0%),0,AVERAGE(Calculateur!$BS$3:$BS$33)*B8)</f>
        <v>2.2003820480296419</v>
      </c>
      <c r="I8" s="149">
        <f>H8*(100%-'Données projet'!$C$24)*(100%-'Données projet'!$C$25)*(100%-'Données projet'!$C$26)*(100%-'Données projet'!$C$27)</f>
        <v>1.6832922667426762</v>
      </c>
      <c r="J8" s="150">
        <f>IF(OR('Données projet'!B11="",'Données projet'!C11="",'Données projet'!C11=0%),0,SUM(Calculateur!$BL$3:$BL$33)*VLOOKUP('Données projet'!$B$11,Paramètres!$A$1:$I$89,9,0)*B8)</f>
        <v>50.948999999999998</v>
      </c>
      <c r="K8" s="151">
        <f>J8*(100%-'Données projet'!$C$24)*(100%-'Données projet'!$C$25)*(100%-'Données projet'!$C$26)*(100%-'Données projet'!$C$27)</f>
        <v>38.975985000000001</v>
      </c>
      <c r="L8" s="152">
        <f t="shared" ca="1" si="2"/>
        <v>1411.153765515455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Pin maritime</v>
      </c>
      <c r="B9" s="154">
        <f>'Données projet'!D12</f>
        <v>0.97199999999999998</v>
      </c>
      <c r="C9" s="147">
        <f ca="1">IF(OR('Données projet'!B12="",'Données projet'!C12="",'Données projet'!C12=0%),0,Calculateur!CD3)</f>
        <v>185.11936093150575</v>
      </c>
      <c r="D9" s="147">
        <f>IF(OR('Données projet'!B12="",'Données projet'!C12="",'Données projet'!C12=0%),0,Calculateur!CE3)</f>
        <v>194.29071414035622</v>
      </c>
      <c r="E9" s="147">
        <f t="shared" ca="1" si="0"/>
        <v>185.11936093150575</v>
      </c>
      <c r="F9" s="147">
        <f t="shared" ca="1" si="1"/>
        <v>179.93601882542359</v>
      </c>
      <c r="G9" s="147">
        <f ca="1">F9*(100%-'Données projet'!$C$24)*(100%-'Données projet'!$C$25)*(100%-'Données projet'!$C$26)*(100%-'Données projet'!$C$27)</f>
        <v>137.65105440144904</v>
      </c>
      <c r="H9" s="155">
        <f>IF(OR('Données projet'!B12="",'Données projet'!C12="",'Données projet'!C12=0%),0,AVERAGE(Calculateur!$CN$3:$CN$33)*B9)</f>
        <v>1.4138334497106912</v>
      </c>
      <c r="I9" s="149">
        <f>H9*(100%-'Données projet'!$C$24)*(100%-'Données projet'!$C$25)*(100%-'Données projet'!$C$26)*(100%-'Données projet'!$C$27)</f>
        <v>1.0815825890286788</v>
      </c>
      <c r="J9" s="150">
        <f>IF(OR('Données projet'!B12="",'Données projet'!C12="",'Données projet'!C12=0%),0,SUM(Calculateur!$CG$3:$CG$33)*VLOOKUP('Données projet'!$B$12,Paramètres!$A$1:$I$89,9,0)*B9)</f>
        <v>36.989460000000001</v>
      </c>
      <c r="K9" s="151">
        <f>J9*(100%-'Données projet'!$C$24)*(100%-'Données projet'!$C$25)*(100%-'Données projet'!$C$26)*(100%-'Données projet'!$C$27)</f>
        <v>28.296936900000002</v>
      </c>
      <c r="L9" s="152">
        <f t="shared" ca="1" si="2"/>
        <v>167.02957389047771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8265.0667383282598</v>
      </c>
      <c r="G16" s="166">
        <f t="shared" ca="1" si="3"/>
        <v>6322.776054821119</v>
      </c>
      <c r="H16" s="167">
        <f t="shared" si="3"/>
        <v>17.207636189630843</v>
      </c>
      <c r="I16" s="167">
        <f t="shared" si="3"/>
        <v>13.163841685067595</v>
      </c>
      <c r="J16" s="168">
        <f t="shared" si="3"/>
        <v>275.85846000000004</v>
      </c>
      <c r="K16" s="168">
        <f t="shared" si="3"/>
        <v>211.03172190000001</v>
      </c>
      <c r="L16" s="169">
        <f t="shared" ca="1" si="3"/>
        <v>6546.9716184061863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Pin maritime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C11" zoomScale="80" zoomScaleNormal="80" workbookViewId="0">
      <selection activeCell="H32" sqref="H3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1025.1465191079303</v>
      </c>
      <c r="U10" s="178">
        <f>'Données projet'!D9</f>
        <v>12.96</v>
      </c>
      <c r="V10" s="177">
        <f>U10*T10</f>
        <v>13285.898887638778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822.97151939720447</v>
      </c>
      <c r="U11" s="178">
        <f>'Données projet'!D10</f>
        <v>12.96</v>
      </c>
      <c r="V11" s="177">
        <f t="shared" ref="V11" si="0">U11*T11</f>
        <v>10665.710891387771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rouge d'Amérique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513.50300956957528</v>
      </c>
      <c r="U12" s="178">
        <f>'Données projet'!D11</f>
        <v>5.508</v>
      </c>
      <c r="V12" s="177">
        <f t="shared" ref="V12:V19" si="1">U12*T12</f>
        <v>2828.3745767092205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maritime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302.53364685861607</v>
      </c>
      <c r="U13" s="178">
        <f>'Données projet'!D12</f>
        <v>0.97199999999999998</v>
      </c>
      <c r="V13" s="177">
        <f t="shared" si="1"/>
        <v>294.06270474657481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2442.1999999999998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2442.1999999999998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2442.1999999999998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25</v>
      </c>
      <c r="B23" s="181">
        <f>'Données projet'!D36</f>
        <v>8</v>
      </c>
      <c r="C23" s="193">
        <v>2</v>
      </c>
      <c r="D23" s="182">
        <f>B23*C23</f>
        <v>16</v>
      </c>
      <c r="E23" s="193"/>
      <c r="F23" s="230"/>
      <c r="H23" s="190">
        <v>4</v>
      </c>
      <c r="I23" s="191">
        <v>2442.1999999999998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-320292.87198945938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30</v>
      </c>
      <c r="B24" s="181">
        <f>'Données projet'!D37</f>
        <v>21</v>
      </c>
      <c r="C24" s="193">
        <v>3</v>
      </c>
      <c r="D24" s="182">
        <f t="shared" ref="D24:D42" si="2">B24*C24</f>
        <v>63</v>
      </c>
      <c r="E24" s="193"/>
      <c r="F24" s="233"/>
      <c r="H24" s="190">
        <v>5</v>
      </c>
      <c r="I24" s="191">
        <v>2442.1999999999998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40</v>
      </c>
      <c r="B25" s="181">
        <f>'Données projet'!D38</f>
        <v>42</v>
      </c>
      <c r="C25" s="193">
        <v>6</v>
      </c>
      <c r="D25" s="182">
        <f t="shared" si="2"/>
        <v>252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-320292.87198945938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50</v>
      </c>
      <c r="B26" s="181">
        <f>'Données projet'!D39</f>
        <v>42</v>
      </c>
      <c r="C26" s="193">
        <v>20</v>
      </c>
      <c r="D26" s="182">
        <f t="shared" si="2"/>
        <v>840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60</v>
      </c>
      <c r="B27" s="181">
        <f>'Données projet'!D40</f>
        <v>42</v>
      </c>
      <c r="C27" s="193">
        <v>35</v>
      </c>
      <c r="D27" s="182">
        <f t="shared" si="2"/>
        <v>1470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70</v>
      </c>
      <c r="B28" s="181">
        <f>'Données projet'!D41</f>
        <v>42</v>
      </c>
      <c r="C28" s="193">
        <v>55</v>
      </c>
      <c r="D28" s="182">
        <f t="shared" si="2"/>
        <v>2310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80</v>
      </c>
      <c r="B29" s="181">
        <f>'Données projet'!D42</f>
        <v>42</v>
      </c>
      <c r="C29" s="193">
        <v>75</v>
      </c>
      <c r="D29" s="182">
        <f t="shared" si="2"/>
        <v>3150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90</v>
      </c>
      <c r="B30" s="181">
        <f>'Données projet'!D43</f>
        <v>42</v>
      </c>
      <c r="C30" s="193">
        <v>100</v>
      </c>
      <c r="D30" s="182">
        <f t="shared" si="2"/>
        <v>4200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100</v>
      </c>
      <c r="B31" s="181">
        <f>'Données projet'!D44</f>
        <v>303</v>
      </c>
      <c r="C31" s="193">
        <v>130</v>
      </c>
      <c r="D31" s="182">
        <f t="shared" si="2"/>
        <v>39390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25</v>
      </c>
      <c r="B54" s="181">
        <f>'Données projet'!D62</f>
        <v>8</v>
      </c>
      <c r="C54" s="191">
        <v>2</v>
      </c>
      <c r="D54" s="179">
        <f>B54*C54</f>
        <v>16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21</v>
      </c>
      <c r="C55" s="191">
        <v>3</v>
      </c>
      <c r="D55" s="179">
        <f t="shared" ref="D55:D73" si="4">B55*C55</f>
        <v>63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42</v>
      </c>
      <c r="C56" s="191">
        <v>6</v>
      </c>
      <c r="D56" s="179">
        <f t="shared" si="4"/>
        <v>252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42</v>
      </c>
      <c r="C57" s="191">
        <v>15</v>
      </c>
      <c r="D57" s="179">
        <f t="shared" si="4"/>
        <v>630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42</v>
      </c>
      <c r="C58" s="191">
        <v>25</v>
      </c>
      <c r="D58" s="179">
        <f t="shared" si="4"/>
        <v>1050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42</v>
      </c>
      <c r="C59" s="191">
        <v>45</v>
      </c>
      <c r="D59" s="179">
        <f t="shared" si="4"/>
        <v>1890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42</v>
      </c>
      <c r="C60" s="191">
        <v>60</v>
      </c>
      <c r="D60" s="179">
        <f t="shared" si="4"/>
        <v>2520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42</v>
      </c>
      <c r="C61" s="191">
        <v>75</v>
      </c>
      <c r="D61" s="179">
        <f t="shared" si="4"/>
        <v>3150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100</v>
      </c>
      <c r="B62" s="181">
        <f>'Données projet'!D70</f>
        <v>303</v>
      </c>
      <c r="C62" s="191">
        <v>110</v>
      </c>
      <c r="D62" s="179">
        <f t="shared" si="4"/>
        <v>33330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rouge d'Amérique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9</v>
      </c>
      <c r="C85" s="191">
        <v>13</v>
      </c>
      <c r="D85" s="179">
        <f>B85*C85</f>
        <v>117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25</v>
      </c>
      <c r="B86" s="181">
        <f>'Données projet'!D89</f>
        <v>12</v>
      </c>
      <c r="C86" s="191">
        <v>20</v>
      </c>
      <c r="D86" s="179">
        <f t="shared" ref="D86:D104" si="6">B86*C86</f>
        <v>240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30</v>
      </c>
      <c r="B87" s="181">
        <f>'Données projet'!D90</f>
        <v>16</v>
      </c>
      <c r="C87" s="191">
        <v>40</v>
      </c>
      <c r="D87" s="179">
        <f t="shared" si="6"/>
        <v>640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35</v>
      </c>
      <c r="B88" s="181">
        <f>'Données projet'!D91</f>
        <v>20</v>
      </c>
      <c r="C88" s="191">
        <v>50</v>
      </c>
      <c r="D88" s="179">
        <f t="shared" si="6"/>
        <v>1000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40</v>
      </c>
      <c r="B89" s="181">
        <f>'Données projet'!D92</f>
        <v>23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45</v>
      </c>
      <c r="B90" s="181">
        <f>'Données projet'!D93</f>
        <v>27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50</v>
      </c>
      <c r="B91" s="181">
        <f>'Données projet'!D94</f>
        <v>30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55</v>
      </c>
      <c r="B92" s="181">
        <f>'Données projet'!D95</f>
        <v>34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60</v>
      </c>
      <c r="B93" s="181">
        <f>'Données projet'!D96</f>
        <v>37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65</v>
      </c>
      <c r="B94" s="181">
        <f>'Données projet'!D97</f>
        <v>40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70</v>
      </c>
      <c r="B95" s="181">
        <f>'Données projet'!D98</f>
        <v>43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75</v>
      </c>
      <c r="B96" s="181">
        <f>'Données projet'!D99</f>
        <v>46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80</v>
      </c>
      <c r="B97" s="181">
        <f>'Données projet'!D100</f>
        <v>48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85</v>
      </c>
      <c r="B98" s="181">
        <f>'Données projet'!D101</f>
        <v>50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90</v>
      </c>
      <c r="B99" s="181">
        <f>'Données projet'!D102</f>
        <v>236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Pin maritime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16</v>
      </c>
      <c r="B116" s="181">
        <f>'Données projet'!D114</f>
        <v>7.6</v>
      </c>
      <c r="C116" s="191">
        <v>3.5</v>
      </c>
      <c r="D116" s="179">
        <f>B116*C116</f>
        <v>26.599999999999998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20</v>
      </c>
      <c r="B117" s="181">
        <f>'Données projet'!D115</f>
        <v>13.8</v>
      </c>
      <c r="C117" s="191">
        <v>4</v>
      </c>
      <c r="D117" s="179">
        <f t="shared" ref="D117:D135" si="8">B117*C117</f>
        <v>55.2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24</v>
      </c>
      <c r="B118" s="181">
        <f>'Données projet'!D116</f>
        <v>19.7</v>
      </c>
      <c r="C118" s="191">
        <v>15</v>
      </c>
      <c r="D118" s="179">
        <f t="shared" si="8"/>
        <v>295.5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28</v>
      </c>
      <c r="B119" s="181">
        <f>'Données projet'!D117</f>
        <v>23.4</v>
      </c>
      <c r="C119" s="191">
        <v>24</v>
      </c>
      <c r="D119" s="179">
        <f t="shared" si="8"/>
        <v>561.59999999999991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34</v>
      </c>
      <c r="B120" s="181">
        <f>'Données projet'!D118</f>
        <v>38.299999999999997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40</v>
      </c>
      <c r="B121" s="181">
        <f>'Données projet'!D119</f>
        <v>30.9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46</v>
      </c>
      <c r="B122" s="181">
        <f>'Données projet'!D120</f>
        <v>22.9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54</v>
      </c>
      <c r="B123" s="181">
        <f>'Données projet'!D121</f>
        <v>22.4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62</v>
      </c>
      <c r="B124" s="181">
        <f>'Données projet'!D122</f>
        <v>232.3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Sixte du CREST</cp:lastModifiedBy>
  <dcterms:created xsi:type="dcterms:W3CDTF">2021-02-01T08:22:39Z</dcterms:created>
  <dcterms:modified xsi:type="dcterms:W3CDTF">2025-07-25T11:22:52Z</dcterms:modified>
</cp:coreProperties>
</file>